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emf" ContentType="image/x-em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2120" windowHeight="9120" tabRatio="770" firstSheet="37" activeTab="41"/>
  </bookViews>
  <sheets>
    <sheet name="COSTOS" sheetId="5" r:id="rId1"/>
    <sheet name="Lista de Precio" sheetId="43" r:id="rId2"/>
    <sheet name="Jabon Especial" sheetId="49" r:id="rId3"/>
    <sheet name="Jabon p. ROPA Actual" sheetId="42" r:id="rId4"/>
    <sheet name="Jabon l p. Ropa" sheetId="32" r:id="rId5"/>
    <sheet name="DETERG. LAVADERO" sheetId="51" r:id="rId6"/>
    <sheet name="Deterg. Especial" sheetId="1" r:id="rId7"/>
    <sheet name="Neutro TENSAN" sheetId="39" r:id="rId8"/>
    <sheet name="Deterg. Verde" sheetId="10" r:id="rId9"/>
    <sheet name="Deterg. Rojo" sheetId="11" r:id="rId10"/>
    <sheet name="PAIVA" sheetId="38" r:id="rId11"/>
    <sheet name="Deterg. Neutro 2" sheetId="2" r:id="rId12"/>
    <sheet name="Deterg. Economico" sheetId="3" r:id="rId13"/>
    <sheet name="30% Tensan" sheetId="40" r:id="rId14"/>
    <sheet name="Deterg.30% 2" sheetId="4" r:id="rId15"/>
    <sheet name="Deterg. Alcalino" sheetId="16" r:id="rId16"/>
    <sheet name="Jabon Liquido" sheetId="17" r:id="rId17"/>
    <sheet name="CLORO" sheetId="7" r:id="rId18"/>
    <sheet name="Desod. Frutisa" sheetId="18" r:id="rId19"/>
    <sheet name="DESOD. Lavanda" sheetId="8" r:id="rId20"/>
    <sheet name="Desod. Pino" sheetId="19" r:id="rId21"/>
    <sheet name="Desod. Citronella" sheetId="20" r:id="rId22"/>
    <sheet name="Desod. Colonia" sheetId="44" r:id="rId23"/>
    <sheet name="Desod. Campo" sheetId="27" r:id="rId24"/>
    <sheet name="Desod BAMBU" sheetId="48" r:id="rId25"/>
    <sheet name="Desod FRESH" sheetId="47" r:id="rId26"/>
    <sheet name="Desod. Primavera" sheetId="46" r:id="rId27"/>
    <sheet name="Desos. Brisa" sheetId="34" r:id="rId28"/>
    <sheet name="Desod. Fantasia" sheetId="33" r:id="rId29"/>
    <sheet name="SUAV VIVERE" sheetId="50" r:id="rId30"/>
    <sheet name="Suaviz. Verde" sheetId="12" r:id="rId31"/>
    <sheet name="Suav. Celeste Antigo" sheetId="29" r:id="rId32"/>
    <sheet name="Suav. CONFORT" sheetId="9" r:id="rId33"/>
    <sheet name="Suav. Especial" sheetId="26" r:id="rId34"/>
    <sheet name="Suav. Economico" sheetId="15" r:id="rId35"/>
    <sheet name="PERF. NATURALEZA " sheetId="37" r:id="rId36"/>
    <sheet name="Perf. Antigo" sheetId="36" r:id="rId37"/>
    <sheet name="Perf. Confort" sheetId="13" r:id="rId38"/>
    <sheet name="multi uso" sheetId="35" r:id="rId39"/>
    <sheet name="LIMPIAVIDRIO" sheetId="14" r:id="rId40"/>
    <sheet name="Colorante 300cc" sheetId="21" r:id="rId41"/>
    <sheet name="colorante" sheetId="6" r:id="rId42"/>
    <sheet name="Neutro Prueb" sheetId="22" r:id="rId43"/>
    <sheet name="Pruebas" sheetId="23" r:id="rId44"/>
    <sheet name="Desod. Sarapiqui" sheetId="31" r:id="rId45"/>
    <sheet name="Det.Sarapiqui" sheetId="30" r:id="rId46"/>
    <sheet name="Jabon L. P. Ropa Prueva" sheetId="28" r:id="rId47"/>
    <sheet name="Quita manchas" sheetId="41" r:id="rId48"/>
    <sheet name="Hoja1" sheetId="45" r:id="rId49"/>
  </sheets>
  <calcPr calcId="125725"/>
</workbook>
</file>

<file path=xl/calcChain.xml><?xml version="1.0" encoding="utf-8"?>
<calcChain xmlns="http://schemas.openxmlformats.org/spreadsheetml/2006/main">
  <c r="E12" i="49"/>
  <c r="D12"/>
  <c r="F6" i="51"/>
  <c r="F5"/>
  <c r="D5"/>
  <c r="G5"/>
  <c r="D6"/>
  <c r="G6"/>
  <c r="C40"/>
  <c r="D39"/>
  <c r="G39"/>
  <c r="D38"/>
  <c r="D37"/>
  <c r="D36"/>
  <c r="D35"/>
  <c r="G35"/>
  <c r="D34"/>
  <c r="D33"/>
  <c r="D40"/>
  <c r="C9"/>
  <c r="D8"/>
  <c r="G8"/>
  <c r="F7"/>
  <c r="D7"/>
  <c r="D9"/>
  <c r="F34"/>
  <c r="G34"/>
  <c r="G7" i="49"/>
  <c r="H7"/>
  <c r="E7"/>
  <c r="D7"/>
  <c r="C16"/>
  <c r="D15"/>
  <c r="H15"/>
  <c r="G14"/>
  <c r="D14"/>
  <c r="E14"/>
  <c r="G13"/>
  <c r="H13" s="1"/>
  <c r="D13"/>
  <c r="E13"/>
  <c r="D11"/>
  <c r="E11"/>
  <c r="G10"/>
  <c r="D10"/>
  <c r="E10"/>
  <c r="G9"/>
  <c r="E9"/>
  <c r="D9"/>
  <c r="G8"/>
  <c r="D8"/>
  <c r="G6"/>
  <c r="D6"/>
  <c r="E6"/>
  <c r="G5"/>
  <c r="D5"/>
  <c r="F8" i="50"/>
  <c r="G8"/>
  <c r="C11"/>
  <c r="D10"/>
  <c r="G10"/>
  <c r="D9"/>
  <c r="D8"/>
  <c r="F7"/>
  <c r="D7"/>
  <c r="D11"/>
  <c r="C15" i="42"/>
  <c r="F5" i="47"/>
  <c r="G5"/>
  <c r="F4"/>
  <c r="F5" i="48"/>
  <c r="G5"/>
  <c r="F4"/>
  <c r="G64" i="42"/>
  <c r="D64"/>
  <c r="H64"/>
  <c r="C21" i="48"/>
  <c r="D20"/>
  <c r="G20"/>
  <c r="D19"/>
  <c r="C7"/>
  <c r="C8"/>
  <c r="F6"/>
  <c r="G6" s="1"/>
  <c r="D6"/>
  <c r="E6"/>
  <c r="E5"/>
  <c r="D5"/>
  <c r="D4"/>
  <c r="G4"/>
  <c r="G9" s="1"/>
  <c r="G10" s="1"/>
  <c r="G12" s="1"/>
  <c r="C21" i="47"/>
  <c r="G20"/>
  <c r="D20"/>
  <c r="D19"/>
  <c r="C7"/>
  <c r="C8"/>
  <c r="F6"/>
  <c r="G6"/>
  <c r="D6"/>
  <c r="E6"/>
  <c r="D5"/>
  <c r="E5"/>
  <c r="D4"/>
  <c r="E4"/>
  <c r="F7" i="30"/>
  <c r="G7"/>
  <c r="D7"/>
  <c r="F9" i="16"/>
  <c r="D9"/>
  <c r="G9"/>
  <c r="C61" i="1"/>
  <c r="D60"/>
  <c r="H60"/>
  <c r="D59"/>
  <c r="E59"/>
  <c r="D58"/>
  <c r="E58"/>
  <c r="D57"/>
  <c r="E57"/>
  <c r="D56"/>
  <c r="E56"/>
  <c r="D55"/>
  <c r="E55"/>
  <c r="G54"/>
  <c r="H54" s="1"/>
  <c r="D54"/>
  <c r="E54"/>
  <c r="D53"/>
  <c r="E53"/>
  <c r="D52"/>
  <c r="E52"/>
  <c r="D51"/>
  <c r="E51"/>
  <c r="D50"/>
  <c r="D61"/>
  <c r="H61"/>
  <c r="G71" i="42"/>
  <c r="G70"/>
  <c r="G68"/>
  <c r="G67"/>
  <c r="G66"/>
  <c r="G63"/>
  <c r="G62"/>
  <c r="G36"/>
  <c r="G35"/>
  <c r="C73"/>
  <c r="D72"/>
  <c r="E72"/>
  <c r="D71"/>
  <c r="E71"/>
  <c r="D70"/>
  <c r="E70"/>
  <c r="D69"/>
  <c r="E69"/>
  <c r="D68"/>
  <c r="E68"/>
  <c r="D67"/>
  <c r="E67"/>
  <c r="D66"/>
  <c r="E66"/>
  <c r="D65"/>
  <c r="E65"/>
  <c r="D63"/>
  <c r="E63"/>
  <c r="D62"/>
  <c r="E62"/>
  <c r="C21" i="46"/>
  <c r="D20"/>
  <c r="G20"/>
  <c r="D19"/>
  <c r="C7"/>
  <c r="C8"/>
  <c r="D6"/>
  <c r="E6"/>
  <c r="F5"/>
  <c r="D5"/>
  <c r="E5"/>
  <c r="D4"/>
  <c r="E4"/>
  <c r="G38" i="42"/>
  <c r="G69"/>
  <c r="C47"/>
  <c r="D46"/>
  <c r="E46"/>
  <c r="D45"/>
  <c r="E45"/>
  <c r="D44"/>
  <c r="E44"/>
  <c r="D43"/>
  <c r="E43"/>
  <c r="D42"/>
  <c r="E42"/>
  <c r="D41"/>
  <c r="E41"/>
  <c r="D40"/>
  <c r="E40"/>
  <c r="D39"/>
  <c r="E39"/>
  <c r="D38"/>
  <c r="E38"/>
  <c r="D37"/>
  <c r="E37"/>
  <c r="D36"/>
  <c r="E36"/>
  <c r="D35"/>
  <c r="E35"/>
  <c r="G89"/>
  <c r="F90"/>
  <c r="G90"/>
  <c r="F91"/>
  <c r="G91"/>
  <c r="G92"/>
  <c r="G93"/>
  <c r="F94"/>
  <c r="G94"/>
  <c r="G95"/>
  <c r="E9" i="44"/>
  <c r="G7"/>
  <c r="D28"/>
  <c r="E27"/>
  <c r="H27"/>
  <c r="E26"/>
  <c r="E22"/>
  <c r="D11"/>
  <c r="D12"/>
  <c r="E10"/>
  <c r="G8"/>
  <c r="E8"/>
  <c r="E7"/>
  <c r="E6"/>
  <c r="H40" i="43"/>
  <c r="F39"/>
  <c r="F41"/>
  <c r="H41"/>
  <c r="F43"/>
  <c r="F44"/>
  <c r="H44" s="1"/>
  <c r="F45"/>
  <c r="H45" s="1"/>
  <c r="F6" i="30"/>
  <c r="G6" s="1"/>
  <c r="F8" i="16"/>
  <c r="G8"/>
  <c r="F7"/>
  <c r="D8"/>
  <c r="D7"/>
  <c r="G7"/>
  <c r="G9" i="1"/>
  <c r="G39" i="42"/>
  <c r="H39"/>
  <c r="G9"/>
  <c r="G41"/>
  <c r="H41" s="1"/>
  <c r="G10"/>
  <c r="G42" s="1"/>
  <c r="H42" s="1"/>
  <c r="D10"/>
  <c r="E10"/>
  <c r="D14"/>
  <c r="H14"/>
  <c r="G13"/>
  <c r="G45"/>
  <c r="H45" s="1"/>
  <c r="D13"/>
  <c r="E13"/>
  <c r="G12"/>
  <c r="G44" s="1"/>
  <c r="H44" s="1"/>
  <c r="D12"/>
  <c r="D11"/>
  <c r="E11"/>
  <c r="D9"/>
  <c r="E9"/>
  <c r="G8"/>
  <c r="G40" s="1"/>
  <c r="H40" s="1"/>
  <c r="D8"/>
  <c r="G7"/>
  <c r="G37" s="1"/>
  <c r="H37" s="1"/>
  <c r="D7"/>
  <c r="G6"/>
  <c r="D6"/>
  <c r="G5"/>
  <c r="H5"/>
  <c r="D5"/>
  <c r="F7" i="14"/>
  <c r="D7"/>
  <c r="G7"/>
  <c r="C12" i="40"/>
  <c r="D11"/>
  <c r="G11"/>
  <c r="F5"/>
  <c r="D5"/>
  <c r="G5"/>
  <c r="F8"/>
  <c r="D8"/>
  <c r="G8"/>
  <c r="F6"/>
  <c r="D6"/>
  <c r="G6"/>
  <c r="D9"/>
  <c r="G9"/>
  <c r="F7"/>
  <c r="D7"/>
  <c r="G7"/>
  <c r="F10"/>
  <c r="D10"/>
  <c r="G10"/>
  <c r="F19" i="7"/>
  <c r="F41"/>
  <c r="A65"/>
  <c r="D57"/>
  <c r="D58"/>
  <c r="G58"/>
  <c r="D59"/>
  <c r="C59"/>
  <c r="E57"/>
  <c r="A49"/>
  <c r="D41"/>
  <c r="D42"/>
  <c r="G42"/>
  <c r="D43"/>
  <c r="C43"/>
  <c r="E41"/>
  <c r="F5"/>
  <c r="D5"/>
  <c r="G5"/>
  <c r="G7"/>
  <c r="G8" s="1"/>
  <c r="G10" s="1"/>
  <c r="D6"/>
  <c r="G6"/>
  <c r="D19"/>
  <c r="G19"/>
  <c r="G21"/>
  <c r="G22"/>
  <c r="G24" s="1"/>
  <c r="D20"/>
  <c r="G20"/>
  <c r="D35"/>
  <c r="D1"/>
  <c r="E19"/>
  <c r="D15"/>
  <c r="A27"/>
  <c r="D21"/>
  <c r="C21"/>
  <c r="A13"/>
  <c r="D7"/>
  <c r="C7"/>
  <c r="F150" i="6"/>
  <c r="D150"/>
  <c r="G150"/>
  <c r="G153"/>
  <c r="G154" s="1"/>
  <c r="G156" s="1"/>
  <c r="D151"/>
  <c r="G151"/>
  <c r="F5"/>
  <c r="D5"/>
  <c r="G5"/>
  <c r="G8"/>
  <c r="G9" s="1"/>
  <c r="G11" s="1"/>
  <c r="D137"/>
  <c r="D93"/>
  <c r="G93"/>
  <c r="D94"/>
  <c r="G94"/>
  <c r="D136"/>
  <c r="F43"/>
  <c r="D43"/>
  <c r="G43"/>
  <c r="G47"/>
  <c r="G48" s="1"/>
  <c r="G50" s="1"/>
  <c r="D44"/>
  <c r="G44"/>
  <c r="F207"/>
  <c r="D207"/>
  <c r="G207"/>
  <c r="D208"/>
  <c r="G208"/>
  <c r="F106"/>
  <c r="D106"/>
  <c r="G106"/>
  <c r="D107"/>
  <c r="G107"/>
  <c r="D121"/>
  <c r="F77"/>
  <c r="D77"/>
  <c r="G77"/>
  <c r="D78"/>
  <c r="G78"/>
  <c r="D122"/>
  <c r="D123"/>
  <c r="G123"/>
  <c r="F164"/>
  <c r="D164"/>
  <c r="G164"/>
  <c r="D165"/>
  <c r="G165"/>
  <c r="D209"/>
  <c r="C209"/>
  <c r="D138"/>
  <c r="C138"/>
  <c r="D124"/>
  <c r="F63"/>
  <c r="D193"/>
  <c r="G193"/>
  <c r="D194"/>
  <c r="G194"/>
  <c r="D195"/>
  <c r="C195"/>
  <c r="D179"/>
  <c r="G179"/>
  <c r="D180"/>
  <c r="G180"/>
  <c r="G182"/>
  <c r="G183"/>
  <c r="G185"/>
  <c r="D181"/>
  <c r="C181"/>
  <c r="D166"/>
  <c r="C166"/>
  <c r="D152"/>
  <c r="C152"/>
  <c r="C124"/>
  <c r="D108"/>
  <c r="C108"/>
  <c r="D95"/>
  <c r="C95"/>
  <c r="D79"/>
  <c r="C79"/>
  <c r="D63"/>
  <c r="G63"/>
  <c r="G66"/>
  <c r="G67" s="1"/>
  <c r="G69" s="1"/>
  <c r="D64"/>
  <c r="G64"/>
  <c r="D65"/>
  <c r="C65"/>
  <c r="C45"/>
  <c r="D24"/>
  <c r="G24"/>
  <c r="G27"/>
  <c r="G28"/>
  <c r="G30"/>
  <c r="G9" i="44"/>
  <c r="H9"/>
  <c r="D25" i="6"/>
  <c r="G25"/>
  <c r="C26"/>
  <c r="D6"/>
  <c r="D7"/>
  <c r="C7"/>
  <c r="D5" i="21"/>
  <c r="D6"/>
  <c r="G6"/>
  <c r="D24"/>
  <c r="D25"/>
  <c r="F5" i="2"/>
  <c r="D5"/>
  <c r="G5"/>
  <c r="F6"/>
  <c r="D6"/>
  <c r="G6"/>
  <c r="F7"/>
  <c r="D7"/>
  <c r="G7"/>
  <c r="F8"/>
  <c r="D8"/>
  <c r="G8"/>
  <c r="F9"/>
  <c r="D9"/>
  <c r="G9"/>
  <c r="F10"/>
  <c r="D10"/>
  <c r="G10"/>
  <c r="D11"/>
  <c r="G11"/>
  <c r="E5" i="18"/>
  <c r="G6"/>
  <c r="E6"/>
  <c r="H6"/>
  <c r="G7"/>
  <c r="E7"/>
  <c r="H7"/>
  <c r="E8"/>
  <c r="E21"/>
  <c r="E22"/>
  <c r="H22"/>
  <c r="D5" i="10"/>
  <c r="D6"/>
  <c r="D5" i="11"/>
  <c r="D6"/>
  <c r="D5" i="17"/>
  <c r="F6"/>
  <c r="D6"/>
  <c r="G6"/>
  <c r="D7"/>
  <c r="E6" i="8"/>
  <c r="G7"/>
  <c r="E7"/>
  <c r="H7"/>
  <c r="G8"/>
  <c r="E8"/>
  <c r="H8"/>
  <c r="E9"/>
  <c r="E6" i="19"/>
  <c r="G7"/>
  <c r="E7"/>
  <c r="H7"/>
  <c r="G8"/>
  <c r="E8"/>
  <c r="H8"/>
  <c r="G9"/>
  <c r="E9"/>
  <c r="H9"/>
  <c r="E6" i="20"/>
  <c r="G7"/>
  <c r="E7"/>
  <c r="H7"/>
  <c r="G8"/>
  <c r="E8"/>
  <c r="H8"/>
  <c r="G9"/>
  <c r="E9"/>
  <c r="H9"/>
  <c r="E10"/>
  <c r="E25" i="8"/>
  <c r="E26"/>
  <c r="H26"/>
  <c r="E26" i="19"/>
  <c r="E27"/>
  <c r="H27"/>
  <c r="E26" i="20"/>
  <c r="E27"/>
  <c r="H27"/>
  <c r="F5" i="9"/>
  <c r="D5"/>
  <c r="F6"/>
  <c r="D6"/>
  <c r="G6"/>
  <c r="D7"/>
  <c r="D8"/>
  <c r="G8"/>
  <c r="F5" i="13"/>
  <c r="D5"/>
  <c r="G5"/>
  <c r="F6"/>
  <c r="D6"/>
  <c r="G6"/>
  <c r="F7"/>
  <c r="D7"/>
  <c r="D8"/>
  <c r="G8"/>
  <c r="F5" i="15"/>
  <c r="D5"/>
  <c r="G5"/>
  <c r="G9" s="1"/>
  <c r="G10" s="1"/>
  <c r="G12" s="1"/>
  <c r="F6"/>
  <c r="D6"/>
  <c r="G6"/>
  <c r="D7"/>
  <c r="G7"/>
  <c r="F5" i="26"/>
  <c r="D5"/>
  <c r="F6"/>
  <c r="D6"/>
  <c r="G6"/>
  <c r="D7"/>
  <c r="D8"/>
  <c r="G8"/>
  <c r="G5" i="1"/>
  <c r="G50"/>
  <c r="H50" s="1"/>
  <c r="D5"/>
  <c r="H5"/>
  <c r="G6"/>
  <c r="G51"/>
  <c r="H51"/>
  <c r="D6"/>
  <c r="H6"/>
  <c r="G7"/>
  <c r="G52"/>
  <c r="H52" s="1"/>
  <c r="D7"/>
  <c r="G8"/>
  <c r="G53"/>
  <c r="H53" s="1"/>
  <c r="D8"/>
  <c r="H8"/>
  <c r="D9"/>
  <c r="H9"/>
  <c r="G10"/>
  <c r="G55"/>
  <c r="H55" s="1"/>
  <c r="D10"/>
  <c r="H10"/>
  <c r="G11"/>
  <c r="G56" s="1"/>
  <c r="H56" s="1"/>
  <c r="D11"/>
  <c r="H11"/>
  <c r="D12"/>
  <c r="G13"/>
  <c r="G58" s="1"/>
  <c r="H58" s="1"/>
  <c r="D13"/>
  <c r="H13"/>
  <c r="G14"/>
  <c r="G59"/>
  <c r="H59" s="1"/>
  <c r="D14"/>
  <c r="E14"/>
  <c r="D15"/>
  <c r="H15"/>
  <c r="F5" i="3"/>
  <c r="D5"/>
  <c r="G5"/>
  <c r="F6"/>
  <c r="D6"/>
  <c r="G6"/>
  <c r="F7"/>
  <c r="D7"/>
  <c r="G7"/>
  <c r="F8"/>
  <c r="D8"/>
  <c r="G8"/>
  <c r="D9"/>
  <c r="F10"/>
  <c r="D10"/>
  <c r="G10"/>
  <c r="F11"/>
  <c r="D11"/>
  <c r="G11"/>
  <c r="D12"/>
  <c r="G12"/>
  <c r="D13"/>
  <c r="G13"/>
  <c r="F5" i="16"/>
  <c r="D5"/>
  <c r="G5"/>
  <c r="F6"/>
  <c r="D6"/>
  <c r="G6"/>
  <c r="G12" s="1"/>
  <c r="G13" s="1"/>
  <c r="G15" s="1"/>
  <c r="D10"/>
  <c r="G10"/>
  <c r="F5" i="14"/>
  <c r="D5"/>
  <c r="G5"/>
  <c r="F6"/>
  <c r="D6"/>
  <c r="G6"/>
  <c r="F8"/>
  <c r="D8"/>
  <c r="G8"/>
  <c r="D9"/>
  <c r="D10"/>
  <c r="G10"/>
  <c r="F7" i="12"/>
  <c r="D7"/>
  <c r="F8"/>
  <c r="D8"/>
  <c r="G8"/>
  <c r="D9"/>
  <c r="D10"/>
  <c r="G10"/>
  <c r="F5" i="39"/>
  <c r="D5"/>
  <c r="G5"/>
  <c r="F6"/>
  <c r="F37"/>
  <c r="G37" s="1"/>
  <c r="D6"/>
  <c r="G6"/>
  <c r="D7"/>
  <c r="G7"/>
  <c r="F8"/>
  <c r="D8"/>
  <c r="G8"/>
  <c r="F9"/>
  <c r="D9"/>
  <c r="G9"/>
  <c r="F10"/>
  <c r="D10"/>
  <c r="G10"/>
  <c r="D11"/>
  <c r="G11"/>
  <c r="D5" i="38"/>
  <c r="D6"/>
  <c r="F7"/>
  <c r="D7"/>
  <c r="G7"/>
  <c r="G5" i="32"/>
  <c r="D5"/>
  <c r="H5"/>
  <c r="G6"/>
  <c r="D6"/>
  <c r="H6"/>
  <c r="G7"/>
  <c r="D7"/>
  <c r="H7"/>
  <c r="G8"/>
  <c r="D8"/>
  <c r="H8"/>
  <c r="G9"/>
  <c r="D9"/>
  <c r="H9"/>
  <c r="G10"/>
  <c r="D10"/>
  <c r="H10"/>
  <c r="G11"/>
  <c r="D11"/>
  <c r="H11"/>
  <c r="F6" i="29"/>
  <c r="G12" i="32"/>
  <c r="H12" s="1"/>
  <c r="D12"/>
  <c r="D13"/>
  <c r="G14"/>
  <c r="D14"/>
  <c r="H14"/>
  <c r="G15"/>
  <c r="D15"/>
  <c r="H15"/>
  <c r="D16"/>
  <c r="H16"/>
  <c r="D17"/>
  <c r="H17"/>
  <c r="D4" i="34"/>
  <c r="F5"/>
  <c r="D5"/>
  <c r="G5"/>
  <c r="F6"/>
  <c r="D6"/>
  <c r="G6"/>
  <c r="F7"/>
  <c r="D7"/>
  <c r="G7"/>
  <c r="D8"/>
  <c r="E5" i="33"/>
  <c r="G6"/>
  <c r="E6"/>
  <c r="H6"/>
  <c r="G7"/>
  <c r="E7"/>
  <c r="H7"/>
  <c r="G8"/>
  <c r="E8"/>
  <c r="H8"/>
  <c r="E9"/>
  <c r="E10"/>
  <c r="D21" i="34"/>
  <c r="D22"/>
  <c r="G22"/>
  <c r="E22" i="33"/>
  <c r="E23"/>
  <c r="H23"/>
  <c r="D5" i="35"/>
  <c r="G5"/>
  <c r="F6"/>
  <c r="D6"/>
  <c r="G6"/>
  <c r="G14" s="1"/>
  <c r="G15" s="1"/>
  <c r="G17" s="1"/>
  <c r="D7"/>
  <c r="G7"/>
  <c r="D8"/>
  <c r="G8"/>
  <c r="D9"/>
  <c r="G9"/>
  <c r="D10"/>
  <c r="G10"/>
  <c r="D11"/>
  <c r="G11"/>
  <c r="F5" i="36"/>
  <c r="D5"/>
  <c r="G5"/>
  <c r="F6"/>
  <c r="D6"/>
  <c r="G6"/>
  <c r="F7"/>
  <c r="D7"/>
  <c r="D8"/>
  <c r="G8"/>
  <c r="F5" i="37"/>
  <c r="D5"/>
  <c r="G5"/>
  <c r="F6"/>
  <c r="D6"/>
  <c r="G6"/>
  <c r="F7"/>
  <c r="D7"/>
  <c r="G7"/>
  <c r="D8"/>
  <c r="G8"/>
  <c r="D9" i="4"/>
  <c r="D8"/>
  <c r="D10"/>
  <c r="D7"/>
  <c r="D6"/>
  <c r="D5"/>
  <c r="G7" i="27"/>
  <c r="H7"/>
  <c r="E6"/>
  <c r="E7"/>
  <c r="G8"/>
  <c r="E8"/>
  <c r="H8"/>
  <c r="E9"/>
  <c r="E25"/>
  <c r="E26"/>
  <c r="H26"/>
  <c r="D27"/>
  <c r="E21"/>
  <c r="D10"/>
  <c r="D11"/>
  <c r="D28" i="20"/>
  <c r="E22"/>
  <c r="D11"/>
  <c r="D12"/>
  <c r="F9"/>
  <c r="F6" i="33"/>
  <c r="F7"/>
  <c r="F8"/>
  <c r="F9"/>
  <c r="F10"/>
  <c r="F5"/>
  <c r="D24"/>
  <c r="D11"/>
  <c r="D12"/>
  <c r="D23" i="18"/>
  <c r="E1"/>
  <c r="E17"/>
  <c r="D9"/>
  <c r="D10"/>
  <c r="E2" i="8"/>
  <c r="E21"/>
  <c r="D27"/>
  <c r="D10"/>
  <c r="D11"/>
  <c r="D28" i="19"/>
  <c r="E2"/>
  <c r="E22"/>
  <c r="D11"/>
  <c r="D12"/>
  <c r="E6" i="31"/>
  <c r="G7"/>
  <c r="E7"/>
  <c r="H7"/>
  <c r="G8"/>
  <c r="E8"/>
  <c r="H8"/>
  <c r="E9"/>
  <c r="E25"/>
  <c r="E26"/>
  <c r="H26"/>
  <c r="D27"/>
  <c r="E2"/>
  <c r="E21"/>
  <c r="D10"/>
  <c r="D11"/>
  <c r="E5" i="34"/>
  <c r="E6"/>
  <c r="E7"/>
  <c r="E8"/>
  <c r="E4"/>
  <c r="C23"/>
  <c r="C9"/>
  <c r="C10"/>
  <c r="C11" i="16"/>
  <c r="E6" i="3"/>
  <c r="E7"/>
  <c r="E8"/>
  <c r="E9"/>
  <c r="E10"/>
  <c r="E11"/>
  <c r="E12"/>
  <c r="E5"/>
  <c r="D1"/>
  <c r="D26"/>
  <c r="E26"/>
  <c r="D25"/>
  <c r="E25"/>
  <c r="D24"/>
  <c r="E24"/>
  <c r="D23"/>
  <c r="E23"/>
  <c r="C16"/>
  <c r="C13"/>
  <c r="E7" i="1"/>
  <c r="E8"/>
  <c r="E9"/>
  <c r="E11"/>
  <c r="E12"/>
  <c r="E13"/>
  <c r="E15"/>
  <c r="E5"/>
  <c r="F42"/>
  <c r="G42"/>
  <c r="G43"/>
  <c r="G41"/>
  <c r="G40"/>
  <c r="F39"/>
  <c r="G39"/>
  <c r="F38"/>
  <c r="G38"/>
  <c r="G37"/>
  <c r="C16"/>
  <c r="D1" i="2"/>
  <c r="D12"/>
  <c r="C12"/>
  <c r="D7" i="11"/>
  <c r="C7"/>
  <c r="D7" i="10"/>
  <c r="C7"/>
  <c r="F5" i="4"/>
  <c r="G5"/>
  <c r="F6"/>
  <c r="G6"/>
  <c r="F7"/>
  <c r="G7"/>
  <c r="F8"/>
  <c r="G8"/>
  <c r="F9"/>
  <c r="G9"/>
  <c r="F10"/>
  <c r="G10"/>
  <c r="D11"/>
  <c r="G11"/>
  <c r="D1"/>
  <c r="C12"/>
  <c r="C17" i="32"/>
  <c r="E16"/>
  <c r="E15"/>
  <c r="E14"/>
  <c r="E13"/>
  <c r="E12"/>
  <c r="E11"/>
  <c r="E10"/>
  <c r="E9"/>
  <c r="E8"/>
  <c r="E7"/>
  <c r="E6"/>
  <c r="E5"/>
  <c r="G105" i="28"/>
  <c r="D106"/>
  <c r="E106"/>
  <c r="G139"/>
  <c r="G138"/>
  <c r="G136"/>
  <c r="G135"/>
  <c r="G134"/>
  <c r="H134"/>
  <c r="G133"/>
  <c r="G132"/>
  <c r="G131"/>
  <c r="H131"/>
  <c r="G130"/>
  <c r="D130"/>
  <c r="H130"/>
  <c r="D131"/>
  <c r="D132"/>
  <c r="H132"/>
  <c r="D133"/>
  <c r="H133"/>
  <c r="D134"/>
  <c r="D135"/>
  <c r="H135"/>
  <c r="D136"/>
  <c r="H136"/>
  <c r="D138"/>
  <c r="H138"/>
  <c r="D139"/>
  <c r="H139"/>
  <c r="D137"/>
  <c r="H137"/>
  <c r="D140"/>
  <c r="H140"/>
  <c r="D141"/>
  <c r="H141"/>
  <c r="C141"/>
  <c r="E140"/>
  <c r="E139"/>
  <c r="E138"/>
  <c r="E137"/>
  <c r="E136"/>
  <c r="E135"/>
  <c r="E134"/>
  <c r="E133"/>
  <c r="E132"/>
  <c r="E131"/>
  <c r="E130"/>
  <c r="G108"/>
  <c r="G107"/>
  <c r="G104"/>
  <c r="G103"/>
  <c r="G102"/>
  <c r="G101"/>
  <c r="G100"/>
  <c r="G99"/>
  <c r="H99" s="1"/>
  <c r="G98"/>
  <c r="D98"/>
  <c r="H98"/>
  <c r="D99"/>
  <c r="D100"/>
  <c r="H100"/>
  <c r="D101"/>
  <c r="H101"/>
  <c r="D102"/>
  <c r="H102"/>
  <c r="D103"/>
  <c r="H103"/>
  <c r="D104"/>
  <c r="H104"/>
  <c r="D105"/>
  <c r="H105"/>
  <c r="D107"/>
  <c r="H107"/>
  <c r="D108"/>
  <c r="H108"/>
  <c r="D109"/>
  <c r="H109"/>
  <c r="D110"/>
  <c r="H110"/>
  <c r="C110"/>
  <c r="E109"/>
  <c r="E108"/>
  <c r="E107"/>
  <c r="E105"/>
  <c r="E104"/>
  <c r="E103"/>
  <c r="E102"/>
  <c r="E101"/>
  <c r="E100"/>
  <c r="E99"/>
  <c r="E98"/>
  <c r="G74"/>
  <c r="G73"/>
  <c r="G76"/>
  <c r="G75"/>
  <c r="G72"/>
  <c r="G71"/>
  <c r="H71" s="1"/>
  <c r="G70"/>
  <c r="G69"/>
  <c r="G68"/>
  <c r="H68" s="1"/>
  <c r="G67"/>
  <c r="D67"/>
  <c r="H67"/>
  <c r="D68"/>
  <c r="D69"/>
  <c r="D70"/>
  <c r="H70"/>
  <c r="D71"/>
  <c r="D72"/>
  <c r="H72"/>
  <c r="D73"/>
  <c r="H73"/>
  <c r="D74"/>
  <c r="H74"/>
  <c r="D75"/>
  <c r="H75"/>
  <c r="D76"/>
  <c r="H76"/>
  <c r="D77"/>
  <c r="H77"/>
  <c r="D78"/>
  <c r="H78"/>
  <c r="C78"/>
  <c r="E77"/>
  <c r="E76"/>
  <c r="E75"/>
  <c r="E74"/>
  <c r="E73"/>
  <c r="E72"/>
  <c r="E71"/>
  <c r="E70"/>
  <c r="E69"/>
  <c r="E68"/>
  <c r="E67"/>
  <c r="G45"/>
  <c r="G41"/>
  <c r="G40"/>
  <c r="G38"/>
  <c r="H38" s="1"/>
  <c r="G37"/>
  <c r="F5"/>
  <c r="G36"/>
  <c r="H36" s="1"/>
  <c r="G39"/>
  <c r="D36"/>
  <c r="D37"/>
  <c r="H37"/>
  <c r="D38"/>
  <c r="D39"/>
  <c r="H39"/>
  <c r="D40"/>
  <c r="H40"/>
  <c r="D41"/>
  <c r="H41"/>
  <c r="D42"/>
  <c r="H42"/>
  <c r="D43"/>
  <c r="H43"/>
  <c r="D44"/>
  <c r="H44"/>
  <c r="D45"/>
  <c r="H45"/>
  <c r="D46"/>
  <c r="D47"/>
  <c r="H47"/>
  <c r="H46"/>
  <c r="C47"/>
  <c r="E46"/>
  <c r="E45"/>
  <c r="E44"/>
  <c r="E43"/>
  <c r="E42"/>
  <c r="E41"/>
  <c r="E40"/>
  <c r="E39"/>
  <c r="E38"/>
  <c r="E37"/>
  <c r="E36"/>
  <c r="D5"/>
  <c r="D6"/>
  <c r="F6"/>
  <c r="G6"/>
  <c r="D7"/>
  <c r="F7"/>
  <c r="G7" s="1"/>
  <c r="D8"/>
  <c r="G8"/>
  <c r="D9"/>
  <c r="G9"/>
  <c r="D10"/>
  <c r="F10"/>
  <c r="G10"/>
  <c r="D11"/>
  <c r="F11"/>
  <c r="G11" s="1"/>
  <c r="D12"/>
  <c r="F12"/>
  <c r="G12"/>
  <c r="D13"/>
  <c r="F13"/>
  <c r="G13" s="1"/>
  <c r="D14"/>
  <c r="G14"/>
  <c r="D15"/>
  <c r="G15"/>
  <c r="E6"/>
  <c r="E7"/>
  <c r="E8"/>
  <c r="E9"/>
  <c r="E10"/>
  <c r="E11"/>
  <c r="E12"/>
  <c r="E13"/>
  <c r="E14"/>
  <c r="E5"/>
  <c r="C15"/>
  <c r="E6" i="17"/>
  <c r="E7"/>
  <c r="E5"/>
  <c r="D8"/>
  <c r="C8"/>
  <c r="D11" i="14"/>
  <c r="C11"/>
  <c r="E5" i="35"/>
  <c r="E6"/>
  <c r="E7"/>
  <c r="E8"/>
  <c r="E9"/>
  <c r="E10"/>
  <c r="E11"/>
  <c r="E12"/>
  <c r="D12"/>
  <c r="C12"/>
  <c r="F5" i="22"/>
  <c r="D5"/>
  <c r="G5"/>
  <c r="F6"/>
  <c r="D6"/>
  <c r="G6"/>
  <c r="F7"/>
  <c r="D7"/>
  <c r="G7"/>
  <c r="F8"/>
  <c r="D8"/>
  <c r="G8"/>
  <c r="F9"/>
  <c r="D9"/>
  <c r="G9"/>
  <c r="F10"/>
  <c r="D10"/>
  <c r="G10"/>
  <c r="D11"/>
  <c r="G11"/>
  <c r="D12"/>
  <c r="C12"/>
  <c r="D1"/>
  <c r="D8" i="38"/>
  <c r="C8"/>
  <c r="D9" i="36"/>
  <c r="C9"/>
  <c r="D9" i="13"/>
  <c r="C9"/>
  <c r="D9" i="37"/>
  <c r="C9"/>
  <c r="D48" i="23"/>
  <c r="G48"/>
  <c r="G56"/>
  <c r="G57"/>
  <c r="G59"/>
  <c r="G61"/>
  <c r="H61"/>
  <c r="D49"/>
  <c r="G49"/>
  <c r="D50"/>
  <c r="G50"/>
  <c r="D51"/>
  <c r="G51"/>
  <c r="D52"/>
  <c r="G52"/>
  <c r="D53"/>
  <c r="G53"/>
  <c r="D54"/>
  <c r="G54"/>
  <c r="D55"/>
  <c r="C55"/>
  <c r="D5"/>
  <c r="G5"/>
  <c r="F6"/>
  <c r="D6"/>
  <c r="G6"/>
  <c r="F7"/>
  <c r="D7"/>
  <c r="G7"/>
  <c r="D8"/>
  <c r="G8"/>
  <c r="D9"/>
  <c r="G9"/>
  <c r="D10"/>
  <c r="G10"/>
  <c r="D11"/>
  <c r="G11"/>
  <c r="D12"/>
  <c r="C12"/>
  <c r="D7" i="41"/>
  <c r="G7"/>
  <c r="C9"/>
  <c r="E7"/>
  <c r="F5"/>
  <c r="D5"/>
  <c r="G5"/>
  <c r="G10" s="1"/>
  <c r="G11" s="1"/>
  <c r="G13" s="1"/>
  <c r="G15" s="1"/>
  <c r="D6"/>
  <c r="G6"/>
  <c r="D8"/>
  <c r="G8"/>
  <c r="D9"/>
  <c r="G9"/>
  <c r="E8"/>
  <c r="E6"/>
  <c r="E5"/>
  <c r="D5" i="30"/>
  <c r="D6"/>
  <c r="D8"/>
  <c r="G8"/>
  <c r="C9"/>
  <c r="F103" i="9"/>
  <c r="D101"/>
  <c r="G101"/>
  <c r="D102"/>
  <c r="G102"/>
  <c r="D103"/>
  <c r="G103"/>
  <c r="D104"/>
  <c r="D105"/>
  <c r="G105"/>
  <c r="D106"/>
  <c r="C106"/>
  <c r="F71"/>
  <c r="D70"/>
  <c r="G70"/>
  <c r="D69"/>
  <c r="G69"/>
  <c r="D71"/>
  <c r="G71"/>
  <c r="D72"/>
  <c r="D73"/>
  <c r="G73"/>
  <c r="D74"/>
  <c r="C74"/>
  <c r="F37"/>
  <c r="D37"/>
  <c r="G37"/>
  <c r="D38"/>
  <c r="D39"/>
  <c r="G39"/>
  <c r="D40"/>
  <c r="C40"/>
  <c r="D9"/>
  <c r="C9"/>
  <c r="F5" i="29"/>
  <c r="D5"/>
  <c r="D6"/>
  <c r="G6"/>
  <c r="D7"/>
  <c r="D8"/>
  <c r="G8"/>
  <c r="D9"/>
  <c r="C9"/>
  <c r="D8" i="15"/>
  <c r="C8"/>
  <c r="D9" i="26"/>
  <c r="C9"/>
  <c r="C11" i="12"/>
  <c r="D11"/>
  <c r="F41" i="39"/>
  <c r="F40"/>
  <c r="F39"/>
  <c r="F36"/>
  <c r="D36"/>
  <c r="G36"/>
  <c r="G44" s="1"/>
  <c r="G45" s="1"/>
  <c r="G47" s="1"/>
  <c r="G49" s="1"/>
  <c r="H49" s="1"/>
  <c r="D37"/>
  <c r="D38"/>
  <c r="G38"/>
  <c r="D39"/>
  <c r="G39"/>
  <c r="D40"/>
  <c r="G40"/>
  <c r="D41"/>
  <c r="G41"/>
  <c r="D42"/>
  <c r="G42"/>
  <c r="D43"/>
  <c r="C43"/>
  <c r="D12"/>
  <c r="C12"/>
  <c r="E5" i="42"/>
  <c r="E14"/>
  <c r="H7" i="44"/>
  <c r="H8"/>
  <c r="G5" i="28"/>
  <c r="E7" i="42"/>
  <c r="E8"/>
  <c r="E12"/>
  <c r="H10"/>
  <c r="H13"/>
  <c r="H6"/>
  <c r="H9"/>
  <c r="H12"/>
  <c r="H38"/>
  <c r="H46"/>
  <c r="D47"/>
  <c r="H47"/>
  <c r="E6"/>
  <c r="G5" i="46"/>
  <c r="H69" i="28"/>
  <c r="H7" i="1"/>
  <c r="H14"/>
  <c r="G7" i="36"/>
  <c r="G7" i="13"/>
  <c r="G10"/>
  <c r="G11" s="1"/>
  <c r="G13" s="1"/>
  <c r="G13" i="23"/>
  <c r="G14"/>
  <c r="G16"/>
  <c r="G18"/>
  <c r="H18"/>
  <c r="G13" i="22"/>
  <c r="G14" s="1"/>
  <c r="G16" s="1"/>
  <c r="G18" s="1"/>
  <c r="H18" s="1"/>
  <c r="G13" i="2"/>
  <c r="G14"/>
  <c r="G16" s="1"/>
  <c r="G196" i="6"/>
  <c r="G197"/>
  <c r="G199"/>
  <c r="G167"/>
  <c r="G168"/>
  <c r="G170" s="1"/>
  <c r="G210"/>
  <c r="G211" s="1"/>
  <c r="G213" s="1"/>
  <c r="G96"/>
  <c r="G97"/>
  <c r="G99"/>
  <c r="F136"/>
  <c r="G136"/>
  <c r="G106" i="28"/>
  <c r="H106" s="1"/>
  <c r="F6" i="46"/>
  <c r="G6"/>
  <c r="F9" i="14"/>
  <c r="G9"/>
  <c r="G12" s="1"/>
  <c r="G13" s="1"/>
  <c r="G15" s="1"/>
  <c r="G13" i="32"/>
  <c r="H13" s="1"/>
  <c r="F8" i="34"/>
  <c r="G8"/>
  <c r="H7" i="42"/>
  <c r="H142" i="28"/>
  <c r="H143" s="1"/>
  <c r="H145" s="1"/>
  <c r="H147" s="1"/>
  <c r="I147" s="1"/>
  <c r="H66" i="42"/>
  <c r="H35"/>
  <c r="H48" s="1"/>
  <c r="H49" s="1"/>
  <c r="H51" s="1"/>
  <c r="H53" s="1"/>
  <c r="I53" s="1"/>
  <c r="H36"/>
  <c r="H70"/>
  <c r="E10" i="1"/>
  <c r="E6"/>
  <c r="D16"/>
  <c r="H16"/>
  <c r="E50"/>
  <c r="E60"/>
  <c r="D9" i="30"/>
  <c r="G10" i="36"/>
  <c r="G11" s="1"/>
  <c r="G13" s="1"/>
  <c r="G15" s="1"/>
  <c r="H15" s="1"/>
  <c r="G13" i="39"/>
  <c r="G14"/>
  <c r="G16" s="1"/>
  <c r="D15" i="42"/>
  <c r="H15"/>
  <c r="H8"/>
  <c r="E4" i="48"/>
  <c r="G4" i="47"/>
  <c r="H67" i="42"/>
  <c r="H62"/>
  <c r="H74" s="1"/>
  <c r="H75" s="1"/>
  <c r="H77" s="1"/>
  <c r="H79" s="1"/>
  <c r="I79" s="1"/>
  <c r="H65"/>
  <c r="E64"/>
  <c r="H71"/>
  <c r="H72"/>
  <c r="H68"/>
  <c r="H63"/>
  <c r="D11" i="16"/>
  <c r="D73" i="42"/>
  <c r="H73"/>
  <c r="D74"/>
  <c r="H69"/>
  <c r="G10" i="37"/>
  <c r="G11"/>
  <c r="G13" s="1"/>
  <c r="G15" s="1"/>
  <c r="H15" s="1"/>
  <c r="F57" i="7"/>
  <c r="G57" s="1"/>
  <c r="G59" s="1"/>
  <c r="G60" s="1"/>
  <c r="G62" s="1"/>
  <c r="G41"/>
  <c r="G43"/>
  <c r="G44" s="1"/>
  <c r="G46" s="1"/>
  <c r="G13" i="40"/>
  <c r="G14"/>
  <c r="G16" s="1"/>
  <c r="G13" i="4"/>
  <c r="G14" s="1"/>
  <c r="G16" s="1"/>
  <c r="G18" s="1"/>
  <c r="H18" s="1"/>
  <c r="F37" i="51"/>
  <c r="G37"/>
  <c r="G7"/>
  <c r="G10"/>
  <c r="G11" s="1"/>
  <c r="G13" s="1"/>
  <c r="G15" s="1"/>
  <c r="H15" s="1"/>
  <c r="F33"/>
  <c r="G33"/>
  <c r="F36"/>
  <c r="G36"/>
  <c r="F38"/>
  <c r="G38"/>
  <c r="G9" i="47"/>
  <c r="G10" s="1"/>
  <c r="G12" s="1"/>
  <c r="E15" i="49"/>
  <c r="D16"/>
  <c r="H16"/>
  <c r="H8"/>
  <c r="H6"/>
  <c r="E8"/>
  <c r="H9"/>
  <c r="H10"/>
  <c r="H14"/>
  <c r="E5"/>
  <c r="H5"/>
  <c r="G7" i="12"/>
  <c r="G5" i="29"/>
  <c r="G5" i="26"/>
  <c r="G5" i="9"/>
  <c r="G7" i="50"/>
  <c r="G41" i="51"/>
  <c r="G42"/>
  <c r="G44" s="1"/>
  <c r="G46" s="1"/>
  <c r="H46" s="1"/>
  <c r="G80" i="6"/>
  <c r="G81"/>
  <c r="G83" s="1"/>
  <c r="G109"/>
  <c r="G110" s="1"/>
  <c r="G112" s="1"/>
  <c r="F121" s="1"/>
  <c r="G121" s="1"/>
  <c r="G6" i="44" l="1"/>
  <c r="H6" s="1"/>
  <c r="F6" i="10"/>
  <c r="G6" s="1"/>
  <c r="G6" i="20"/>
  <c r="H6" s="1"/>
  <c r="G5" i="33"/>
  <c r="H5" s="1"/>
  <c r="F7" i="17"/>
  <c r="G7" s="1"/>
  <c r="G6" i="19"/>
  <c r="H6" s="1"/>
  <c r="H13" s="1"/>
  <c r="H14" s="1"/>
  <c r="H16" s="1"/>
  <c r="F5" i="38"/>
  <c r="G5" s="1"/>
  <c r="G5" i="18"/>
  <c r="H5" s="1"/>
  <c r="G6" i="27"/>
  <c r="H6" s="1"/>
  <c r="G6" i="8"/>
  <c r="H6" s="1"/>
  <c r="G18" i="39"/>
  <c r="H18" s="1"/>
  <c r="F5" i="11"/>
  <c r="G5" s="1"/>
  <c r="F9" i="12"/>
  <c r="G9" s="1"/>
  <c r="G12" s="1"/>
  <c r="G13" s="1"/>
  <c r="G15" s="1"/>
  <c r="G17" s="1"/>
  <c r="H17" s="1"/>
  <c r="F9" i="50"/>
  <c r="G9" s="1"/>
  <c r="G12" s="1"/>
  <c r="G13" s="1"/>
  <c r="G15" s="1"/>
  <c r="G17" s="1"/>
  <c r="H17" s="1"/>
  <c r="H15" i="41"/>
  <c r="H17"/>
  <c r="G19" i="35"/>
  <c r="H19" s="1"/>
  <c r="E33" i="43"/>
  <c r="F33" s="1"/>
  <c r="H33" s="1"/>
  <c r="G17" i="16"/>
  <c r="H17" s="1"/>
  <c r="E16" i="43"/>
  <c r="F16" s="1"/>
  <c r="H16" s="1"/>
  <c r="F6" i="11"/>
  <c r="G6" s="1"/>
  <c r="F24" i="21"/>
  <c r="G24" s="1"/>
  <c r="G28" s="1"/>
  <c r="G29" s="1"/>
  <c r="G31" s="1"/>
  <c r="G33" s="1"/>
  <c r="H33" s="1"/>
  <c r="G11" i="42"/>
  <c r="G11" i="49"/>
  <c r="H11" s="1"/>
  <c r="F137" i="6"/>
  <c r="G137" s="1"/>
  <c r="G139" s="1"/>
  <c r="G140" s="1"/>
  <c r="G142" s="1"/>
  <c r="F5" i="10" s="1"/>
  <c r="G5" s="1"/>
  <c r="G8" s="1"/>
  <c r="G9" s="1"/>
  <c r="G11" s="1"/>
  <c r="F5" i="21"/>
  <c r="G5" s="1"/>
  <c r="G8" s="1"/>
  <c r="G9" s="1"/>
  <c r="G11" s="1"/>
  <c r="G12" i="1"/>
  <c r="F7" i="29"/>
  <c r="G7" s="1"/>
  <c r="G10" s="1"/>
  <c r="G11" s="1"/>
  <c r="G13" s="1"/>
  <c r="G15" s="1"/>
  <c r="H15" s="1"/>
  <c r="F104" i="9"/>
  <c r="G104" s="1"/>
  <c r="G107" s="1"/>
  <c r="G108" s="1"/>
  <c r="G110" s="1"/>
  <c r="G112" s="1"/>
  <c r="H112" s="1"/>
  <c r="F7" i="26"/>
  <c r="G7" s="1"/>
  <c r="G10" s="1"/>
  <c r="G11" s="1"/>
  <c r="G13" s="1"/>
  <c r="F7" i="9"/>
  <c r="F72"/>
  <c r="G72" s="1"/>
  <c r="G75" s="1"/>
  <c r="G76" s="1"/>
  <c r="G78" s="1"/>
  <c r="G80" s="1"/>
  <c r="H80" s="1"/>
  <c r="G25" i="7"/>
  <c r="B28" s="1"/>
  <c r="D31"/>
  <c r="D33" s="1"/>
  <c r="H25"/>
  <c r="E22" i="43"/>
  <c r="F22" s="1"/>
  <c r="H22" s="1"/>
  <c r="G11" i="7"/>
  <c r="B14" s="1"/>
  <c r="H11"/>
  <c r="E21" i="43"/>
  <c r="F21" s="1"/>
  <c r="H21" s="1"/>
  <c r="G125" i="6"/>
  <c r="G126" s="1"/>
  <c r="G128" s="1"/>
  <c r="H48" i="28"/>
  <c r="H49" s="1"/>
  <c r="H51" s="1"/>
  <c r="H53" s="1"/>
  <c r="I53" s="1"/>
  <c r="H111"/>
  <c r="H112" s="1"/>
  <c r="H114" s="1"/>
  <c r="H116" s="1"/>
  <c r="I116" s="1"/>
  <c r="H18" i="32"/>
  <c r="H19" s="1"/>
  <c r="H21" s="1"/>
  <c r="H23" s="1"/>
  <c r="I23" s="1"/>
  <c r="G9" i="33"/>
  <c r="H9" s="1"/>
  <c r="G12" i="49"/>
  <c r="H12" s="1"/>
  <c r="F122" i="6"/>
  <c r="G122" s="1"/>
  <c r="G14" i="47"/>
  <c r="H14" s="1"/>
  <c r="F19"/>
  <c r="G19" s="1"/>
  <c r="G22" s="1"/>
  <c r="G23" s="1"/>
  <c r="G25" s="1"/>
  <c r="G27" s="1"/>
  <c r="H27" s="1"/>
  <c r="E15" i="43"/>
  <c r="F15" s="1"/>
  <c r="H15" s="1"/>
  <c r="G18" i="40"/>
  <c r="H18" s="1"/>
  <c r="F5" i="30"/>
  <c r="G5" s="1"/>
  <c r="G10" s="1"/>
  <c r="G11" s="1"/>
  <c r="G13" s="1"/>
  <c r="G15" s="1"/>
  <c r="H15" s="1"/>
  <c r="G47" i="7"/>
  <c r="H47"/>
  <c r="G63"/>
  <c r="H63"/>
  <c r="G17" i="14"/>
  <c r="H17" s="1"/>
  <c r="E32" i="43"/>
  <c r="F32" s="1"/>
  <c r="H32" s="1"/>
  <c r="F9" i="3"/>
  <c r="G9" s="1"/>
  <c r="G14" s="1"/>
  <c r="G15" s="1"/>
  <c r="G17" s="1"/>
  <c r="G10" i="33"/>
  <c r="H10" s="1"/>
  <c r="F4" i="46"/>
  <c r="G4" s="1"/>
  <c r="G9" s="1"/>
  <c r="G10" s="1"/>
  <c r="G12" s="1"/>
  <c r="G6" i="31"/>
  <c r="H6" s="1"/>
  <c r="G18" i="2"/>
  <c r="H18" s="1"/>
  <c r="F4" i="34"/>
  <c r="G4" s="1"/>
  <c r="G11" s="1"/>
  <c r="G12" s="1"/>
  <c r="G14" s="1"/>
  <c r="G15" i="13"/>
  <c r="H15" s="1"/>
  <c r="E38" i="43"/>
  <c r="F38" s="1"/>
  <c r="H38" s="1"/>
  <c r="G14" i="15"/>
  <c r="H14" s="1"/>
  <c r="E35" i="43"/>
  <c r="F35" s="1"/>
  <c r="H35" s="1"/>
  <c r="G14" i="48"/>
  <c r="H14" s="1"/>
  <c r="F19"/>
  <c r="G19" s="1"/>
  <c r="G22" s="1"/>
  <c r="G23" s="1"/>
  <c r="G25" s="1"/>
  <c r="G27" s="1"/>
  <c r="H27" s="1"/>
  <c r="G16" i="28"/>
  <c r="G17" s="1"/>
  <c r="G19" s="1"/>
  <c r="G21" s="1"/>
  <c r="H79"/>
  <c r="H80" s="1"/>
  <c r="H82" s="1"/>
  <c r="H84" s="1"/>
  <c r="I84" s="1"/>
  <c r="H21" l="1"/>
  <c r="H23"/>
  <c r="G14" i="46"/>
  <c r="H14" s="1"/>
  <c r="F19"/>
  <c r="G19" s="1"/>
  <c r="G22" s="1"/>
  <c r="G23" s="1"/>
  <c r="G25" s="1"/>
  <c r="G27" s="1"/>
  <c r="H27" s="1"/>
  <c r="G19" i="3"/>
  <c r="E12" i="43"/>
  <c r="F12" s="1"/>
  <c r="H12" s="1"/>
  <c r="G7" i="9"/>
  <c r="G10" s="1"/>
  <c r="G11" s="1"/>
  <c r="G13" s="1"/>
  <c r="F38"/>
  <c r="G38" s="1"/>
  <c r="G41" s="1"/>
  <c r="G42" s="1"/>
  <c r="G44" s="1"/>
  <c r="G46" s="1"/>
  <c r="H46" s="1"/>
  <c r="H12" i="1"/>
  <c r="H17" s="1"/>
  <c r="H18" s="1"/>
  <c r="H20" s="1"/>
  <c r="G57"/>
  <c r="H57" s="1"/>
  <c r="H62" s="1"/>
  <c r="H63" s="1"/>
  <c r="H65" s="1"/>
  <c r="H67" s="1"/>
  <c r="I67" s="1"/>
  <c r="E13" i="43"/>
  <c r="F13" s="1"/>
  <c r="H13" s="1"/>
  <c r="G13" i="10"/>
  <c r="H13" s="1"/>
  <c r="G15"/>
  <c r="G43" i="42"/>
  <c r="H43" s="1"/>
  <c r="H11"/>
  <c r="H16" s="1"/>
  <c r="H17" s="1"/>
  <c r="H19" s="1"/>
  <c r="G16" i="34"/>
  <c r="H16" s="1"/>
  <c r="F21"/>
  <c r="G21" s="1"/>
  <c r="G24" s="1"/>
  <c r="G25" s="1"/>
  <c r="G27" s="1"/>
  <c r="G29" s="1"/>
  <c r="H29" s="1"/>
  <c r="F6" i="38"/>
  <c r="G6" s="1"/>
  <c r="G9" s="1"/>
  <c r="G10" s="1"/>
  <c r="G12" s="1"/>
  <c r="G14" s="1"/>
  <c r="H14" s="1"/>
  <c r="G10" i="20"/>
  <c r="H10" s="1"/>
  <c r="H13" s="1"/>
  <c r="H14" s="1"/>
  <c r="H16" s="1"/>
  <c r="F5" i="17"/>
  <c r="G5" s="1"/>
  <c r="G9" s="1"/>
  <c r="G10" s="1"/>
  <c r="G12" s="1"/>
  <c r="G9" i="27"/>
  <c r="H9" s="1"/>
  <c r="H12" s="1"/>
  <c r="H13" s="1"/>
  <c r="H15" s="1"/>
  <c r="G9" i="31"/>
  <c r="H9" s="1"/>
  <c r="G10" i="44"/>
  <c r="H10" s="1"/>
  <c r="H13" s="1"/>
  <c r="H14" s="1"/>
  <c r="H16" s="1"/>
  <c r="G9" i="8"/>
  <c r="H9" s="1"/>
  <c r="G8" i="18"/>
  <c r="H8" s="1"/>
  <c r="D34" i="7"/>
  <c r="E33"/>
  <c r="G15" i="26"/>
  <c r="H15" s="1"/>
  <c r="E37" i="43"/>
  <c r="F37" s="1"/>
  <c r="H37" s="1"/>
  <c r="G13" i="21"/>
  <c r="H13" s="1"/>
  <c r="E42" i="43"/>
  <c r="F42" s="1"/>
  <c r="H42" s="1"/>
  <c r="H18" i="19"/>
  <c r="I18" s="1"/>
  <c r="G25" i="31"/>
  <c r="H25" s="1"/>
  <c r="H28" s="1"/>
  <c r="H29" s="1"/>
  <c r="H31" s="1"/>
  <c r="H33" s="1"/>
  <c r="I33" s="1"/>
  <c r="G26" i="19"/>
  <c r="H26" s="1"/>
  <c r="H29" s="1"/>
  <c r="H30" s="1"/>
  <c r="H32" s="1"/>
  <c r="H34" s="1"/>
  <c r="I34" s="1"/>
  <c r="H12" i="31"/>
  <c r="H13" s="1"/>
  <c r="H15" s="1"/>
  <c r="H17" s="1"/>
  <c r="I17" s="1"/>
  <c r="H17" i="49"/>
  <c r="H18" s="1"/>
  <c r="H20" s="1"/>
  <c r="H22" s="1"/>
  <c r="I22" s="1"/>
  <c r="G8" i="11"/>
  <c r="G9" s="1"/>
  <c r="G11" s="1"/>
  <c r="G13" s="1"/>
  <c r="H13" s="1"/>
  <c r="H12" i="8"/>
  <c r="H13" s="1"/>
  <c r="H15" s="1"/>
  <c r="H11" i="18"/>
  <c r="H12" s="1"/>
  <c r="H13" s="1"/>
  <c r="H13" i="33"/>
  <c r="H14" s="1"/>
  <c r="H15" s="1"/>
  <c r="H18" i="44" l="1"/>
  <c r="I18" s="1"/>
  <c r="G26"/>
  <c r="H26" s="1"/>
  <c r="H29" s="1"/>
  <c r="H30" s="1"/>
  <c r="H32" s="1"/>
  <c r="H34" s="1"/>
  <c r="I34" s="1"/>
  <c r="H17" i="27"/>
  <c r="I17" s="1"/>
  <c r="G25"/>
  <c r="H25" s="1"/>
  <c r="H28" s="1"/>
  <c r="H29" s="1"/>
  <c r="H31" s="1"/>
  <c r="H33" s="1"/>
  <c r="I33" s="1"/>
  <c r="H18" i="20"/>
  <c r="I18" s="1"/>
  <c r="G26"/>
  <c r="H26" s="1"/>
  <c r="H29" s="1"/>
  <c r="H30" s="1"/>
  <c r="H32" s="1"/>
  <c r="H34" s="1"/>
  <c r="I34" s="1"/>
  <c r="H15" i="18"/>
  <c r="I15" s="1"/>
  <c r="G21"/>
  <c r="H21" s="1"/>
  <c r="H24" s="1"/>
  <c r="H25" s="1"/>
  <c r="H26" s="1"/>
  <c r="E27" i="43"/>
  <c r="E19"/>
  <c r="F19" s="1"/>
  <c r="H19" s="1"/>
  <c r="H21" i="42"/>
  <c r="I21" s="1"/>
  <c r="H22" i="1"/>
  <c r="I22" s="1"/>
  <c r="E14" i="43"/>
  <c r="F14" s="1"/>
  <c r="H14" s="1"/>
  <c r="G15" i="9"/>
  <c r="H15" s="1"/>
  <c r="E36" i="43"/>
  <c r="F36" s="1"/>
  <c r="H36" s="1"/>
  <c r="H19" i="3"/>
  <c r="G20"/>
  <c r="H17" i="33"/>
  <c r="I17" s="1"/>
  <c r="G22"/>
  <c r="H22" s="1"/>
  <c r="H25" s="1"/>
  <c r="H26" s="1"/>
  <c r="E29" i="43"/>
  <c r="H17" i="8"/>
  <c r="I17" s="1"/>
  <c r="G25"/>
  <c r="H25" s="1"/>
  <c r="H28" s="1"/>
  <c r="H29" s="1"/>
  <c r="H31" s="1"/>
  <c r="H33" s="1"/>
  <c r="I33" s="1"/>
  <c r="G14" i="17"/>
  <c r="H14" s="1"/>
  <c r="E18" i="43"/>
  <c r="F18" s="1"/>
  <c r="H18" s="1"/>
  <c r="E26" l="1"/>
  <c r="F26" s="1"/>
  <c r="H26" s="1"/>
  <c r="H27" i="33"/>
  <c r="H29" s="1"/>
  <c r="I29" s="1"/>
  <c r="F27" i="43"/>
  <c r="H27" s="1"/>
  <c r="E28"/>
  <c r="F28" s="1"/>
  <c r="H28" s="1"/>
  <c r="F29"/>
  <c r="H29" s="1"/>
  <c r="E30"/>
  <c r="F30" s="1"/>
  <c r="H30" s="1"/>
  <c r="H28" i="18"/>
  <c r="I28" s="1"/>
  <c r="E25" i="43"/>
  <c r="F25" s="1"/>
  <c r="H25" s="1"/>
</calcChain>
</file>

<file path=xl/sharedStrings.xml><?xml version="1.0" encoding="utf-8"?>
<sst xmlns="http://schemas.openxmlformats.org/spreadsheetml/2006/main" count="2274" uniqueCount="372">
  <si>
    <t>COTIZACION US</t>
  </si>
  <si>
    <t>Cantidad a Producir</t>
  </si>
  <si>
    <t xml:space="preserve"> </t>
  </si>
  <si>
    <t>MPI</t>
  </si>
  <si>
    <t>IND</t>
  </si>
  <si>
    <t>Cant. Formula</t>
  </si>
  <si>
    <t>Cant. Total</t>
  </si>
  <si>
    <t>Precio USD</t>
  </si>
  <si>
    <t>Precio Gs.</t>
  </si>
  <si>
    <t>Costo MPI</t>
  </si>
  <si>
    <t>Soda Caustica</t>
  </si>
  <si>
    <t>Kg.</t>
  </si>
  <si>
    <t>Trietanolamina</t>
  </si>
  <si>
    <t>Metacilicato de Sodio</t>
  </si>
  <si>
    <t>REXAMIDA 60</t>
  </si>
  <si>
    <t>Cloruro de Sodio</t>
  </si>
  <si>
    <t>Fragancia Citronella</t>
  </si>
  <si>
    <t xml:space="preserve">Formol </t>
  </si>
  <si>
    <t>Ac. Sulfonico (LAVREX 100)</t>
  </si>
  <si>
    <t>Agua</t>
  </si>
  <si>
    <t>COSTO TOTAL</t>
  </si>
  <si>
    <t>Costo unitario</t>
  </si>
  <si>
    <t>Costo Total Unitario</t>
  </si>
  <si>
    <t>Precio de venta</t>
  </si>
  <si>
    <t>Margen de rentabilidad</t>
  </si>
  <si>
    <t>COLORANTE</t>
  </si>
  <si>
    <t>PREPARACION</t>
  </si>
  <si>
    <t>COSTO UNT GS.</t>
  </si>
  <si>
    <t>COSTO LITRO</t>
  </si>
  <si>
    <t>AZUL LONANYL SOLIDO</t>
  </si>
  <si>
    <t>15gs/Lts.</t>
  </si>
  <si>
    <t>AZUL BRILLANTE</t>
  </si>
  <si>
    <t>15 grs/Lts.</t>
  </si>
  <si>
    <t>70.7 USD</t>
  </si>
  <si>
    <t>AZUL P</t>
  </si>
  <si>
    <t>47.6 USD</t>
  </si>
  <si>
    <t>AZUL BRILLANTE MINILLO</t>
  </si>
  <si>
    <t>COLORANTE AZUL TURQUEZA</t>
  </si>
  <si>
    <t>COLORANTE RODAMINA</t>
  </si>
  <si>
    <t>2.14 gs/lts.</t>
  </si>
  <si>
    <t>COLORANTE VIOLETA INDUCLOR</t>
  </si>
  <si>
    <t xml:space="preserve">0.5 Lts. Rodam/0.5 Lts Azul T </t>
  </si>
  <si>
    <t>Acido Sulfonico</t>
  </si>
  <si>
    <t>USD</t>
  </si>
  <si>
    <t>USD/Gr.</t>
  </si>
  <si>
    <t>Gs/Kg.</t>
  </si>
  <si>
    <t>Gs/ Lts</t>
  </si>
  <si>
    <t>COLORANTE NARANJA</t>
  </si>
  <si>
    <t>15grs/Lts.</t>
  </si>
  <si>
    <t>FLUORECEINA PROVENC</t>
  </si>
  <si>
    <t>FLUORECEINA G Y G.</t>
  </si>
  <si>
    <t>300CC/Lts.</t>
  </si>
  <si>
    <t>Precio USD.</t>
  </si>
  <si>
    <t>DESCRIPCION</t>
  </si>
  <si>
    <t>COSTO UNITARIO</t>
  </si>
  <si>
    <t>ACIDO SULFONICO</t>
  </si>
  <si>
    <t>SODA CAUSTICA</t>
  </si>
  <si>
    <t>TRIETANOLAMINA</t>
  </si>
  <si>
    <t>SAL INDUSTRIAL</t>
  </si>
  <si>
    <t>REXAMIDA</t>
  </si>
  <si>
    <t>METASILICATO DE SODIO</t>
  </si>
  <si>
    <t>FORMOL</t>
  </si>
  <si>
    <t>DETERGENTE ESPECIAL</t>
  </si>
  <si>
    <t>Precio Usd</t>
  </si>
  <si>
    <t>Precio Und.</t>
  </si>
  <si>
    <t>CLORO CONCENTRADO 12%</t>
  </si>
  <si>
    <t>LTS</t>
  </si>
  <si>
    <t>AGUA</t>
  </si>
  <si>
    <t>Precio de Venta</t>
  </si>
  <si>
    <t>Total de ventas</t>
  </si>
  <si>
    <t>Punto de Equilibrio Normal</t>
  </si>
  <si>
    <t>I Ventas - ( costo fijos + costos variables)</t>
  </si>
  <si>
    <t>CLORO 12%</t>
  </si>
  <si>
    <t>COTIZACION</t>
  </si>
  <si>
    <t>DETERGENTE NEUTRO</t>
  </si>
  <si>
    <t>ENTURBIANTE MOWILIT</t>
  </si>
  <si>
    <t>Lts.</t>
  </si>
  <si>
    <t>ENTURBIENTE</t>
  </si>
  <si>
    <t xml:space="preserve">DESOD. CONCENTRADO </t>
  </si>
  <si>
    <t>GENAMIN</t>
  </si>
  <si>
    <t>Genamin</t>
  </si>
  <si>
    <t>COSTO $</t>
  </si>
  <si>
    <t>COSTO Gs.</t>
  </si>
  <si>
    <t>FRAGANCIA CITRONELLA</t>
  </si>
  <si>
    <t>COLORANTE ROJO P</t>
  </si>
  <si>
    <t>COLORANTE VERDE P</t>
  </si>
  <si>
    <t>COLORANTE AZUL P</t>
  </si>
  <si>
    <t>Colorante Verde Kg.</t>
  </si>
  <si>
    <t>Colorante Amarillo Kg.</t>
  </si>
  <si>
    <t>Colorante Rojo Kg.</t>
  </si>
  <si>
    <t>KG</t>
  </si>
  <si>
    <t>Colorante Fluoreceina Kg.</t>
  </si>
  <si>
    <t>Colorante RODAMINA Kg.</t>
  </si>
  <si>
    <t>Colorante Rodamina Lts.</t>
  </si>
  <si>
    <t>Colorante Azul Colanyl KG.</t>
  </si>
  <si>
    <t>Colorante Verde Colanyl KG.</t>
  </si>
  <si>
    <t>Colorante Amarilo Colanyl KG.</t>
  </si>
  <si>
    <t>Colorante Carmin Colanyl KG.</t>
  </si>
  <si>
    <t xml:space="preserve">COLORANTE VERDE </t>
  </si>
  <si>
    <t xml:space="preserve">COLORANTE AMARILLO </t>
  </si>
  <si>
    <t>Colorante Rojo  P</t>
  </si>
  <si>
    <t>Colorante Azul P.</t>
  </si>
  <si>
    <t xml:space="preserve">COLORANTE VIOLETA </t>
  </si>
  <si>
    <t>COLORANTE AZUL P/ VIOLETA</t>
  </si>
  <si>
    <t>Colorante Azul P/ Violeta</t>
  </si>
  <si>
    <t xml:space="preserve">COLORANTE FLUORECEINA </t>
  </si>
  <si>
    <t xml:space="preserve">COLORANTE AZUL COLANYL </t>
  </si>
  <si>
    <t xml:space="preserve">COLORANTE VERDE COLANYL </t>
  </si>
  <si>
    <t xml:space="preserve">COLORANTE AMARILLO COLANYL </t>
  </si>
  <si>
    <t xml:space="preserve">COLORANTE CARMIN COLANYL </t>
  </si>
  <si>
    <t>COLORANTE VERDE ESPECIAL</t>
  </si>
  <si>
    <t>Colorante Azul P</t>
  </si>
  <si>
    <t>Colorante Verde P.</t>
  </si>
  <si>
    <t>Color. Verde Esp.</t>
  </si>
  <si>
    <t>Lauril E. Sulfato de Na.</t>
  </si>
  <si>
    <t xml:space="preserve">Color. Verde P. </t>
  </si>
  <si>
    <t>Lts</t>
  </si>
  <si>
    <t>Detergente Neutro</t>
  </si>
  <si>
    <t xml:space="preserve">DETERGENTE VERDE GRANEL </t>
  </si>
  <si>
    <t xml:space="preserve">DETERGENTE ROJO GRANEL </t>
  </si>
  <si>
    <t>DETERGENTE NEUTRO GRANEL</t>
  </si>
  <si>
    <t>COL. Naranja</t>
  </si>
  <si>
    <t>Lauril E. Sulfato de Na</t>
  </si>
  <si>
    <t xml:space="preserve">DETERGENTE CONCENTRADO 30% GRANEL </t>
  </si>
  <si>
    <t>FRAGANCIA CONFORT COLOR PLUS</t>
  </si>
  <si>
    <t>Fraga. Confort Color Plus</t>
  </si>
  <si>
    <t>Colorante Azul Colanil</t>
  </si>
  <si>
    <t>FRAGANCIA NATURALEZA</t>
  </si>
  <si>
    <t>Frag.  NATURALEZA (Provence)</t>
  </si>
  <si>
    <t>COL. COLANYL VERDE HGG LTS.</t>
  </si>
  <si>
    <t xml:space="preserve">SUAVIZANTE DE ROPA VERDE </t>
  </si>
  <si>
    <t>Fragancia Confort C. Plus</t>
  </si>
  <si>
    <t>NOLIL FENOL</t>
  </si>
  <si>
    <t>Alcohol</t>
  </si>
  <si>
    <t>NONIL FENOL</t>
  </si>
  <si>
    <t>ACOHOL RECTIFICADO</t>
  </si>
  <si>
    <t>LIMPIAVIDRIO GRANEL</t>
  </si>
  <si>
    <t>FRAGANCIA MANZANA VERDE</t>
  </si>
  <si>
    <t>Fragancia Manzana Verde</t>
  </si>
  <si>
    <t>Precio  USD</t>
  </si>
  <si>
    <t>Ac. Sulfonico</t>
  </si>
  <si>
    <t>PRECIO DE VENTA</t>
  </si>
  <si>
    <t>kg</t>
  </si>
  <si>
    <t>Kg</t>
  </si>
  <si>
    <t>Color. Azul P.</t>
  </si>
  <si>
    <t>Fragancia Manzana V.</t>
  </si>
  <si>
    <t>DESODORANTE CONCENTRADO LAVANDA</t>
  </si>
  <si>
    <t>DESODORANTE GRANEL LAVANDA</t>
  </si>
  <si>
    <t>FRAGANCIA ARPEGE GLC</t>
  </si>
  <si>
    <t>FRAG. ARPEGE GLC</t>
  </si>
  <si>
    <t>FRAG. CHERRY HH</t>
  </si>
  <si>
    <t>FRAGANCIA CHERRY HH</t>
  </si>
  <si>
    <t>DESOD. CONCEN. FRUTISA</t>
  </si>
  <si>
    <t>DESODORANTE CONCENTRADO PINO</t>
  </si>
  <si>
    <t>DESODORANTE GRANEL PINO</t>
  </si>
  <si>
    <t>FRAGANCIA EUCALIPTO</t>
  </si>
  <si>
    <t>FRAGANCIA ACETATO DE IS.</t>
  </si>
  <si>
    <t>FRAG. ACETATO DE ISOBORNILO</t>
  </si>
  <si>
    <t>FRAG. EUCALIPTO</t>
  </si>
  <si>
    <t>DESODORANTE CONCENTRADO CITRONELLA</t>
  </si>
  <si>
    <t>DESODORANTE GRANEL FRUTAL</t>
  </si>
  <si>
    <t>DESODORANTE CONCENTRADO FRUTAL</t>
  </si>
  <si>
    <t>DESODORANTE GRANEL CITRONELLA</t>
  </si>
  <si>
    <t>Colorante Verde Lts.</t>
  </si>
  <si>
    <t>Envase 1/2L.</t>
  </si>
  <si>
    <t>Und.</t>
  </si>
  <si>
    <t>Colrante Rojo Lts</t>
  </si>
  <si>
    <t>Envase 500cc</t>
  </si>
  <si>
    <t>COLORANTE VERDE P 300 CC</t>
  </si>
  <si>
    <t xml:space="preserve">COLORANTE ROJO 300CC </t>
  </si>
  <si>
    <t>COLORANTE AZUL COLANYL B2G</t>
  </si>
  <si>
    <t>COLORANTE VERDE COLANYL</t>
  </si>
  <si>
    <t>Tensan EPNF</t>
  </si>
  <si>
    <t>LAURIL ETER SULFATO DE SODIO</t>
  </si>
  <si>
    <t>Lauril E.</t>
  </si>
  <si>
    <t>Texapon N70</t>
  </si>
  <si>
    <t>DETERGENTE PRUEBA Nº 2 TENSAN EP NF</t>
  </si>
  <si>
    <t>VISCOSIDAD 1º 10</t>
  </si>
  <si>
    <t>DETERGENTE PRUEBA Nº 1 TENSAN EP NF OK</t>
  </si>
  <si>
    <t>SUAVIZANTE ESPECIAL CONFORT</t>
  </si>
  <si>
    <t xml:space="preserve">SUAVIZANTE CELESTE SIN AROMA </t>
  </si>
  <si>
    <t>DESODORANTE CONCENTRADO AROMA DEL CAMPO</t>
  </si>
  <si>
    <t>DESODORANTE GRANEL AROMA DEL CAMPO</t>
  </si>
  <si>
    <t>FRAGANCIA COUNTRY</t>
  </si>
  <si>
    <t>FRAG. COUNTRY</t>
  </si>
  <si>
    <t>JABON LIQUIDO PARA ROPA</t>
  </si>
  <si>
    <t>Silicato de Sodio</t>
  </si>
  <si>
    <t>Blanqueador BP3B</t>
  </si>
  <si>
    <t>BLANQUEADOR OPTICO LIQUIDO</t>
  </si>
  <si>
    <t>Sal Industrial</t>
  </si>
  <si>
    <t xml:space="preserve">CLORO CONCENTRADO 10% </t>
  </si>
  <si>
    <t xml:space="preserve">CLORO CONCENTRADO 8% </t>
  </si>
  <si>
    <t>SUAVIZANTE CELESTE CONFORT</t>
  </si>
  <si>
    <t>SUAVIZANTE CELESTE ANTIGO</t>
  </si>
  <si>
    <t>Fraga. Confort Antigo</t>
  </si>
  <si>
    <t>grs</t>
  </si>
  <si>
    <t>GRS</t>
  </si>
  <si>
    <t>Detergente Con. 30%</t>
  </si>
  <si>
    <t>Lauril. E. S. Na.</t>
  </si>
  <si>
    <t>DETERGENTE SARAPIQUI</t>
  </si>
  <si>
    <t>DESODORANTE CONCENTRADO SARAPIQUI</t>
  </si>
  <si>
    <t>DESODORANTE GRANEL SARAPIQUI</t>
  </si>
  <si>
    <t>Amida de Coco</t>
  </si>
  <si>
    <t>JABON LIQUIDO Nº 2</t>
  </si>
  <si>
    <t>Fragancia Confort Plus</t>
  </si>
  <si>
    <t>JABON LIQUIDO Nº 4 Antigo</t>
  </si>
  <si>
    <t>JABON LIQUIDO Nº 3 Plus</t>
  </si>
  <si>
    <t>Fragancia Confort Antigo</t>
  </si>
  <si>
    <t>JABON LIQUIDO Nº 5 Race</t>
  </si>
  <si>
    <t>Fragancia Race Det Po Eco</t>
  </si>
  <si>
    <t>Color. Violeta</t>
  </si>
  <si>
    <t>Fragancia Conforto Color Plus</t>
  </si>
  <si>
    <t>DESODORANTE BRISA</t>
  </si>
  <si>
    <t>DESODORANTE GRANEL BRISA</t>
  </si>
  <si>
    <t>Costo/litro</t>
  </si>
  <si>
    <t>P. venta/litro</t>
  </si>
  <si>
    <t>Margen</t>
  </si>
  <si>
    <t>%</t>
  </si>
  <si>
    <t>Facturacion</t>
  </si>
  <si>
    <t>CHEMICAL CENTER</t>
  </si>
  <si>
    <t>LIMPIADOR MULTI USO</t>
  </si>
  <si>
    <t>GRAMOS</t>
  </si>
  <si>
    <t>Butil Glicol (Proquitec)</t>
  </si>
  <si>
    <t>GENAPOL</t>
  </si>
  <si>
    <t>ALCOHOL RECTIFICADO</t>
  </si>
  <si>
    <t>ALCOHOL ISOPROPILICO</t>
  </si>
  <si>
    <t>CORANTE NARANJA</t>
  </si>
  <si>
    <t>FRAGANCIA LUXURIA</t>
  </si>
  <si>
    <t>FRAGANCIA CONFORT ANTIGO</t>
  </si>
  <si>
    <t>PERFUMANTE PARA ROPA CONFORT</t>
  </si>
  <si>
    <t>PERFUMANTE PARA ROPA NATURALEZA</t>
  </si>
  <si>
    <t>PERFUMANTE PARA ROPA ANTIGO</t>
  </si>
  <si>
    <t>DETERGENTE PAIVA</t>
  </si>
  <si>
    <t>COLORANTE VIOLETA</t>
  </si>
  <si>
    <t>ENTURBIANTE</t>
  </si>
  <si>
    <t>Grs</t>
  </si>
  <si>
    <t>DETERGENTE CONCENTRADO 30% Tensan</t>
  </si>
  <si>
    <t>Tensan EP NF</t>
  </si>
  <si>
    <t>CLORO CONCENTRADO 2,5</t>
  </si>
  <si>
    <t>CLORO CONCENTRADO 4</t>
  </si>
  <si>
    <t>SUAVIZANTE CELESTE CONFORT CALIENTE</t>
  </si>
  <si>
    <t>Dehyquart</t>
  </si>
  <si>
    <t>Lanett D</t>
  </si>
  <si>
    <t>QUITA MANCHAS</t>
  </si>
  <si>
    <t>Tripolifosfato de Na</t>
  </si>
  <si>
    <t>Berol 522</t>
  </si>
  <si>
    <t>SUAVIZANTE CELESTE CONFORT CALIENTE EL PUENTE</t>
  </si>
  <si>
    <t>Genamin 50 ET</t>
  </si>
  <si>
    <t>DETERGENTE PRUEBA Nº 1 TENSAN EP 17-12</t>
  </si>
  <si>
    <t>Lauril E. S. Na</t>
  </si>
  <si>
    <t>COSTOS MPI</t>
  </si>
  <si>
    <t>TENSAN EPNF</t>
  </si>
  <si>
    <t xml:space="preserve">COLORANTE AMARILLO LIMON T </t>
  </si>
  <si>
    <t>FRAGANCIA DELICACY</t>
  </si>
  <si>
    <t>BUTIL GLICOL</t>
  </si>
  <si>
    <t>FRAGANCIA COLONIA</t>
  </si>
  <si>
    <t>Fragancia Delicacy</t>
  </si>
  <si>
    <t>TENSAN EPMF</t>
  </si>
  <si>
    <t>Soda caustica</t>
  </si>
  <si>
    <t>Sal</t>
  </si>
  <si>
    <t>JABON LIQUIDO PARA MANOS</t>
  </si>
  <si>
    <t>DESODORANTE CONCENTRADO FANTASIA</t>
  </si>
  <si>
    <t>DESODORANTE GRANEL FANTASIA</t>
  </si>
  <si>
    <t>DESOD. CONCENTRADO PINO</t>
  </si>
  <si>
    <t xml:space="preserve">                                                   </t>
  </si>
  <si>
    <t xml:space="preserve">                           12 DE JUNIO ESQ. ENFERMERAS DEL CHACO     VILLA ELISA -  PARAGUAY</t>
  </si>
  <si>
    <r>
      <t xml:space="preserve">                                    TELEFAX: </t>
    </r>
    <r>
      <rPr>
        <b/>
        <sz val="12"/>
        <rFont val="Arial Narrow"/>
        <family val="2"/>
      </rPr>
      <t>( 021) 930 - 025</t>
    </r>
    <r>
      <rPr>
        <sz val="8"/>
        <rFont val="Arial Narrow"/>
        <family val="2"/>
      </rPr>
      <t xml:space="preserve"> </t>
    </r>
    <r>
      <rPr>
        <sz val="6"/>
        <rFont val="Arial Narrow"/>
        <family val="2"/>
      </rPr>
      <t xml:space="preserve">     EMAIL:</t>
    </r>
    <r>
      <rPr>
        <sz val="7"/>
        <rFont val="Arial Narrow"/>
        <family val="2"/>
      </rPr>
      <t xml:space="preserve"> limparsa@yahoo.com</t>
    </r>
  </si>
  <si>
    <r>
      <t xml:space="preserve">          </t>
    </r>
    <r>
      <rPr>
        <b/>
        <u/>
        <sz val="8"/>
        <rFont val="Arial Narrow"/>
        <family val="2"/>
      </rPr>
      <t>Estimado Cliente</t>
    </r>
    <r>
      <rPr>
        <b/>
        <sz val="8"/>
        <rFont val="Arial Narrow"/>
        <family val="2"/>
      </rPr>
      <t>:</t>
    </r>
  </si>
  <si>
    <t xml:space="preserve">                                     Con el objeto de darle a conocer nuestros productos  de la firma LIMPAR S.A ,le remitimos</t>
  </si>
  <si>
    <t xml:space="preserve">                esta Lista de Precios, garántizandole que los mismos son de excelente calidad y cuentan con el mejor precio.</t>
  </si>
  <si>
    <t>PRODUCTOS A GRANEL</t>
  </si>
  <si>
    <t>Ventanilla</t>
  </si>
  <si>
    <t>DETERGENTES</t>
  </si>
  <si>
    <t>DETERGENTE ECONÓMICO</t>
  </si>
  <si>
    <t>DETERGENTE ROJO-VERDE Y NEUTRO</t>
  </si>
  <si>
    <t>DETERGENTE CONCENTRADO AL 30%</t>
  </si>
  <si>
    <t>DETERGENTE ALCALINO ( DESENGRASANTE)</t>
  </si>
  <si>
    <t>JABONES</t>
  </si>
  <si>
    <t>JABÓN LÍQUIDO P/ MANOS - PRECIO UNICO</t>
  </si>
  <si>
    <t>JABÓN LÍQUIDO P/ ROPAS - PRECIO UNICO</t>
  </si>
  <si>
    <t>CLORO</t>
  </si>
  <si>
    <t>CLORO AL 8% (a partir de 100lts 1300)</t>
  </si>
  <si>
    <t>CLORO AL 12% (a partir de 100lts 1700)</t>
  </si>
  <si>
    <t>DESODORANTES DE AMBIENTE</t>
  </si>
  <si>
    <t>DESOD.pino, lavanda, aroma de campo</t>
  </si>
  <si>
    <t>citronella t frutisa</t>
  </si>
  <si>
    <t xml:space="preserve">DESODORANTE  FANTASIA Y BRISA </t>
  </si>
  <si>
    <t>DESODORANTE CONC. DE 1LT.P/100lts</t>
  </si>
  <si>
    <t>DESODORANTE CONC. DE 1/21LT. P/50lts</t>
  </si>
  <si>
    <t>DESODORANTE DOBLE CONC. DE 1LT. P/ 100lts</t>
  </si>
  <si>
    <t xml:space="preserve">DESODORANTE DOBLE CONC. DE 1/2 LT. </t>
  </si>
  <si>
    <t>LIMPIA VIDRIO Y LIMPIADOR MULTIUSO</t>
  </si>
  <si>
    <t>LIMPIA VIDRIO</t>
  </si>
  <si>
    <t>LIMPIADOR MULTIUSO - PRECIO UNICO</t>
  </si>
  <si>
    <t>SUAVIZANTES Y PERFUMANTES</t>
  </si>
  <si>
    <t>SUAVIZANTE ECONÓMICO - PRECIO UNICO</t>
  </si>
  <si>
    <t>SUAVIZANTE NATURALEZ-CONFORT Y ANTIGO</t>
  </si>
  <si>
    <t>PERFUMANTE P/ ROPA ( Confort, Antigo, Naturaleza)</t>
  </si>
  <si>
    <t xml:space="preserve">MATERIA PRIMA   </t>
  </si>
  <si>
    <t xml:space="preserve">SODA CAÚSTICA </t>
  </si>
  <si>
    <t xml:space="preserve">COLORANTE VERDE  Y ROJO 300 CC. </t>
  </si>
  <si>
    <t xml:space="preserve">PRODUCTOS P/ PISCINAS            </t>
  </si>
  <si>
    <t>CLORO GRANULADO - HCL</t>
  </si>
  <si>
    <t>CLARIFICANTE</t>
  </si>
  <si>
    <t>SULFATO DE ALMINIO</t>
  </si>
  <si>
    <t>SULFATO DE COBRE</t>
  </si>
  <si>
    <t>REJILLA Y TRAPO P/ PISO</t>
  </si>
  <si>
    <t>REJILLA BLANCA</t>
  </si>
  <si>
    <t>TRAPO P/ PISO GRANDE</t>
  </si>
  <si>
    <t>TRAPO P/ PISO MEDIANO</t>
  </si>
  <si>
    <t>CUALQUIER CONSULTA LLAMAR AL 021- 930.025</t>
  </si>
  <si>
    <t>*HORARIO DE ATENCIÓN:  Lunes a Viernes: 07:00 a 17:00 hs.</t>
  </si>
  <si>
    <t xml:space="preserve">                                          Sábados: 07:00 a 13:00 hs.                                                            </t>
  </si>
  <si>
    <t>Costos S/IVA</t>
  </si>
  <si>
    <t>Costos IVA INC.</t>
  </si>
  <si>
    <t>Precio mayorista</t>
  </si>
  <si>
    <t>Margen %</t>
  </si>
  <si>
    <t>DESODORANTE CONCENTRADO COLONIA</t>
  </si>
  <si>
    <t>DESODORANTE GRANEL COLONIA</t>
  </si>
  <si>
    <t>COLORANTE AMARILLO</t>
  </si>
  <si>
    <t>5,41 $/kg iva inc</t>
  </si>
  <si>
    <t>12,8$/kg iva inc.</t>
  </si>
  <si>
    <t>Fragancia Naturaleza</t>
  </si>
  <si>
    <t>NOXIAMIDA</t>
  </si>
  <si>
    <t>JABON LIQUIDO PARA ROPA  NOXIAMIDA</t>
  </si>
  <si>
    <t>JABON LIQUIDO PARA ROPA ACTUAL OK</t>
  </si>
  <si>
    <t>DESODORANTE PRIMAVERA OK</t>
  </si>
  <si>
    <t>COLORANTE RODAMINA P</t>
  </si>
  <si>
    <t>SUAVIZANTE ECONOMICO NO</t>
  </si>
  <si>
    <t>DETERGENTE ECONOMICO GRANEL OK</t>
  </si>
  <si>
    <t>DETERGENTE ALCALINO OK</t>
  </si>
  <si>
    <t>SAL</t>
  </si>
  <si>
    <t>DESODORANTE FRESH OK</t>
  </si>
  <si>
    <t>FRAGANCIA LAVANDA 002</t>
  </si>
  <si>
    <t>GENAPOL C090</t>
  </si>
  <si>
    <t>DESODORANTE BAMBU OK</t>
  </si>
  <si>
    <t>FRAGANCIA BAMBU II</t>
  </si>
  <si>
    <t>DESODORANTE GRANEL BAMBU</t>
  </si>
  <si>
    <t>DESODORANTE GRANEL PRIMAVERA</t>
  </si>
  <si>
    <t>GENAPOL C 090</t>
  </si>
  <si>
    <t>FRAGANCIA PRIMAVERA II</t>
  </si>
  <si>
    <t xml:space="preserve">DETERGENTE ESPECIAL </t>
  </si>
  <si>
    <t>DETERGENTE ESPECIAL Prueba OK</t>
  </si>
  <si>
    <t>Metasilicato de NA</t>
  </si>
  <si>
    <t>Lauril E. Sulfato de Na. Ivan</t>
  </si>
  <si>
    <t>JABON LIQUIDO PARA ROPA  PRUEBa trieta lauril ivan</t>
  </si>
  <si>
    <t>BASE SUAVIZANTE</t>
  </si>
  <si>
    <t>GENAPOL C90</t>
  </si>
  <si>
    <t>FRAGANCIA BAMBU</t>
  </si>
  <si>
    <t>FRAG LAVANDA 02</t>
  </si>
  <si>
    <t xml:space="preserve">Ac. Sulfonico </t>
  </si>
  <si>
    <t>Frag.  VIVERE</t>
  </si>
  <si>
    <t>COL. COLANYL ROJO COL.</t>
  </si>
  <si>
    <t>FRAGANCIA VIVERE</t>
  </si>
  <si>
    <t>JABON LIQUIDO PARA ROPA ESPECIAL</t>
  </si>
  <si>
    <t>Fragancia BOUQUET 5</t>
  </si>
  <si>
    <t>Metasilicato de Na.</t>
  </si>
  <si>
    <t>Color. Azul</t>
  </si>
  <si>
    <t>AC. CLORHIDRICO</t>
  </si>
  <si>
    <t>AC. FLUORHIDRICO</t>
  </si>
  <si>
    <t>DETERGENTE LAVADERO</t>
  </si>
  <si>
    <t>Acido clorhidrico</t>
  </si>
  <si>
    <t>Acido Fluorhidrico</t>
  </si>
  <si>
    <t>Color. Rodamina</t>
  </si>
  <si>
    <t>para Multiuso y Economico</t>
  </si>
  <si>
    <t>Para Vivire</t>
  </si>
  <si>
    <t>Para Naturaleza</t>
  </si>
  <si>
    <t>Para Confort</t>
  </si>
  <si>
    <t>Detergente Especial</t>
  </si>
  <si>
    <t>Para Jabón para Manos</t>
  </si>
  <si>
    <t>Para Jabon, Alcalino, Limpia Vidrio.</t>
  </si>
  <si>
    <t>Primavera</t>
  </si>
</sst>
</file>

<file path=xl/styles.xml><?xml version="1.0" encoding="utf-8"?>
<styleSheet xmlns="http://schemas.openxmlformats.org/spreadsheetml/2006/main">
  <numFmts count="8">
    <numFmt numFmtId="171" formatCode="_-* #,##0.00\ _€_-;\-* #,##0.00\ _€_-;_-* &quot;-&quot;??\ _€_-;_-@_-"/>
    <numFmt numFmtId="180" formatCode="0.000"/>
    <numFmt numFmtId="181" formatCode="0.0000"/>
    <numFmt numFmtId="182" formatCode="0.0"/>
    <numFmt numFmtId="183" formatCode="#,##0.0"/>
    <numFmt numFmtId="184" formatCode="#,##0.000"/>
    <numFmt numFmtId="185" formatCode="_ * #,##0_ ;_ * \-#,##0_ ;_ * &quot;-&quot;??_ ;_ @_ "/>
    <numFmt numFmtId="186" formatCode="0.0%"/>
  </numFmts>
  <fonts count="32">
    <font>
      <sz val="10"/>
      <name val="Arial"/>
    </font>
    <font>
      <sz val="10"/>
      <name val="Arial"/>
    </font>
    <font>
      <sz val="8"/>
      <name val="Arial"/>
      <family val="2"/>
    </font>
    <font>
      <b/>
      <sz val="14"/>
      <color indexed="9"/>
      <name val="Arial"/>
      <family val="2"/>
    </font>
    <font>
      <b/>
      <sz val="10"/>
      <color indexed="9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8"/>
      <name val="Arial Narrow"/>
      <family val="2"/>
    </font>
    <font>
      <sz val="6"/>
      <name val="Arial Narrow"/>
      <family val="2"/>
    </font>
    <font>
      <b/>
      <sz val="12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b/>
      <u/>
      <sz val="8"/>
      <name val="Arial Narrow"/>
      <family val="2"/>
    </font>
    <font>
      <b/>
      <sz val="8"/>
      <name val="Arial Black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9"/>
      <name val="Arial Black"/>
      <family val="2"/>
    </font>
    <font>
      <b/>
      <sz val="8"/>
      <name val="Arial Greek"/>
      <family val="2"/>
      <charset val="161"/>
    </font>
    <font>
      <sz val="14"/>
      <name val="Arial"/>
      <family val="2"/>
    </font>
    <font>
      <sz val="16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557FD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FF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572">
    <xf numFmtId="0" fontId="0" fillId="0" borderId="0" xfId="0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6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4" xfId="0" applyFont="1" applyBorder="1"/>
    <xf numFmtId="0" fontId="9" fillId="0" borderId="5" xfId="0" applyFont="1" applyBorder="1"/>
    <xf numFmtId="0" fontId="9" fillId="0" borderId="7" xfId="0" applyFont="1" applyBorder="1"/>
    <xf numFmtId="0" fontId="0" fillId="0" borderId="7" xfId="0" applyBorder="1"/>
    <xf numFmtId="4" fontId="0" fillId="0" borderId="8" xfId="0" applyNumberFormat="1" applyBorder="1"/>
    <xf numFmtId="2" fontId="9" fillId="0" borderId="5" xfId="0" applyNumberFormat="1" applyFont="1" applyBorder="1"/>
    <xf numFmtId="180" fontId="9" fillId="0" borderId="7" xfId="0" applyNumberFormat="1" applyFont="1" applyBorder="1"/>
    <xf numFmtId="180" fontId="9" fillId="0" borderId="5" xfId="0" applyNumberFormat="1" applyFont="1" applyBorder="1"/>
    <xf numFmtId="2" fontId="0" fillId="0" borderId="7" xfId="0" applyNumberFormat="1" applyBorder="1"/>
    <xf numFmtId="0" fontId="9" fillId="0" borderId="9" xfId="0" applyFont="1" applyBorder="1"/>
    <xf numFmtId="0" fontId="9" fillId="0" borderId="10" xfId="0" applyFont="1" applyBorder="1"/>
    <xf numFmtId="180" fontId="9" fillId="0" borderId="11" xfId="0" applyNumberFormat="1" applyFont="1" applyBorder="1"/>
    <xf numFmtId="0" fontId="0" fillId="0" borderId="11" xfId="0" applyBorder="1"/>
    <xf numFmtId="181" fontId="9" fillId="0" borderId="10" xfId="0" applyNumberFormat="1" applyFont="1" applyBorder="1"/>
    <xf numFmtId="182" fontId="9" fillId="0" borderId="10" xfId="0" applyNumberFormat="1" applyFont="1" applyBorder="1"/>
    <xf numFmtId="180" fontId="9" fillId="0" borderId="10" xfId="0" applyNumberFormat="1" applyFont="1" applyBorder="1"/>
    <xf numFmtId="0" fontId="0" fillId="0" borderId="10" xfId="0" applyBorder="1"/>
    <xf numFmtId="181" fontId="9" fillId="0" borderId="5" xfId="0" applyNumberFormat="1" applyFont="1" applyBorder="1"/>
    <xf numFmtId="182" fontId="9" fillId="0" borderId="5" xfId="0" applyNumberFormat="1" applyFont="1" applyBorder="1"/>
    <xf numFmtId="0" fontId="0" fillId="0" borderId="5" xfId="0" applyBorder="1"/>
    <xf numFmtId="4" fontId="0" fillId="0" borderId="5" xfId="0" applyNumberFormat="1" applyBorder="1"/>
    <xf numFmtId="182" fontId="8" fillId="0" borderId="0" xfId="0" applyNumberFormat="1" applyFont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4" fontId="0" fillId="0" borderId="12" xfId="0" applyNumberFormat="1" applyBorder="1"/>
    <xf numFmtId="0" fontId="7" fillId="0" borderId="15" xfId="0" applyFont="1" applyFill="1" applyBorder="1" applyAlignment="1">
      <alignment horizontal="center"/>
    </xf>
    <xf numFmtId="0" fontId="0" fillId="0" borderId="16" xfId="0" applyBorder="1"/>
    <xf numFmtId="4" fontId="0" fillId="0" borderId="17" xfId="0" applyNumberFormat="1" applyBorder="1"/>
    <xf numFmtId="0" fontId="9" fillId="0" borderId="13" xfId="0" applyFont="1" applyFill="1" applyBorder="1"/>
    <xf numFmtId="0" fontId="8" fillId="0" borderId="18" xfId="0" applyFont="1" applyBorder="1"/>
    <xf numFmtId="183" fontId="0" fillId="0" borderId="0" xfId="0" applyNumberFormat="1"/>
    <xf numFmtId="3" fontId="8" fillId="2" borderId="19" xfId="0" applyNumberFormat="1" applyFont="1" applyFill="1" applyBorder="1"/>
    <xf numFmtId="0" fontId="9" fillId="0" borderId="0" xfId="0" applyFont="1" applyFill="1" applyBorder="1"/>
    <xf numFmtId="183" fontId="8" fillId="2" borderId="19" xfId="0" applyNumberFormat="1" applyFont="1" applyFill="1" applyBorder="1"/>
    <xf numFmtId="0" fontId="9" fillId="0" borderId="0" xfId="0" applyFont="1" applyBorder="1" applyAlignment="1">
      <alignment horizontal="center"/>
    </xf>
    <xf numFmtId="183" fontId="8" fillId="0" borderId="17" xfId="0" applyNumberFormat="1" applyFont="1" applyFill="1" applyBorder="1" applyAlignment="1">
      <alignment horizontal="center"/>
    </xf>
    <xf numFmtId="10" fontId="10" fillId="0" borderId="17" xfId="0" applyNumberFormat="1" applyFont="1" applyFill="1" applyBorder="1" applyAlignment="1">
      <alignment horizontal="center"/>
    </xf>
    <xf numFmtId="183" fontId="8" fillId="0" borderId="0" xfId="0" applyNumberFormat="1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183" fontId="5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4" fontId="0" fillId="0" borderId="0" xfId="0" applyNumberFormat="1" applyFill="1" applyBorder="1"/>
    <xf numFmtId="182" fontId="5" fillId="0" borderId="7" xfId="0" applyNumberFormat="1" applyFont="1" applyFill="1" applyBorder="1" applyAlignment="1">
      <alignment horizontal="right"/>
    </xf>
    <xf numFmtId="0" fontId="10" fillId="0" borderId="20" xfId="0" applyFont="1" applyFill="1" applyBorder="1"/>
    <xf numFmtId="0" fontId="9" fillId="0" borderId="5" xfId="0" applyFont="1" applyFill="1" applyBorder="1"/>
    <xf numFmtId="0" fontId="0" fillId="0" borderId="5" xfId="0" applyFill="1" applyBorder="1"/>
    <xf numFmtId="182" fontId="9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11" fillId="0" borderId="0" xfId="0" applyFont="1" applyFill="1" applyBorder="1"/>
    <xf numFmtId="0" fontId="0" fillId="0" borderId="0" xfId="0" applyFill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182" fontId="12" fillId="0" borderId="7" xfId="0" applyNumberFormat="1" applyFont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82" fontId="0" fillId="0" borderId="0" xfId="0" applyNumberFormat="1" applyFill="1" applyBorder="1" applyAlignment="1"/>
    <xf numFmtId="182" fontId="8" fillId="0" borderId="17" xfId="0" applyNumberFormat="1" applyFont="1" applyBorder="1" applyAlignment="1">
      <alignment horizontal="center"/>
    </xf>
    <xf numFmtId="3" fontId="8" fillId="3" borderId="19" xfId="0" applyNumberFormat="1" applyFont="1" applyFill="1" applyBorder="1"/>
    <xf numFmtId="183" fontId="8" fillId="3" borderId="19" xfId="0" applyNumberFormat="1" applyFont="1" applyFill="1" applyBorder="1"/>
    <xf numFmtId="0" fontId="10" fillId="0" borderId="5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 applyAlignment="1">
      <alignment horizontal="center"/>
    </xf>
    <xf numFmtId="0" fontId="11" fillId="0" borderId="5" xfId="0" applyFont="1" applyBorder="1"/>
    <xf numFmtId="180" fontId="11" fillId="0" borderId="5" xfId="0" applyNumberFormat="1" applyFont="1" applyBorder="1"/>
    <xf numFmtId="0" fontId="9" fillId="0" borderId="5" xfId="0" applyFont="1" applyBorder="1" applyAlignment="1">
      <alignment horizontal="center"/>
    </xf>
    <xf numFmtId="4" fontId="0" fillId="0" borderId="21" xfId="0" applyNumberFormat="1" applyFill="1" applyBorder="1"/>
    <xf numFmtId="0" fontId="11" fillId="0" borderId="9" xfId="0" applyFont="1" applyBorder="1"/>
    <xf numFmtId="0" fontId="11" fillId="0" borderId="10" xfId="0" applyFont="1" applyBorder="1" applyAlignment="1">
      <alignment horizontal="center"/>
    </xf>
    <xf numFmtId="0" fontId="11" fillId="0" borderId="10" xfId="0" applyFont="1" applyBorder="1"/>
    <xf numFmtId="180" fontId="11" fillId="0" borderId="10" xfId="0" applyNumberFormat="1" applyFont="1" applyBorder="1"/>
    <xf numFmtId="182" fontId="11" fillId="0" borderId="10" xfId="0" applyNumberFormat="1" applyFont="1" applyBorder="1"/>
    <xf numFmtId="1" fontId="9" fillId="0" borderId="5" xfId="0" applyNumberFormat="1" applyFont="1" applyBorder="1"/>
    <xf numFmtId="0" fontId="7" fillId="0" borderId="17" xfId="0" applyFont="1" applyFill="1" applyBorder="1" applyAlignment="1">
      <alignment horizontal="center"/>
    </xf>
    <xf numFmtId="2" fontId="0" fillId="0" borderId="0" xfId="0" applyNumberFormat="1"/>
    <xf numFmtId="10" fontId="3" fillId="0" borderId="17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Fill="1" applyBorder="1"/>
    <xf numFmtId="0" fontId="8" fillId="0" borderId="5" xfId="0" applyFont="1" applyFill="1" applyBorder="1" applyAlignment="1">
      <alignment horizontal="center"/>
    </xf>
    <xf numFmtId="0" fontId="8" fillId="0" borderId="5" xfId="0" applyFont="1" applyBorder="1" applyAlignment="1"/>
    <xf numFmtId="0" fontId="0" fillId="0" borderId="5" xfId="0" applyBorder="1" applyAlignment="1"/>
    <xf numFmtId="183" fontId="8" fillId="0" borderId="0" xfId="0" applyNumberFormat="1" applyFont="1" applyFill="1" applyBorder="1"/>
    <xf numFmtId="183" fontId="8" fillId="0" borderId="5" xfId="0" applyNumberFormat="1" applyFont="1" applyBorder="1" applyAlignment="1">
      <alignment horizontal="center"/>
    </xf>
    <xf numFmtId="0" fontId="13" fillId="0" borderId="5" xfId="0" applyFont="1" applyFill="1" applyBorder="1"/>
    <xf numFmtId="0" fontId="8" fillId="0" borderId="5" xfId="0" applyFont="1" applyBorder="1" applyAlignment="1">
      <alignment horizontal="center"/>
    </xf>
    <xf numFmtId="182" fontId="8" fillId="0" borderId="5" xfId="0" applyNumberFormat="1" applyFont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/>
    <xf numFmtId="0" fontId="7" fillId="0" borderId="5" xfId="0" applyFont="1" applyFill="1" applyBorder="1" applyAlignment="1">
      <alignment horizontal="center"/>
    </xf>
    <xf numFmtId="182" fontId="9" fillId="0" borderId="0" xfId="0" applyNumberFormat="1" applyFont="1" applyFill="1" applyBorder="1"/>
    <xf numFmtId="183" fontId="0" fillId="0" borderId="0" xfId="0" applyNumberFormat="1" applyFill="1" applyBorder="1"/>
    <xf numFmtId="10" fontId="5" fillId="0" borderId="0" xfId="0" applyNumberFormat="1" applyFont="1" applyFill="1" applyBorder="1" applyAlignment="1">
      <alignment horizontal="center"/>
    </xf>
    <xf numFmtId="0" fontId="9" fillId="0" borderId="11" xfId="0" applyFont="1" applyBorder="1"/>
    <xf numFmtId="183" fontId="8" fillId="0" borderId="0" xfId="0" applyNumberFormat="1" applyFont="1" applyBorder="1" applyAlignment="1">
      <alignment horizontal="center"/>
    </xf>
    <xf numFmtId="180" fontId="0" fillId="0" borderId="0" xfId="0" applyNumberFormat="1" applyBorder="1"/>
    <xf numFmtId="183" fontId="0" fillId="0" borderId="17" xfId="0" applyNumberFormat="1" applyBorder="1"/>
    <xf numFmtId="183" fontId="8" fillId="4" borderId="19" xfId="0" applyNumberFormat="1" applyFont="1" applyFill="1" applyBorder="1"/>
    <xf numFmtId="0" fontId="9" fillId="0" borderId="17" xfId="0" applyFont="1" applyBorder="1" applyAlignment="1">
      <alignment horizontal="center"/>
    </xf>
    <xf numFmtId="0" fontId="0" fillId="0" borderId="17" xfId="0" applyBorder="1"/>
    <xf numFmtId="0" fontId="6" fillId="0" borderId="22" xfId="0" applyFont="1" applyBorder="1" applyAlignment="1">
      <alignment horizontal="center"/>
    </xf>
    <xf numFmtId="0" fontId="0" fillId="5" borderId="0" xfId="0" applyFill="1" applyBorder="1" applyAlignment="1"/>
    <xf numFmtId="0" fontId="0" fillId="0" borderId="4" xfId="0" applyBorder="1"/>
    <xf numFmtId="0" fontId="0" fillId="0" borderId="15" xfId="0" applyBorder="1"/>
    <xf numFmtId="3" fontId="8" fillId="6" borderId="19" xfId="0" applyNumberFormat="1" applyFont="1" applyFill="1" applyBorder="1"/>
    <xf numFmtId="183" fontId="8" fillId="6" borderId="19" xfId="0" applyNumberFormat="1" applyFont="1" applyFill="1" applyBorder="1"/>
    <xf numFmtId="3" fontId="8" fillId="0" borderId="19" xfId="0" applyNumberFormat="1" applyFont="1" applyFill="1" applyBorder="1"/>
    <xf numFmtId="183" fontId="8" fillId="0" borderId="19" xfId="0" applyNumberFormat="1" applyFont="1" applyFill="1" applyBorder="1"/>
    <xf numFmtId="0" fontId="8" fillId="7" borderId="5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3" fontId="8" fillId="8" borderId="19" xfId="0" applyNumberFormat="1" applyFont="1" applyFill="1" applyBorder="1"/>
    <xf numFmtId="183" fontId="8" fillId="8" borderId="19" xfId="0" applyNumberFormat="1" applyFont="1" applyFill="1" applyBorder="1"/>
    <xf numFmtId="183" fontId="8" fillId="8" borderId="17" xfId="0" applyNumberFormat="1" applyFont="1" applyFill="1" applyBorder="1" applyAlignment="1">
      <alignment horizontal="center"/>
    </xf>
    <xf numFmtId="0" fontId="0" fillId="0" borderId="0" xfId="0" applyFill="1"/>
    <xf numFmtId="10" fontId="10" fillId="0" borderId="0" xfId="0" applyNumberFormat="1" applyFont="1" applyFill="1" applyBorder="1" applyAlignment="1">
      <alignment horizontal="center"/>
    </xf>
    <xf numFmtId="3" fontId="0" fillId="0" borderId="7" xfId="0" applyNumberFormat="1" applyBorder="1"/>
    <xf numFmtId="0" fontId="0" fillId="0" borderId="0" xfId="0" applyAlignment="1"/>
    <xf numFmtId="184" fontId="9" fillId="0" borderId="7" xfId="0" applyNumberFormat="1" applyFont="1" applyBorder="1"/>
    <xf numFmtId="182" fontId="0" fillId="0" borderId="7" xfId="0" applyNumberFormat="1" applyBorder="1"/>
    <xf numFmtId="184" fontId="0" fillId="0" borderId="17" xfId="0" applyNumberFormat="1" applyBorder="1"/>
    <xf numFmtId="0" fontId="11" fillId="0" borderId="10" xfId="0" applyFont="1" applyBorder="1" applyAlignment="1">
      <alignment horizontal="right"/>
    </xf>
    <xf numFmtId="0" fontId="11" fillId="0" borderId="11" xfId="0" applyFont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3" fontId="11" fillId="0" borderId="11" xfId="0" applyNumberFormat="1" applyFont="1" applyFill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8" fillId="0" borderId="0" xfId="0" applyFont="1" applyBorder="1"/>
    <xf numFmtId="183" fontId="0" fillId="0" borderId="0" xfId="0" applyNumberFormat="1" applyBorder="1"/>
    <xf numFmtId="183" fontId="8" fillId="0" borderId="5" xfId="0" applyNumberFormat="1" applyFont="1" applyFill="1" applyBorder="1" applyAlignment="1">
      <alignment horizontal="center"/>
    </xf>
    <xf numFmtId="4" fontId="9" fillId="0" borderId="5" xfId="0" applyNumberFormat="1" applyFont="1" applyBorder="1"/>
    <xf numFmtId="3" fontId="8" fillId="2" borderId="5" xfId="0" applyNumberFormat="1" applyFont="1" applyFill="1" applyBorder="1"/>
    <xf numFmtId="183" fontId="8" fillId="2" borderId="5" xfId="0" applyNumberFormat="1" applyFont="1" applyFill="1" applyBorder="1"/>
    <xf numFmtId="0" fontId="0" fillId="0" borderId="20" xfId="0" applyBorder="1"/>
    <xf numFmtId="0" fontId="9" fillId="0" borderId="15" xfId="0" applyFont="1" applyBorder="1"/>
    <xf numFmtId="0" fontId="9" fillId="0" borderId="25" xfId="0" applyFont="1" applyBorder="1"/>
    <xf numFmtId="180" fontId="9" fillId="0" borderId="25" xfId="0" applyNumberFormat="1" applyFont="1" applyBorder="1"/>
    <xf numFmtId="182" fontId="9" fillId="0" borderId="25" xfId="0" applyNumberFormat="1" applyFont="1" applyBorder="1"/>
    <xf numFmtId="0" fontId="0" fillId="0" borderId="26" xfId="0" applyBorder="1"/>
    <xf numFmtId="4" fontId="0" fillId="0" borderId="27" xfId="0" applyNumberFormat="1" applyBorder="1"/>
    <xf numFmtId="0" fontId="7" fillId="0" borderId="28" xfId="0" applyFont="1" applyFill="1" applyBorder="1" applyAlignment="1">
      <alignment horizontal="center"/>
    </xf>
    <xf numFmtId="4" fontId="0" fillId="0" borderId="28" xfId="0" applyNumberFormat="1" applyBorder="1"/>
    <xf numFmtId="0" fontId="7" fillId="0" borderId="29" xfId="0" applyFont="1" applyFill="1" applyBorder="1" applyAlignment="1">
      <alignment horizontal="center"/>
    </xf>
    <xf numFmtId="4" fontId="0" fillId="0" borderId="30" xfId="0" applyNumberFormat="1" applyBorder="1"/>
    <xf numFmtId="183" fontId="0" fillId="0" borderId="30" xfId="0" applyNumberFormat="1" applyBorder="1"/>
    <xf numFmtId="3" fontId="8" fillId="0" borderId="29" xfId="0" applyNumberFormat="1" applyFont="1" applyFill="1" applyBorder="1"/>
    <xf numFmtId="0" fontId="0" fillId="0" borderId="31" xfId="0" applyBorder="1"/>
    <xf numFmtId="0" fontId="8" fillId="0" borderId="17" xfId="0" applyFont="1" applyBorder="1"/>
    <xf numFmtId="183" fontId="0" fillId="0" borderId="31" xfId="0" applyNumberFormat="1" applyBorder="1"/>
    <xf numFmtId="0" fontId="9" fillId="0" borderId="0" xfId="0" applyFont="1" applyBorder="1"/>
    <xf numFmtId="180" fontId="9" fillId="0" borderId="0" xfId="0" applyNumberFormat="1" applyFont="1" applyBorder="1"/>
    <xf numFmtId="4" fontId="9" fillId="0" borderId="0" xfId="0" applyNumberFormat="1" applyFont="1" applyBorder="1"/>
    <xf numFmtId="182" fontId="9" fillId="0" borderId="0" xfId="0" applyNumberFormat="1" applyFont="1" applyBorder="1"/>
    <xf numFmtId="4" fontId="0" fillId="0" borderId="0" xfId="0" applyNumberFormat="1" applyBorder="1"/>
    <xf numFmtId="3" fontId="9" fillId="0" borderId="5" xfId="0" applyNumberFormat="1" applyFont="1" applyBorder="1"/>
    <xf numFmtId="3" fontId="8" fillId="6" borderId="5" xfId="0" applyNumberFormat="1" applyFont="1" applyFill="1" applyBorder="1"/>
    <xf numFmtId="183" fontId="8" fillId="6" borderId="5" xfId="0" applyNumberFormat="1" applyFont="1" applyFill="1" applyBorder="1"/>
    <xf numFmtId="10" fontId="10" fillId="0" borderId="5" xfId="0" applyNumberFormat="1" applyFont="1" applyFill="1" applyBorder="1" applyAlignment="1">
      <alignment horizontal="center"/>
    </xf>
    <xf numFmtId="0" fontId="6" fillId="0" borderId="5" xfId="0" applyFont="1" applyBorder="1"/>
    <xf numFmtId="183" fontId="9" fillId="0" borderId="5" xfId="0" applyNumberFormat="1" applyFont="1" applyBorder="1"/>
    <xf numFmtId="182" fontId="0" fillId="0" borderId="5" xfId="0" applyNumberFormat="1" applyBorder="1"/>
    <xf numFmtId="0" fontId="7" fillId="0" borderId="0" xfId="0" applyFont="1" applyBorder="1" applyAlignment="1">
      <alignment horizontal="right"/>
    </xf>
    <xf numFmtId="3" fontId="0" fillId="0" borderId="0" xfId="0" applyNumberFormat="1" applyBorder="1" applyAlignment="1">
      <alignment horizontal="center"/>
    </xf>
    <xf numFmtId="3" fontId="8" fillId="5" borderId="19" xfId="0" applyNumberFormat="1" applyFont="1" applyFill="1" applyBorder="1"/>
    <xf numFmtId="183" fontId="8" fillId="5" borderId="19" xfId="0" applyNumberFormat="1" applyFont="1" applyFill="1" applyBorder="1"/>
    <xf numFmtId="3" fontId="0" fillId="0" borderId="0" xfId="0" applyNumberFormat="1"/>
    <xf numFmtId="0" fontId="0" fillId="0" borderId="25" xfId="0" applyBorder="1"/>
    <xf numFmtId="0" fontId="7" fillId="0" borderId="24" xfId="0" applyFont="1" applyFill="1" applyBorder="1" applyAlignment="1">
      <alignment horizontal="center"/>
    </xf>
    <xf numFmtId="4" fontId="0" fillId="0" borderId="24" xfId="0" applyNumberFormat="1" applyBorder="1"/>
    <xf numFmtId="3" fontId="8" fillId="0" borderId="5" xfId="0" applyNumberFormat="1" applyFont="1" applyFill="1" applyBorder="1"/>
    <xf numFmtId="183" fontId="8" fillId="0" borderId="5" xfId="0" applyNumberFormat="1" applyFont="1" applyFill="1" applyBorder="1"/>
    <xf numFmtId="0" fontId="0" fillId="0" borderId="0" xfId="0" applyAlignment="1">
      <alignment horizontal="center"/>
    </xf>
    <xf numFmtId="0" fontId="10" fillId="0" borderId="0" xfId="0" applyFont="1" applyFill="1" applyBorder="1" applyAlignment="1">
      <alignment horizontal="center"/>
    </xf>
    <xf numFmtId="3" fontId="9" fillId="0" borderId="7" xfId="0" applyNumberFormat="1" applyFont="1" applyBorder="1"/>
    <xf numFmtId="18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8" xfId="0" applyBorder="1"/>
    <xf numFmtId="0" fontId="0" fillId="0" borderId="4" xfId="0" applyFill="1" applyBorder="1"/>
    <xf numFmtId="0" fontId="7" fillId="0" borderId="4" xfId="0" applyFont="1" applyFill="1" applyBorder="1" applyAlignment="1">
      <alignment horizontal="center"/>
    </xf>
    <xf numFmtId="3" fontId="8" fillId="9" borderId="5" xfId="0" applyNumberFormat="1" applyFont="1" applyFill="1" applyBorder="1"/>
    <xf numFmtId="3" fontId="8" fillId="0" borderId="5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80" fontId="9" fillId="0" borderId="5" xfId="0" applyNumberFormat="1" applyFont="1" applyFill="1" applyBorder="1"/>
    <xf numFmtId="3" fontId="9" fillId="0" borderId="5" xfId="0" applyNumberFormat="1" applyFont="1" applyFill="1" applyBorder="1"/>
    <xf numFmtId="4" fontId="9" fillId="0" borderId="5" xfId="0" applyNumberFormat="1" applyFont="1" applyFill="1" applyBorder="1"/>
    <xf numFmtId="180" fontId="9" fillId="0" borderId="0" xfId="0" applyNumberFormat="1" applyFont="1" applyFill="1" applyBorder="1"/>
    <xf numFmtId="4" fontId="9" fillId="0" borderId="0" xfId="0" applyNumberFormat="1" applyFont="1" applyFill="1" applyBorder="1"/>
    <xf numFmtId="182" fontId="8" fillId="0" borderId="0" xfId="0" applyNumberFormat="1" applyFont="1" applyFill="1" applyBorder="1" applyAlignment="1">
      <alignment horizontal="center"/>
    </xf>
    <xf numFmtId="4" fontId="0" fillId="0" borderId="5" xfId="0" applyNumberFormat="1" applyFill="1" applyBorder="1"/>
    <xf numFmtId="0" fontId="6" fillId="0" borderId="5" xfId="0" applyFont="1" applyFill="1" applyBorder="1"/>
    <xf numFmtId="183" fontId="9" fillId="0" borderId="5" xfId="0" applyNumberFormat="1" applyFont="1" applyFill="1" applyBorder="1"/>
    <xf numFmtId="182" fontId="9" fillId="0" borderId="5" xfId="0" applyNumberFormat="1" applyFont="1" applyFill="1" applyBorder="1"/>
    <xf numFmtId="0" fontId="17" fillId="0" borderId="0" xfId="0" applyFont="1"/>
    <xf numFmtId="0" fontId="17" fillId="0" borderId="1" xfId="0" applyFont="1" applyBorder="1"/>
    <xf numFmtId="0" fontId="17" fillId="0" borderId="2" xfId="0" applyFont="1" applyBorder="1"/>
    <xf numFmtId="185" fontId="17" fillId="0" borderId="2" xfId="1" applyNumberFormat="1" applyFont="1" applyBorder="1" applyAlignment="1">
      <alignment horizontal="center"/>
    </xf>
    <xf numFmtId="185" fontId="17" fillId="0" borderId="3" xfId="1" applyNumberFormat="1" applyFont="1" applyBorder="1" applyAlignment="1">
      <alignment horizontal="center"/>
    </xf>
    <xf numFmtId="0" fontId="17" fillId="0" borderId="13" xfId="0" applyFont="1" applyBorder="1"/>
    <xf numFmtId="0" fontId="17" fillId="0" borderId="0" xfId="0" applyFont="1" applyBorder="1"/>
    <xf numFmtId="185" fontId="17" fillId="0" borderId="0" xfId="1" applyNumberFormat="1" applyFont="1" applyBorder="1" applyAlignment="1">
      <alignment horizontal="center"/>
    </xf>
    <xf numFmtId="185" fontId="17" fillId="0" borderId="14" xfId="1" applyNumberFormat="1" applyFont="1" applyBorder="1" applyAlignment="1">
      <alignment horizontal="center"/>
    </xf>
    <xf numFmtId="0" fontId="18" fillId="0" borderId="13" xfId="0" applyFont="1" applyBorder="1"/>
    <xf numFmtId="0" fontId="18" fillId="0" borderId="0" xfId="0" applyFont="1" applyBorder="1"/>
    <xf numFmtId="185" fontId="18" fillId="0" borderId="0" xfId="1" applyNumberFormat="1" applyFont="1" applyBorder="1" applyAlignment="1">
      <alignment horizontal="center"/>
    </xf>
    <xf numFmtId="185" fontId="18" fillId="0" borderId="14" xfId="1" applyNumberFormat="1" applyFont="1" applyBorder="1" applyAlignment="1">
      <alignment horizontal="center"/>
    </xf>
    <xf numFmtId="0" fontId="18" fillId="0" borderId="0" xfId="0" applyFont="1"/>
    <xf numFmtId="0" fontId="17" fillId="0" borderId="32" xfId="0" applyFont="1" applyBorder="1"/>
    <xf numFmtId="3" fontId="17" fillId="0" borderId="33" xfId="0" applyNumberFormat="1" applyFont="1" applyBorder="1"/>
    <xf numFmtId="185" fontId="17" fillId="0" borderId="32" xfId="1" applyNumberFormat="1" applyFont="1" applyBorder="1" applyAlignment="1">
      <alignment horizontal="center"/>
    </xf>
    <xf numFmtId="185" fontId="17" fillId="0" borderId="34" xfId="1" applyNumberFormat="1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36" xfId="0" applyFont="1" applyBorder="1" applyAlignment="1">
      <alignment horizontal="center" vertical="center" wrapText="1"/>
    </xf>
    <xf numFmtId="185" fontId="17" fillId="0" borderId="36" xfId="1" applyNumberFormat="1" applyFont="1" applyBorder="1" applyAlignment="1">
      <alignment horizontal="center"/>
    </xf>
    <xf numFmtId="185" fontId="17" fillId="0" borderId="37" xfId="1" applyNumberFormat="1" applyFont="1" applyBorder="1" applyAlignment="1">
      <alignment horizontal="center"/>
    </xf>
    <xf numFmtId="0" fontId="23" fillId="0" borderId="1" xfId="0" applyFont="1" applyBorder="1"/>
    <xf numFmtId="0" fontId="17" fillId="0" borderId="5" xfId="0" applyFont="1" applyBorder="1"/>
    <xf numFmtId="0" fontId="17" fillId="0" borderId="5" xfId="0" applyFont="1" applyBorder="1" applyAlignment="1">
      <alignment horizontal="center"/>
    </xf>
    <xf numFmtId="185" fontId="24" fillId="0" borderId="5" xfId="1" applyNumberFormat="1" applyFont="1" applyBorder="1" applyAlignment="1">
      <alignment horizontal="center"/>
    </xf>
    <xf numFmtId="0" fontId="23" fillId="0" borderId="38" xfId="0" applyFont="1" applyBorder="1"/>
    <xf numFmtId="0" fontId="17" fillId="0" borderId="31" xfId="0" applyFont="1" applyBorder="1" applyAlignment="1">
      <alignment horizontal="center"/>
    </xf>
    <xf numFmtId="185" fontId="24" fillId="0" borderId="31" xfId="1" applyNumberFormat="1" applyFont="1" applyBorder="1" applyAlignment="1">
      <alignment horizontal="center"/>
    </xf>
    <xf numFmtId="185" fontId="24" fillId="0" borderId="19" xfId="1" applyNumberFormat="1" applyFont="1" applyBorder="1" applyAlignment="1">
      <alignment horizontal="center"/>
    </xf>
    <xf numFmtId="0" fontId="17" fillId="0" borderId="23" xfId="0" applyFont="1" applyBorder="1"/>
    <xf numFmtId="0" fontId="17" fillId="0" borderId="24" xfId="0" applyFont="1" applyBorder="1" applyAlignment="1">
      <alignment horizontal="center"/>
    </xf>
    <xf numFmtId="185" fontId="24" fillId="0" borderId="24" xfId="1" applyNumberFormat="1" applyFont="1" applyBorder="1" applyAlignment="1">
      <alignment horizontal="center"/>
    </xf>
    <xf numFmtId="185" fontId="24" fillId="0" borderId="39" xfId="1" applyNumberFormat="1" applyFont="1" applyBorder="1" applyAlignment="1">
      <alignment horizontal="center"/>
    </xf>
    <xf numFmtId="0" fontId="17" fillId="0" borderId="9" xfId="0" applyFont="1" applyBorder="1"/>
    <xf numFmtId="0" fontId="17" fillId="0" borderId="10" xfId="0" applyFont="1" applyBorder="1" applyAlignment="1">
      <alignment horizontal="center"/>
    </xf>
    <xf numFmtId="185" fontId="24" fillId="0" borderId="10" xfId="1" applyNumberFormat="1" applyFont="1" applyBorder="1" applyAlignment="1">
      <alignment horizontal="center"/>
    </xf>
    <xf numFmtId="185" fontId="24" fillId="0" borderId="40" xfId="1" applyNumberFormat="1" applyFont="1" applyBorder="1" applyAlignment="1">
      <alignment horizontal="center"/>
    </xf>
    <xf numFmtId="0" fontId="25" fillId="0" borderId="23" xfId="0" applyFont="1" applyBorder="1"/>
    <xf numFmtId="0" fontId="25" fillId="0" borderId="9" xfId="0" applyFont="1" applyBorder="1"/>
    <xf numFmtId="0" fontId="17" fillId="0" borderId="4" xfId="0" applyFont="1" applyBorder="1"/>
    <xf numFmtId="185" fontId="24" fillId="0" borderId="8" xfId="1" applyNumberFormat="1" applyFont="1" applyBorder="1" applyAlignment="1">
      <alignment horizontal="center"/>
    </xf>
    <xf numFmtId="0" fontId="17" fillId="10" borderId="4" xfId="0" applyFont="1" applyFill="1" applyBorder="1"/>
    <xf numFmtId="0" fontId="23" fillId="0" borderId="31" xfId="0" applyFont="1" applyBorder="1" applyAlignment="1">
      <alignment horizontal="center"/>
    </xf>
    <xf numFmtId="185" fontId="26" fillId="0" borderId="31" xfId="1" applyNumberFormat="1" applyFont="1" applyBorder="1" applyAlignment="1">
      <alignment horizontal="center"/>
    </xf>
    <xf numFmtId="185" fontId="26" fillId="0" borderId="19" xfId="1" applyNumberFormat="1" applyFont="1" applyBorder="1" applyAlignment="1">
      <alignment horizontal="center"/>
    </xf>
    <xf numFmtId="185" fontId="17" fillId="0" borderId="31" xfId="1" applyNumberFormat="1" applyFont="1" applyBorder="1" applyAlignment="1">
      <alignment horizontal="center"/>
    </xf>
    <xf numFmtId="185" fontId="17" fillId="0" borderId="19" xfId="1" applyNumberFormat="1" applyFont="1" applyBorder="1" applyAlignment="1">
      <alignment horizontal="center"/>
    </xf>
    <xf numFmtId="185" fontId="23" fillId="0" borderId="31" xfId="1" applyNumberFormat="1" applyFont="1" applyBorder="1" applyAlignment="1">
      <alignment horizontal="center" vertical="center" wrapText="1"/>
    </xf>
    <xf numFmtId="185" fontId="27" fillId="0" borderId="17" xfId="1" applyNumberFormat="1" applyFont="1" applyBorder="1" applyAlignment="1">
      <alignment horizontal="center" vertical="center" wrapText="1"/>
    </xf>
    <xf numFmtId="185" fontId="17" fillId="0" borderId="5" xfId="1" applyNumberFormat="1" applyFont="1" applyBorder="1" applyAlignment="1">
      <alignment horizontal="center"/>
    </xf>
    <xf numFmtId="0" fontId="17" fillId="0" borderId="41" xfId="0" applyFont="1" applyBorder="1"/>
    <xf numFmtId="185" fontId="17" fillId="0" borderId="42" xfId="1" applyNumberFormat="1" applyFont="1" applyBorder="1" applyAlignment="1">
      <alignment horizontal="center"/>
    </xf>
    <xf numFmtId="0" fontId="17" fillId="0" borderId="43" xfId="0" applyFont="1" applyBorder="1"/>
    <xf numFmtId="0" fontId="24" fillId="0" borderId="41" xfId="0" applyFont="1" applyBorder="1"/>
    <xf numFmtId="0" fontId="24" fillId="0" borderId="0" xfId="0" applyFont="1" applyBorder="1"/>
    <xf numFmtId="185" fontId="24" fillId="0" borderId="0" xfId="1" applyNumberFormat="1" applyFont="1" applyBorder="1" applyAlignment="1">
      <alignment horizontal="center"/>
    </xf>
    <xf numFmtId="0" fontId="17" fillId="0" borderId="42" xfId="0" applyFont="1" applyBorder="1"/>
    <xf numFmtId="0" fontId="17" fillId="0" borderId="44" xfId="0" applyFont="1" applyBorder="1"/>
    <xf numFmtId="0" fontId="17" fillId="0" borderId="16" xfId="0" applyFont="1" applyBorder="1"/>
    <xf numFmtId="185" fontId="17" fillId="0" borderId="16" xfId="1" applyNumberFormat="1" applyFont="1" applyBorder="1" applyAlignment="1">
      <alignment horizontal="center"/>
    </xf>
    <xf numFmtId="185" fontId="17" fillId="0" borderId="45" xfId="1" applyNumberFormat="1" applyFont="1" applyBorder="1" applyAlignment="1">
      <alignment horizontal="center"/>
    </xf>
    <xf numFmtId="0" fontId="17" fillId="0" borderId="46" xfId="0" applyFont="1" applyBorder="1"/>
    <xf numFmtId="0" fontId="17" fillId="0" borderId="47" xfId="0" applyFont="1" applyBorder="1"/>
    <xf numFmtId="185" fontId="17" fillId="0" borderId="47" xfId="1" applyNumberFormat="1" applyFont="1" applyBorder="1" applyAlignment="1">
      <alignment horizontal="center"/>
    </xf>
    <xf numFmtId="185" fontId="17" fillId="0" borderId="0" xfId="1" applyNumberFormat="1" applyFont="1" applyAlignment="1">
      <alignment horizontal="center"/>
    </xf>
    <xf numFmtId="0" fontId="21" fillId="0" borderId="0" xfId="0" applyFont="1"/>
    <xf numFmtId="185" fontId="17" fillId="0" borderId="0" xfId="0" applyNumberFormat="1" applyFont="1"/>
    <xf numFmtId="0" fontId="17" fillId="0" borderId="0" xfId="0" applyFont="1" applyAlignment="1">
      <alignment horizontal="center"/>
    </xf>
    <xf numFmtId="186" fontId="0" fillId="0" borderId="0" xfId="0" applyNumberFormat="1"/>
    <xf numFmtId="183" fontId="8" fillId="0" borderId="18" xfId="0" applyNumberFormat="1" applyFont="1" applyFill="1" applyBorder="1" applyAlignment="1">
      <alignment horizontal="center"/>
    </xf>
    <xf numFmtId="10" fontId="10" fillId="0" borderId="18" xfId="0" applyNumberFormat="1" applyFont="1" applyFill="1" applyBorder="1" applyAlignment="1">
      <alignment horizontal="center"/>
    </xf>
    <xf numFmtId="0" fontId="2" fillId="0" borderId="0" xfId="0" applyFont="1" applyBorder="1"/>
    <xf numFmtId="182" fontId="0" fillId="0" borderId="0" xfId="0" applyNumberFormat="1" applyBorder="1"/>
    <xf numFmtId="3" fontId="8" fillId="7" borderId="5" xfId="0" applyNumberFormat="1" applyFont="1" applyFill="1" applyBorder="1" applyAlignment="1">
      <alignment horizontal="center"/>
    </xf>
    <xf numFmtId="3" fontId="0" fillId="20" borderId="5" xfId="0" applyNumberFormat="1" applyFill="1" applyBorder="1"/>
    <xf numFmtId="3" fontId="0" fillId="0" borderId="5" xfId="0" applyNumberFormat="1" applyBorder="1"/>
    <xf numFmtId="0" fontId="0" fillId="27" borderId="0" xfId="0" applyFill="1"/>
    <xf numFmtId="0" fontId="8" fillId="8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83" fontId="8" fillId="8" borderId="0" xfId="0" applyNumberFormat="1" applyFont="1" applyFill="1" applyBorder="1" applyAlignment="1">
      <alignment horizontal="center"/>
    </xf>
    <xf numFmtId="0" fontId="0" fillId="22" borderId="0" xfId="0" applyFill="1"/>
    <xf numFmtId="0" fontId="29" fillId="22" borderId="0" xfId="0" applyFont="1" applyFill="1"/>
    <xf numFmtId="0" fontId="9" fillId="27" borderId="0" xfId="0" applyFont="1" applyFill="1"/>
    <xf numFmtId="0" fontId="5" fillId="28" borderId="0" xfId="0" applyFont="1" applyFill="1"/>
    <xf numFmtId="0" fontId="0" fillId="28" borderId="0" xfId="0" applyFill="1"/>
    <xf numFmtId="0" fontId="5" fillId="29" borderId="0" xfId="0" applyFont="1" applyFill="1"/>
    <xf numFmtId="0" fontId="5" fillId="30" borderId="0" xfId="0" applyFont="1" applyFill="1"/>
    <xf numFmtId="0" fontId="0" fillId="30" borderId="0" xfId="0" applyFill="1"/>
    <xf numFmtId="0" fontId="9" fillId="31" borderId="0" xfId="0" applyFont="1" applyFill="1"/>
    <xf numFmtId="0" fontId="0" fillId="31" borderId="0" xfId="0" applyFill="1"/>
    <xf numFmtId="0" fontId="0" fillId="32" borderId="0" xfId="0" applyFill="1"/>
    <xf numFmtId="0" fontId="5" fillId="32" borderId="0" xfId="0" applyFont="1" applyFill="1"/>
    <xf numFmtId="0" fontId="0" fillId="29" borderId="0" xfId="0" applyFill="1"/>
    <xf numFmtId="0" fontId="5" fillId="33" borderId="0" xfId="0" applyFont="1" applyFill="1"/>
    <xf numFmtId="0" fontId="0" fillId="33" borderId="0" xfId="0" applyFill="1"/>
    <xf numFmtId="0" fontId="0" fillId="0" borderId="5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  <xf numFmtId="2" fontId="10" fillId="21" borderId="1" xfId="0" applyNumberFormat="1" applyFont="1" applyFill="1" applyBorder="1" applyAlignment="1">
      <alignment horizontal="center"/>
    </xf>
    <xf numFmtId="2" fontId="10" fillId="21" borderId="2" xfId="0" applyNumberFormat="1" applyFont="1" applyFill="1" applyBorder="1" applyAlignment="1">
      <alignment horizontal="center"/>
    </xf>
    <xf numFmtId="2" fontId="8" fillId="21" borderId="2" xfId="0" applyNumberFormat="1" applyFont="1" applyFill="1" applyBorder="1" applyAlignment="1"/>
    <xf numFmtId="2" fontId="8" fillId="21" borderId="3" xfId="0" applyNumberFormat="1" applyFont="1" applyFill="1" applyBorder="1" applyAlignment="1"/>
    <xf numFmtId="0" fontId="5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Alignment="1"/>
    <xf numFmtId="0" fontId="8" fillId="2" borderId="38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2" fontId="10" fillId="23" borderId="1" xfId="0" applyNumberFormat="1" applyFont="1" applyFill="1" applyBorder="1" applyAlignment="1">
      <alignment horizontal="center"/>
    </xf>
    <xf numFmtId="2" fontId="10" fillId="23" borderId="2" xfId="0" applyNumberFormat="1" applyFont="1" applyFill="1" applyBorder="1" applyAlignment="1">
      <alignment horizontal="center"/>
    </xf>
    <xf numFmtId="2" fontId="8" fillId="23" borderId="2" xfId="0" applyNumberFormat="1" applyFont="1" applyFill="1" applyBorder="1" applyAlignment="1"/>
    <xf numFmtId="2" fontId="8" fillId="23" borderId="3" xfId="0" applyNumberFormat="1" applyFont="1" applyFill="1" applyBorder="1" applyAlignment="1"/>
    <xf numFmtId="0" fontId="0" fillId="0" borderId="0" xfId="0" applyBorder="1" applyAlignment="1"/>
    <xf numFmtId="0" fontId="5" fillId="0" borderId="0" xfId="0" applyFont="1" applyFill="1" applyBorder="1" applyAlignment="1">
      <alignment horizontal="center"/>
    </xf>
    <xf numFmtId="2" fontId="10" fillId="22" borderId="1" xfId="0" applyNumberFormat="1" applyFont="1" applyFill="1" applyBorder="1" applyAlignment="1">
      <alignment horizontal="center"/>
    </xf>
    <xf numFmtId="2" fontId="10" fillId="22" borderId="2" xfId="0" applyNumberFormat="1" applyFont="1" applyFill="1" applyBorder="1" applyAlignment="1">
      <alignment horizontal="center"/>
    </xf>
    <xf numFmtId="2" fontId="8" fillId="22" borderId="2" xfId="0" applyNumberFormat="1" applyFont="1" applyFill="1" applyBorder="1" applyAlignment="1"/>
    <xf numFmtId="2" fontId="8" fillId="22" borderId="3" xfId="0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9" fillId="0" borderId="20" xfId="0" applyFont="1" applyFill="1" applyBorder="1" applyAlignment="1"/>
    <xf numFmtId="0" fontId="9" fillId="0" borderId="48" xfId="0" applyFont="1" applyFill="1" applyBorder="1" applyAlignment="1"/>
    <xf numFmtId="182" fontId="9" fillId="0" borderId="7" xfId="0" applyNumberFormat="1" applyFont="1" applyFill="1" applyBorder="1" applyAlignment="1"/>
    <xf numFmtId="182" fontId="9" fillId="0" borderId="48" xfId="0" applyNumberFormat="1" applyFont="1" applyFill="1" applyBorder="1" applyAlignment="1"/>
    <xf numFmtId="182" fontId="9" fillId="0" borderId="20" xfId="0" applyNumberFormat="1" applyFont="1" applyFill="1" applyBorder="1" applyAlignment="1"/>
    <xf numFmtId="0" fontId="0" fillId="0" borderId="0" xfId="0" applyFill="1" applyBorder="1" applyAlignment="1"/>
    <xf numFmtId="0" fontId="1" fillId="0" borderId="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2" fontId="12" fillId="0" borderId="7" xfId="0" applyNumberFormat="1" applyFont="1" applyFill="1" applyBorder="1" applyAlignment="1">
      <alignment horizontal="center"/>
    </xf>
    <xf numFmtId="2" fontId="12" fillId="0" borderId="20" xfId="0" applyNumberFormat="1" applyFont="1" applyFill="1" applyBorder="1" applyAlignment="1">
      <alignment horizontal="center"/>
    </xf>
    <xf numFmtId="182" fontId="0" fillId="0" borderId="0" xfId="0" applyNumberFormat="1" applyFill="1" applyBorder="1" applyAlignment="1"/>
    <xf numFmtId="0" fontId="9" fillId="0" borderId="49" xfId="0" applyFont="1" applyFill="1" applyBorder="1" applyAlignment="1"/>
    <xf numFmtId="0" fontId="11" fillId="0" borderId="0" xfId="0" applyFont="1" applyFill="1" applyBorder="1" applyAlignment="1"/>
    <xf numFmtId="0" fontId="11" fillId="0" borderId="47" xfId="0" applyFont="1" applyFill="1" applyBorder="1" applyAlignment="1"/>
    <xf numFmtId="0" fontId="12" fillId="0" borderId="7" xfId="0" applyFont="1" applyFill="1" applyBorder="1" applyAlignment="1">
      <alignment horizontal="center"/>
    </xf>
    <xf numFmtId="0" fontId="12" fillId="0" borderId="20" xfId="0" applyFont="1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2" fontId="8" fillId="0" borderId="2" xfId="0" applyNumberFormat="1" applyFont="1" applyFill="1" applyBorder="1" applyAlignment="1"/>
    <xf numFmtId="2" fontId="8" fillId="0" borderId="3" xfId="0" applyNumberFormat="1" applyFont="1" applyFill="1" applyBorder="1" applyAlignment="1"/>
    <xf numFmtId="2" fontId="5" fillId="3" borderId="1" xfId="0" applyNumberFormat="1" applyFont="1" applyFill="1" applyBorder="1" applyAlignment="1">
      <alignment horizontal="center"/>
    </xf>
    <xf numFmtId="2" fontId="5" fillId="3" borderId="2" xfId="0" applyNumberFormat="1" applyFont="1" applyFill="1" applyBorder="1" applyAlignment="1">
      <alignment horizontal="center"/>
    </xf>
    <xf numFmtId="2" fontId="0" fillId="3" borderId="2" xfId="0" applyNumberFormat="1" applyFill="1" applyBorder="1" applyAlignment="1"/>
    <xf numFmtId="2" fontId="0" fillId="3" borderId="3" xfId="0" applyNumberFormat="1" applyFill="1" applyBorder="1" applyAlignment="1"/>
    <xf numFmtId="0" fontId="8" fillId="0" borderId="5" xfId="0" applyFont="1" applyFill="1" applyBorder="1" applyAlignment="1">
      <alignment horizontal="center"/>
    </xf>
    <xf numFmtId="2" fontId="30" fillId="24" borderId="1" xfId="0" applyNumberFormat="1" applyFont="1" applyFill="1" applyBorder="1" applyAlignment="1">
      <alignment horizontal="center"/>
    </xf>
    <xf numFmtId="2" fontId="30" fillId="24" borderId="2" xfId="0" applyNumberFormat="1" applyFont="1" applyFill="1" applyBorder="1" applyAlignment="1">
      <alignment horizontal="center"/>
    </xf>
    <xf numFmtId="2" fontId="31" fillId="24" borderId="2" xfId="0" applyNumberFormat="1" applyFont="1" applyFill="1" applyBorder="1" applyAlignment="1"/>
    <xf numFmtId="2" fontId="31" fillId="24" borderId="3" xfId="0" applyNumberFormat="1" applyFont="1" applyFill="1" applyBorder="1" applyAlignment="1"/>
    <xf numFmtId="0" fontId="12" fillId="0" borderId="5" xfId="0" applyFont="1" applyFill="1" applyBorder="1" applyAlignment="1">
      <alignment horizontal="center"/>
    </xf>
    <xf numFmtId="0" fontId="1" fillId="0" borderId="5" xfId="0" applyFont="1" applyFill="1" applyBorder="1" applyAlignment="1"/>
    <xf numFmtId="0" fontId="1" fillId="0" borderId="5" xfId="0" applyFont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/>
    <xf numFmtId="0" fontId="9" fillId="0" borderId="0" xfId="0" applyFont="1" applyFill="1" applyBorder="1" applyAlignment="1"/>
    <xf numFmtId="0" fontId="9" fillId="0" borderId="5" xfId="0" applyFont="1" applyFill="1" applyBorder="1" applyAlignment="1"/>
    <xf numFmtId="0" fontId="0" fillId="0" borderId="0" xfId="0" applyAlignment="1">
      <alignment horizontal="center"/>
    </xf>
    <xf numFmtId="0" fontId="0" fillId="0" borderId="31" xfId="0" applyFill="1" applyBorder="1" applyAlignment="1">
      <alignment horizontal="center"/>
    </xf>
    <xf numFmtId="2" fontId="5" fillId="25" borderId="1" xfId="0" applyNumberFormat="1" applyFont="1" applyFill="1" applyBorder="1" applyAlignment="1">
      <alignment horizontal="center"/>
    </xf>
    <xf numFmtId="2" fontId="5" fillId="25" borderId="2" xfId="0" applyNumberFormat="1" applyFont="1" applyFill="1" applyBorder="1" applyAlignment="1">
      <alignment horizontal="center"/>
    </xf>
    <xf numFmtId="2" fontId="0" fillId="25" borderId="2" xfId="0" applyNumberFormat="1" applyFill="1" applyBorder="1" applyAlignment="1"/>
    <xf numFmtId="2" fontId="0" fillId="25" borderId="3" xfId="0" applyNumberFormat="1" applyFill="1" applyBorder="1" applyAlignment="1"/>
    <xf numFmtId="0" fontId="8" fillId="0" borderId="0" xfId="0" applyFont="1" applyFill="1" applyBorder="1" applyAlignment="1"/>
    <xf numFmtId="0" fontId="8" fillId="3" borderId="38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8" fillId="3" borderId="31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0" fillId="4" borderId="2" xfId="0" applyNumberFormat="1" applyFill="1" applyBorder="1" applyAlignment="1"/>
    <xf numFmtId="2" fontId="0" fillId="4" borderId="3" xfId="0" applyNumberFormat="1" applyFill="1" applyBorder="1" applyAlignment="1"/>
    <xf numFmtId="183" fontId="8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15" fillId="11" borderId="1" xfId="0" applyNumberFormat="1" applyFont="1" applyFill="1" applyBorder="1" applyAlignment="1">
      <alignment horizontal="center"/>
    </xf>
    <xf numFmtId="2" fontId="15" fillId="11" borderId="2" xfId="0" applyNumberFormat="1" applyFont="1" applyFill="1" applyBorder="1" applyAlignment="1">
      <alignment horizontal="center"/>
    </xf>
    <xf numFmtId="2" fontId="16" fillId="11" borderId="2" xfId="0" applyNumberFormat="1" applyFont="1" applyFill="1" applyBorder="1" applyAlignment="1"/>
    <xf numFmtId="2" fontId="16" fillId="11" borderId="3" xfId="0" applyNumberFormat="1" applyFont="1" applyFill="1" applyBorder="1" applyAlignment="1"/>
    <xf numFmtId="2" fontId="15" fillId="14" borderId="1" xfId="0" applyNumberFormat="1" applyFont="1" applyFill="1" applyBorder="1" applyAlignment="1">
      <alignment horizontal="center"/>
    </xf>
    <xf numFmtId="2" fontId="15" fillId="14" borderId="2" xfId="0" applyNumberFormat="1" applyFont="1" applyFill="1" applyBorder="1" applyAlignment="1">
      <alignment horizontal="center"/>
    </xf>
    <xf numFmtId="2" fontId="16" fillId="14" borderId="2" xfId="0" applyNumberFormat="1" applyFont="1" applyFill="1" applyBorder="1" applyAlignment="1"/>
    <xf numFmtId="2" fontId="16" fillId="14" borderId="3" xfId="0" applyNumberFormat="1" applyFont="1" applyFill="1" applyBorder="1" applyAlignment="1"/>
    <xf numFmtId="2" fontId="1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/>
    <xf numFmtId="2" fontId="3" fillId="7" borderId="1" xfId="0" applyNumberFormat="1" applyFont="1" applyFill="1" applyBorder="1" applyAlignment="1">
      <alignment horizontal="center"/>
    </xf>
    <xf numFmtId="2" fontId="3" fillId="7" borderId="2" xfId="0" applyNumberFormat="1" applyFont="1" applyFill="1" applyBorder="1" applyAlignment="1">
      <alignment horizontal="center"/>
    </xf>
    <xf numFmtId="2" fontId="4" fillId="7" borderId="2" xfId="0" applyNumberFormat="1" applyFont="1" applyFill="1" applyBorder="1" applyAlignment="1"/>
    <xf numFmtId="2" fontId="4" fillId="7" borderId="3" xfId="0" applyNumberFormat="1" applyFont="1" applyFill="1" applyBorder="1" applyAlignment="1"/>
    <xf numFmtId="2" fontId="5" fillId="0" borderId="1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2" fontId="0" fillId="0" borderId="2" xfId="0" applyNumberFormat="1" applyFill="1" applyBorder="1" applyAlignment="1"/>
    <xf numFmtId="2" fontId="0" fillId="0" borderId="3" xfId="0" applyNumberFormat="1" applyFill="1" applyBorder="1" applyAlignment="1"/>
    <xf numFmtId="0" fontId="0" fillId="0" borderId="19" xfId="0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2" fontId="5" fillId="6" borderId="2" xfId="0" applyNumberFormat="1" applyFont="1" applyFill="1" applyBorder="1" applyAlignment="1">
      <alignment horizontal="center"/>
    </xf>
    <xf numFmtId="2" fontId="0" fillId="6" borderId="2" xfId="0" applyNumberFormat="1" applyFill="1" applyBorder="1" applyAlignment="1"/>
    <xf numFmtId="2" fontId="0" fillId="6" borderId="3" xfId="0" applyNumberFormat="1" applyFill="1" applyBorder="1" applyAlignment="1"/>
    <xf numFmtId="0" fontId="5" fillId="5" borderId="50" xfId="0" applyFont="1" applyFill="1" applyBorder="1" applyAlignment="1">
      <alignment horizontal="center"/>
    </xf>
    <xf numFmtId="0" fontId="0" fillId="5" borderId="39" xfId="0" applyFill="1" applyBorder="1" applyAlignment="1"/>
    <xf numFmtId="0" fontId="0" fillId="0" borderId="5" xfId="0" applyBorder="1" applyAlignment="1"/>
    <xf numFmtId="0" fontId="0" fillId="0" borderId="8" xfId="0" applyBorder="1" applyAlignment="1"/>
    <xf numFmtId="2" fontId="5" fillId="5" borderId="1" xfId="0" applyNumberFormat="1" applyFont="1" applyFill="1" applyBorder="1" applyAlignment="1">
      <alignment horizontal="center"/>
    </xf>
    <xf numFmtId="2" fontId="5" fillId="5" borderId="2" xfId="0" applyNumberFormat="1" applyFont="1" applyFill="1" applyBorder="1" applyAlignment="1">
      <alignment horizontal="center"/>
    </xf>
    <xf numFmtId="2" fontId="0" fillId="5" borderId="2" xfId="0" applyNumberFormat="1" applyFill="1" applyBorder="1" applyAlignment="1"/>
    <xf numFmtId="2" fontId="0" fillId="5" borderId="3" xfId="0" applyNumberFormat="1" applyFill="1" applyBorder="1" applyAlignment="1"/>
    <xf numFmtId="0" fontId="8" fillId="4" borderId="38" xfId="0" applyFont="1" applyFill="1" applyBorder="1" applyAlignment="1"/>
    <xf numFmtId="0" fontId="8" fillId="4" borderId="31" xfId="0" applyFont="1" applyFill="1" applyBorder="1" applyAlignment="1"/>
    <xf numFmtId="0" fontId="0" fillId="0" borderId="19" xfId="0" applyBorder="1" applyAlignment="1"/>
    <xf numFmtId="0" fontId="8" fillId="4" borderId="38" xfId="0" applyFont="1" applyFill="1" applyBorder="1" applyAlignment="1">
      <alignment horizontal="center"/>
    </xf>
    <xf numFmtId="0" fontId="8" fillId="4" borderId="31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83" fontId="8" fillId="0" borderId="51" xfId="0" applyNumberFormat="1" applyFont="1" applyBorder="1" applyAlignment="1">
      <alignment horizontal="center"/>
    </xf>
    <xf numFmtId="183" fontId="8" fillId="0" borderId="52" xfId="0" applyNumberFormat="1" applyFont="1" applyBorder="1" applyAlignment="1">
      <alignment horizontal="center"/>
    </xf>
    <xf numFmtId="183" fontId="8" fillId="0" borderId="53" xfId="0" applyNumberFormat="1" applyFont="1" applyBorder="1" applyAlignment="1">
      <alignment horizontal="center"/>
    </xf>
    <xf numFmtId="2" fontId="10" fillId="15" borderId="5" xfId="0" applyNumberFormat="1" applyFont="1" applyFill="1" applyBorder="1" applyAlignment="1">
      <alignment horizontal="center"/>
    </xf>
    <xf numFmtId="2" fontId="8" fillId="15" borderId="5" xfId="0" applyNumberFormat="1" applyFont="1" applyFill="1" applyBorder="1" applyAlignment="1"/>
    <xf numFmtId="0" fontId="8" fillId="6" borderId="5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" xfId="0" applyBorder="1" applyAlignment="1">
      <alignment horizontal="center"/>
    </xf>
    <xf numFmtId="2" fontId="5" fillId="15" borderId="5" xfId="0" applyNumberFormat="1" applyFont="1" applyFill="1" applyBorder="1" applyAlignment="1">
      <alignment horizontal="center"/>
    </xf>
    <xf numFmtId="2" fontId="14" fillId="15" borderId="5" xfId="0" applyNumberFormat="1" applyFont="1" applyFill="1" applyBorder="1" applyAlignment="1"/>
    <xf numFmtId="2" fontId="5" fillId="12" borderId="5" xfId="0" applyNumberFormat="1" applyFont="1" applyFill="1" applyBorder="1" applyAlignment="1">
      <alignment horizontal="center"/>
    </xf>
    <xf numFmtId="2" fontId="14" fillId="12" borderId="5" xfId="0" applyNumberFormat="1" applyFont="1" applyFill="1" applyBorder="1" applyAlignment="1"/>
    <xf numFmtId="2" fontId="10" fillId="12" borderId="5" xfId="0" applyNumberFormat="1" applyFont="1" applyFill="1" applyBorder="1" applyAlignment="1">
      <alignment horizontal="center"/>
    </xf>
    <xf numFmtId="2" fontId="8" fillId="12" borderId="5" xfId="0" applyNumberFormat="1" applyFont="1" applyFill="1" applyBorder="1" applyAlignment="1"/>
    <xf numFmtId="2" fontId="10" fillId="16" borderId="5" xfId="0" applyNumberFormat="1" applyFont="1" applyFill="1" applyBorder="1" applyAlignment="1">
      <alignment horizontal="center"/>
    </xf>
    <xf numFmtId="2" fontId="8" fillId="16" borderId="5" xfId="0" applyNumberFormat="1" applyFont="1" applyFill="1" applyBorder="1" applyAlignment="1"/>
    <xf numFmtId="2" fontId="5" fillId="16" borderId="5" xfId="0" applyNumberFormat="1" applyFont="1" applyFill="1" applyBorder="1" applyAlignment="1">
      <alignment horizontal="center"/>
    </xf>
    <xf numFmtId="2" fontId="14" fillId="16" borderId="5" xfId="0" applyNumberFormat="1" applyFont="1" applyFill="1" applyBorder="1" applyAlignment="1"/>
    <xf numFmtId="2" fontId="10" fillId="17" borderId="5" xfId="0" applyNumberFormat="1" applyFont="1" applyFill="1" applyBorder="1" applyAlignment="1">
      <alignment horizontal="center"/>
    </xf>
    <xf numFmtId="2" fontId="8" fillId="17" borderId="5" xfId="0" applyNumberFormat="1" applyFont="1" applyFill="1" applyBorder="1" applyAlignment="1"/>
    <xf numFmtId="2" fontId="5" fillId="26" borderId="5" xfId="0" applyNumberFormat="1" applyFont="1" applyFill="1" applyBorder="1" applyAlignment="1">
      <alignment horizontal="center"/>
    </xf>
    <xf numFmtId="2" fontId="14" fillId="26" borderId="5" xfId="0" applyNumberFormat="1" applyFont="1" applyFill="1" applyBorder="1" applyAlignment="1"/>
    <xf numFmtId="2" fontId="10" fillId="20" borderId="5" xfId="0" applyNumberFormat="1" applyFont="1" applyFill="1" applyBorder="1" applyAlignment="1">
      <alignment horizontal="center"/>
    </xf>
    <xf numFmtId="2" fontId="8" fillId="20" borderId="5" xfId="0" applyNumberFormat="1" applyFont="1" applyFill="1" applyBorder="1" applyAlignment="1"/>
    <xf numFmtId="2" fontId="28" fillId="20" borderId="5" xfId="0" applyNumberFormat="1" applyFont="1" applyFill="1" applyBorder="1" applyAlignment="1">
      <alignment horizontal="center"/>
    </xf>
    <xf numFmtId="2" fontId="5" fillId="20" borderId="5" xfId="0" applyNumberFormat="1" applyFont="1" applyFill="1" applyBorder="1" applyAlignment="1">
      <alignment horizontal="center"/>
    </xf>
    <xf numFmtId="2" fontId="14" fillId="20" borderId="5" xfId="0" applyNumberFormat="1" applyFont="1" applyFill="1" applyBorder="1" applyAlignment="1"/>
    <xf numFmtId="2" fontId="10" fillId="4" borderId="5" xfId="0" applyNumberFormat="1" applyFont="1" applyFill="1" applyBorder="1" applyAlignment="1">
      <alignment horizontal="center"/>
    </xf>
    <xf numFmtId="2" fontId="8" fillId="4" borderId="5" xfId="0" applyNumberFormat="1" applyFont="1" applyFill="1" applyBorder="1" applyAlignment="1"/>
    <xf numFmtId="2" fontId="5" fillId="4" borderId="5" xfId="0" applyNumberFormat="1" applyFont="1" applyFill="1" applyBorder="1" applyAlignment="1">
      <alignment horizontal="center"/>
    </xf>
    <xf numFmtId="2" fontId="14" fillId="4" borderId="5" xfId="0" applyNumberFormat="1" applyFont="1" applyFill="1" applyBorder="1" applyAlignment="1"/>
    <xf numFmtId="2" fontId="5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/>
    <xf numFmtId="2" fontId="10" fillId="0" borderId="5" xfId="0" applyNumberFormat="1" applyFont="1" applyFill="1" applyBorder="1" applyAlignment="1">
      <alignment horizontal="center"/>
    </xf>
    <xf numFmtId="2" fontId="8" fillId="0" borderId="5" xfId="0" applyNumberFormat="1" applyFont="1" applyFill="1" applyBorder="1" applyAlignment="1"/>
    <xf numFmtId="0" fontId="0" fillId="0" borderId="11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8" fillId="2" borderId="5" xfId="0" applyNumberFormat="1" applyFont="1" applyFill="1" applyBorder="1" applyAlignment="1"/>
    <xf numFmtId="0" fontId="0" fillId="0" borderId="7" xfId="0" applyBorder="1" applyAlignment="1"/>
    <xf numFmtId="0" fontId="0" fillId="0" borderId="48" xfId="0" applyBorder="1" applyAlignment="1"/>
    <xf numFmtId="0" fontId="0" fillId="0" borderId="20" xfId="0" applyBorder="1" applyAlignment="1"/>
    <xf numFmtId="0" fontId="8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10" fillId="0" borderId="38" xfId="0" applyNumberFormat="1" applyFont="1" applyFill="1" applyBorder="1" applyAlignment="1">
      <alignment horizontal="center"/>
    </xf>
    <xf numFmtId="2" fontId="10" fillId="0" borderId="31" xfId="0" applyNumberFormat="1" applyFont="1" applyFill="1" applyBorder="1" applyAlignment="1">
      <alignment horizontal="center"/>
    </xf>
    <xf numFmtId="2" fontId="8" fillId="0" borderId="31" xfId="0" applyNumberFormat="1" applyFont="1" applyFill="1" applyBorder="1" applyAlignment="1"/>
    <xf numFmtId="2" fontId="8" fillId="0" borderId="19" xfId="0" applyNumberFormat="1" applyFont="1" applyFill="1" applyBorder="1" applyAlignment="1"/>
    <xf numFmtId="0" fontId="8" fillId="6" borderId="38" xfId="0" applyFont="1" applyFill="1" applyBorder="1" applyAlignment="1">
      <alignment horizontal="center"/>
    </xf>
    <xf numFmtId="0" fontId="8" fillId="6" borderId="31" xfId="0" applyFont="1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2" fontId="10" fillId="8" borderId="22" xfId="0" applyNumberFormat="1" applyFont="1" applyFill="1" applyBorder="1" applyAlignment="1">
      <alignment horizontal="center"/>
    </xf>
    <xf numFmtId="2" fontId="10" fillId="8" borderId="50" xfId="0" applyNumberFormat="1" applyFont="1" applyFill="1" applyBorder="1" applyAlignment="1">
      <alignment horizontal="center"/>
    </xf>
    <xf numFmtId="2" fontId="8" fillId="8" borderId="50" xfId="0" applyNumberFormat="1" applyFont="1" applyFill="1" applyBorder="1" applyAlignment="1"/>
    <xf numFmtId="2" fontId="8" fillId="8" borderId="54" xfId="0" applyNumberFormat="1" applyFont="1" applyFill="1" applyBorder="1" applyAlignment="1"/>
    <xf numFmtId="0" fontId="0" fillId="0" borderId="51" xfId="0" applyBorder="1" applyAlignment="1"/>
    <xf numFmtId="0" fontId="0" fillId="0" borderId="52" xfId="0" applyBorder="1" applyAlignment="1"/>
    <xf numFmtId="0" fontId="0" fillId="0" borderId="26" xfId="0" applyBorder="1" applyAlignment="1"/>
    <xf numFmtId="2" fontId="15" fillId="11" borderId="5" xfId="0" applyNumberFormat="1" applyFont="1" applyFill="1" applyBorder="1" applyAlignment="1">
      <alignment horizontal="center"/>
    </xf>
    <xf numFmtId="2" fontId="16" fillId="11" borderId="5" xfId="0" applyNumberFormat="1" applyFont="1" applyFill="1" applyBorder="1" applyAlignment="1"/>
    <xf numFmtId="2" fontId="15" fillId="13" borderId="5" xfId="0" applyNumberFormat="1" applyFont="1" applyFill="1" applyBorder="1" applyAlignment="1">
      <alignment horizontal="center"/>
    </xf>
    <xf numFmtId="2" fontId="16" fillId="13" borderId="5" xfId="0" applyNumberFormat="1" applyFont="1" applyFill="1" applyBorder="1" applyAlignment="1"/>
    <xf numFmtId="2" fontId="15" fillId="7" borderId="7" xfId="0" applyNumberFormat="1" applyFont="1" applyFill="1" applyBorder="1" applyAlignment="1">
      <alignment horizontal="center"/>
    </xf>
    <xf numFmtId="2" fontId="15" fillId="7" borderId="48" xfId="0" applyNumberFormat="1" applyFont="1" applyFill="1" applyBorder="1" applyAlignment="1">
      <alignment horizontal="center"/>
    </xf>
    <xf numFmtId="2" fontId="16" fillId="7" borderId="48" xfId="0" applyNumberFormat="1" applyFont="1" applyFill="1" applyBorder="1" applyAlignment="1"/>
    <xf numFmtId="2" fontId="16" fillId="7" borderId="20" xfId="0" applyNumberFormat="1" applyFont="1" applyFill="1" applyBorder="1" applyAlignment="1"/>
    <xf numFmtId="0" fontId="8" fillId="8" borderId="38" xfId="0" applyFont="1" applyFill="1" applyBorder="1" applyAlignment="1">
      <alignment horizontal="center"/>
    </xf>
    <xf numFmtId="0" fontId="8" fillId="8" borderId="31" xfId="0" applyFont="1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2" fontId="15" fillId="13" borderId="7" xfId="0" applyNumberFormat="1" applyFont="1" applyFill="1" applyBorder="1" applyAlignment="1">
      <alignment horizontal="center"/>
    </xf>
    <xf numFmtId="2" fontId="15" fillId="13" borderId="48" xfId="0" applyNumberFormat="1" applyFont="1" applyFill="1" applyBorder="1" applyAlignment="1">
      <alignment horizontal="center"/>
    </xf>
    <xf numFmtId="2" fontId="16" fillId="13" borderId="48" xfId="0" applyNumberFormat="1" applyFont="1" applyFill="1" applyBorder="1" applyAlignment="1"/>
    <xf numFmtId="2" fontId="16" fillId="13" borderId="20" xfId="0" applyNumberFormat="1" applyFont="1" applyFill="1" applyBorder="1" applyAlignment="1"/>
    <xf numFmtId="2" fontId="15" fillId="11" borderId="7" xfId="0" applyNumberFormat="1" applyFont="1" applyFill="1" applyBorder="1" applyAlignment="1">
      <alignment horizontal="center"/>
    </xf>
    <xf numFmtId="2" fontId="15" fillId="11" borderId="48" xfId="0" applyNumberFormat="1" applyFont="1" applyFill="1" applyBorder="1" applyAlignment="1">
      <alignment horizontal="center"/>
    </xf>
    <xf numFmtId="2" fontId="16" fillId="11" borderId="48" xfId="0" applyNumberFormat="1" applyFont="1" applyFill="1" applyBorder="1" applyAlignment="1"/>
    <xf numFmtId="2" fontId="16" fillId="11" borderId="20" xfId="0" applyNumberFormat="1" applyFont="1" applyFill="1" applyBorder="1" applyAlignment="1"/>
    <xf numFmtId="2" fontId="5" fillId="3" borderId="7" xfId="0" applyNumberFormat="1" applyFont="1" applyFill="1" applyBorder="1" applyAlignment="1">
      <alignment horizontal="center"/>
    </xf>
    <xf numFmtId="2" fontId="5" fillId="3" borderId="48" xfId="0" applyNumberFormat="1" applyFont="1" applyFill="1" applyBorder="1" applyAlignment="1">
      <alignment horizontal="center"/>
    </xf>
    <xf numFmtId="2" fontId="1" fillId="3" borderId="48" xfId="0" applyNumberFormat="1" applyFont="1" applyFill="1" applyBorder="1" applyAlignment="1"/>
    <xf numFmtId="2" fontId="1" fillId="3" borderId="20" xfId="0" applyNumberFormat="1" applyFont="1" applyFill="1" applyBorder="1" applyAlignment="1"/>
    <xf numFmtId="2" fontId="15" fillId="18" borderId="7" xfId="0" applyNumberFormat="1" applyFont="1" applyFill="1" applyBorder="1" applyAlignment="1">
      <alignment horizontal="center"/>
    </xf>
    <xf numFmtId="2" fontId="15" fillId="18" borderId="48" xfId="0" applyNumberFormat="1" applyFont="1" applyFill="1" applyBorder="1" applyAlignment="1">
      <alignment horizontal="center"/>
    </xf>
    <xf numFmtId="2" fontId="16" fillId="18" borderId="48" xfId="0" applyNumberFormat="1" applyFont="1" applyFill="1" applyBorder="1" applyAlignment="1"/>
    <xf numFmtId="2" fontId="16" fillId="18" borderId="20" xfId="0" applyNumberFormat="1" applyFont="1" applyFill="1" applyBorder="1" applyAlignment="1"/>
    <xf numFmtId="2" fontId="5" fillId="14" borderId="7" xfId="0" applyNumberFormat="1" applyFont="1" applyFill="1" applyBorder="1" applyAlignment="1">
      <alignment horizontal="center"/>
    </xf>
    <xf numFmtId="2" fontId="5" fillId="14" borderId="48" xfId="0" applyNumberFormat="1" applyFont="1" applyFill="1" applyBorder="1" applyAlignment="1">
      <alignment horizontal="center"/>
    </xf>
    <xf numFmtId="2" fontId="1" fillId="14" borderId="48" xfId="0" applyNumberFormat="1" applyFont="1" applyFill="1" applyBorder="1" applyAlignment="1"/>
    <xf numFmtId="2" fontId="1" fillId="14" borderId="20" xfId="0" applyNumberFormat="1" applyFont="1" applyFill="1" applyBorder="1" applyAlignment="1"/>
    <xf numFmtId="2" fontId="3" fillId="13" borderId="7" xfId="0" applyNumberFormat="1" applyFont="1" applyFill="1" applyBorder="1" applyAlignment="1">
      <alignment horizontal="center"/>
    </xf>
    <xf numFmtId="2" fontId="3" fillId="13" borderId="48" xfId="0" applyNumberFormat="1" applyFont="1" applyFill="1" applyBorder="1" applyAlignment="1">
      <alignment horizontal="center"/>
    </xf>
    <xf numFmtId="2" fontId="4" fillId="13" borderId="48" xfId="0" applyNumberFormat="1" applyFont="1" applyFill="1" applyBorder="1" applyAlignment="1"/>
    <xf numFmtId="2" fontId="4" fillId="13" borderId="20" xfId="0" applyNumberFormat="1" applyFont="1" applyFill="1" applyBorder="1" applyAlignment="1"/>
    <xf numFmtId="2" fontId="15" fillId="15" borderId="7" xfId="0" applyNumberFormat="1" applyFont="1" applyFill="1" applyBorder="1" applyAlignment="1">
      <alignment horizontal="center"/>
    </xf>
    <xf numFmtId="2" fontId="15" fillId="15" borderId="48" xfId="0" applyNumberFormat="1" applyFont="1" applyFill="1" applyBorder="1" applyAlignment="1">
      <alignment horizontal="center"/>
    </xf>
    <xf numFmtId="2" fontId="16" fillId="15" borderId="48" xfId="0" applyNumberFormat="1" applyFont="1" applyFill="1" applyBorder="1" applyAlignment="1"/>
    <xf numFmtId="2" fontId="16" fillId="15" borderId="20" xfId="0" applyNumberFormat="1" applyFont="1" applyFill="1" applyBorder="1" applyAlignment="1"/>
    <xf numFmtId="2" fontId="5" fillId="8" borderId="7" xfId="0" applyNumberFormat="1" applyFont="1" applyFill="1" applyBorder="1" applyAlignment="1">
      <alignment horizontal="center"/>
    </xf>
    <xf numFmtId="2" fontId="5" fillId="8" borderId="48" xfId="0" applyNumberFormat="1" applyFont="1" applyFill="1" applyBorder="1" applyAlignment="1">
      <alignment horizontal="center"/>
    </xf>
    <xf numFmtId="2" fontId="0" fillId="8" borderId="48" xfId="0" applyNumberFormat="1" applyFill="1" applyBorder="1" applyAlignment="1"/>
    <xf numFmtId="2" fontId="0" fillId="8" borderId="20" xfId="0" applyNumberFormat="1" applyFill="1" applyBorder="1" applyAlignment="1"/>
    <xf numFmtId="2" fontId="15" fillId="13" borderId="1" xfId="0" applyNumberFormat="1" applyFont="1" applyFill="1" applyBorder="1" applyAlignment="1">
      <alignment horizontal="center"/>
    </xf>
    <xf numFmtId="2" fontId="15" fillId="13" borderId="2" xfId="0" applyNumberFormat="1" applyFont="1" applyFill="1" applyBorder="1" applyAlignment="1">
      <alignment horizontal="center"/>
    </xf>
    <xf numFmtId="2" fontId="16" fillId="13" borderId="2" xfId="0" applyNumberFormat="1" applyFont="1" applyFill="1" applyBorder="1" applyAlignment="1"/>
    <xf numFmtId="2" fontId="16" fillId="13" borderId="3" xfId="0" applyNumberFormat="1" applyFont="1" applyFill="1" applyBorder="1" applyAlignment="1"/>
    <xf numFmtId="0" fontId="8" fillId="5" borderId="38" xfId="0" applyFont="1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8" fillId="5" borderId="31" xfId="0" applyFont="1" applyFill="1" applyBorder="1" applyAlignment="1">
      <alignment horizontal="center"/>
    </xf>
    <xf numFmtId="2" fontId="5" fillId="8" borderId="1" xfId="0" applyNumberFormat="1" applyFont="1" applyFill="1" applyBorder="1" applyAlignment="1">
      <alignment horizontal="center"/>
    </xf>
    <xf numFmtId="2" fontId="5" fillId="8" borderId="2" xfId="0" applyNumberFormat="1" applyFont="1" applyFill="1" applyBorder="1" applyAlignment="1">
      <alignment horizontal="center"/>
    </xf>
    <xf numFmtId="2" fontId="0" fillId="8" borderId="2" xfId="0" applyNumberFormat="1" applyFill="1" applyBorder="1" applyAlignment="1"/>
    <xf numFmtId="2" fontId="0" fillId="8" borderId="3" xfId="0" applyNumberFormat="1" applyFill="1" applyBorder="1" applyAlignment="1"/>
    <xf numFmtId="2" fontId="3" fillId="13" borderId="1" xfId="0" applyNumberFormat="1" applyFont="1" applyFill="1" applyBorder="1" applyAlignment="1">
      <alignment horizontal="center"/>
    </xf>
    <xf numFmtId="2" fontId="3" fillId="13" borderId="2" xfId="0" applyNumberFormat="1" applyFont="1" applyFill="1" applyBorder="1" applyAlignment="1">
      <alignment horizontal="center"/>
    </xf>
    <xf numFmtId="2" fontId="4" fillId="13" borderId="2" xfId="0" applyNumberFormat="1" applyFont="1" applyFill="1" applyBorder="1" applyAlignment="1"/>
    <xf numFmtId="2" fontId="4" fillId="13" borderId="3" xfId="0" applyNumberFormat="1" applyFont="1" applyFill="1" applyBorder="1" applyAlignment="1"/>
    <xf numFmtId="2" fontId="10" fillId="19" borderId="1" xfId="0" applyNumberFormat="1" applyFont="1" applyFill="1" applyBorder="1" applyAlignment="1">
      <alignment horizontal="center"/>
    </xf>
    <xf numFmtId="2" fontId="10" fillId="19" borderId="2" xfId="0" applyNumberFormat="1" applyFont="1" applyFill="1" applyBorder="1" applyAlignment="1">
      <alignment horizontal="center"/>
    </xf>
    <xf numFmtId="2" fontId="8" fillId="19" borderId="2" xfId="0" applyNumberFormat="1" applyFont="1" applyFill="1" applyBorder="1" applyAlignment="1"/>
    <xf numFmtId="2" fontId="8" fillId="19" borderId="3" xfId="0" applyNumberFormat="1" applyFont="1" applyFill="1" applyBorder="1" applyAlignment="1"/>
  </cellXfs>
  <cellStyles count="2">
    <cellStyle name="Millares" xfId="1" builtinId="3"/>
    <cellStyle name="Normal" xfId="0" builtinId="0"/>
  </cellStyles>
  <dxfs count="56"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auto="1"/>
      </font>
      <fill>
        <patternFill patternType="solid"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auto="1"/>
      </font>
      <fill>
        <patternFill patternType="solid"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auto="1"/>
      </font>
      <fill>
        <patternFill patternType="solid"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auto="1"/>
      </font>
      <fill>
        <patternFill patternType="solid"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auto="1"/>
      </font>
      <fill>
        <patternFill patternType="solid"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auto="1"/>
      </font>
      <fill>
        <patternFill patternType="solid"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auto="1"/>
      </font>
      <fill>
        <patternFill patternType="solid"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auto="1"/>
      </font>
      <fill>
        <patternFill patternType="solid"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auto="1"/>
      </font>
      <fill>
        <patternFill patternType="solid"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auto="1"/>
      </font>
      <fill>
        <patternFill patternType="solid"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auto="1"/>
      </font>
      <fill>
        <patternFill patternType="solid"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auto="1"/>
      </font>
      <fill>
        <patternFill patternType="solid"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auto="1"/>
      </font>
      <fill>
        <patternFill patternType="solid"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auto="1"/>
      </font>
      <fill>
        <patternFill patternType="solid"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auto="1"/>
      </font>
      <fill>
        <patternFill patternType="solid"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auto="1"/>
      </font>
      <fill>
        <patternFill patternType="solid"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auto="1"/>
      </font>
      <fill>
        <patternFill patternType="solid"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auto="1"/>
      </font>
      <fill>
        <patternFill patternType="solid"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auto="1"/>
      </font>
      <fill>
        <patternFill patternType="solid"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auto="1"/>
      </font>
      <fill>
        <patternFill patternType="solid"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auto="1"/>
      </font>
      <fill>
        <patternFill patternType="solid"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auto="1"/>
      </font>
      <fill>
        <patternFill patternType="solid"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auto="1"/>
      </font>
      <fill>
        <patternFill patternType="solid"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oleObject" Target="../embeddings/oleObject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56"/>
  <sheetViews>
    <sheetView topLeftCell="A13" workbookViewId="0">
      <selection activeCell="F33" sqref="F33"/>
    </sheetView>
  </sheetViews>
  <sheetFormatPr baseColWidth="10" defaultRowHeight="12.75"/>
  <cols>
    <col min="1" max="1" width="5.28515625" customWidth="1"/>
    <col min="2" max="2" width="11" customWidth="1"/>
    <col min="3" max="3" width="15" customWidth="1"/>
    <col min="4" max="4" width="19.140625" customWidth="1"/>
    <col min="5" max="5" width="16.42578125" customWidth="1"/>
    <col min="6" max="6" width="16.85546875" style="192" customWidth="1"/>
  </cols>
  <sheetData>
    <row r="1" spans="2:8" ht="15.75">
      <c r="B1" s="319" t="s">
        <v>250</v>
      </c>
      <c r="C1" s="319"/>
      <c r="D1" s="319"/>
      <c r="E1" s="319"/>
      <c r="F1" s="319"/>
    </row>
    <row r="2" spans="2:8">
      <c r="B2" s="320" t="s">
        <v>53</v>
      </c>
      <c r="C2" s="320"/>
      <c r="D2" s="320"/>
      <c r="E2" s="134" t="s">
        <v>81</v>
      </c>
      <c r="F2" s="293" t="s">
        <v>82</v>
      </c>
    </row>
    <row r="3" spans="2:8">
      <c r="B3" s="315" t="s">
        <v>55</v>
      </c>
      <c r="C3" s="315"/>
      <c r="D3" s="315"/>
      <c r="E3" s="36"/>
      <c r="F3" s="294">
        <v>12150</v>
      </c>
      <c r="G3" s="192"/>
    </row>
    <row r="4" spans="2:8">
      <c r="B4" s="315" t="s">
        <v>56</v>
      </c>
      <c r="C4" s="315"/>
      <c r="D4" s="315"/>
      <c r="E4" s="36"/>
      <c r="F4" s="294">
        <v>4200</v>
      </c>
      <c r="G4" s="192"/>
    </row>
    <row r="5" spans="2:8">
      <c r="B5" s="315" t="s">
        <v>57</v>
      </c>
      <c r="C5" s="315"/>
      <c r="D5" s="315"/>
      <c r="E5" s="36"/>
      <c r="F5" s="294">
        <v>13500</v>
      </c>
      <c r="G5" s="192"/>
    </row>
    <row r="6" spans="2:8">
      <c r="B6" s="315" t="s">
        <v>173</v>
      </c>
      <c r="C6" s="315"/>
      <c r="D6" s="315"/>
      <c r="E6" s="36"/>
      <c r="F6" s="294">
        <v>12800</v>
      </c>
      <c r="G6" s="192"/>
      <c r="H6" s="192"/>
    </row>
    <row r="7" spans="2:8">
      <c r="B7" s="315" t="s">
        <v>58</v>
      </c>
      <c r="C7" s="315"/>
      <c r="D7" s="315"/>
      <c r="E7" s="36"/>
      <c r="F7" s="294">
        <v>920</v>
      </c>
      <c r="G7" s="192"/>
    </row>
    <row r="8" spans="2:8">
      <c r="B8" s="315" t="s">
        <v>59</v>
      </c>
      <c r="C8" s="315"/>
      <c r="D8" s="315"/>
      <c r="E8" s="36"/>
      <c r="F8" s="294">
        <v>18650</v>
      </c>
      <c r="G8" s="192"/>
      <c r="H8" s="192"/>
    </row>
    <row r="9" spans="2:8">
      <c r="B9" s="315" t="s">
        <v>60</v>
      </c>
      <c r="C9" s="315"/>
      <c r="D9" s="315"/>
      <c r="E9" s="36"/>
      <c r="F9" s="294">
        <v>7850</v>
      </c>
      <c r="G9" s="192"/>
    </row>
    <row r="10" spans="2:8">
      <c r="B10" s="315" t="s">
        <v>83</v>
      </c>
      <c r="C10" s="315"/>
      <c r="D10" s="315"/>
      <c r="E10" s="36">
        <v>22</v>
      </c>
      <c r="F10" s="294">
        <v>143300</v>
      </c>
      <c r="G10" s="192"/>
      <c r="H10" s="192"/>
    </row>
    <row r="11" spans="2:8">
      <c r="B11" s="315" t="s">
        <v>38</v>
      </c>
      <c r="C11" s="315"/>
      <c r="D11" s="315"/>
      <c r="E11" s="36">
        <v>242.22</v>
      </c>
      <c r="F11" s="294">
        <v>1090000</v>
      </c>
      <c r="G11" s="192"/>
      <c r="H11" s="192"/>
    </row>
    <row r="12" spans="2:8">
      <c r="B12" s="315" t="s">
        <v>135</v>
      </c>
      <c r="C12" s="315"/>
      <c r="D12" s="315"/>
      <c r="E12" s="36"/>
      <c r="F12" s="294">
        <v>5500</v>
      </c>
      <c r="G12" s="192"/>
    </row>
    <row r="13" spans="2:8">
      <c r="B13" s="315" t="s">
        <v>61</v>
      </c>
      <c r="C13" s="315"/>
      <c r="D13" s="315"/>
      <c r="E13" s="36"/>
      <c r="F13" s="294">
        <v>6150</v>
      </c>
      <c r="G13" s="192"/>
      <c r="H13" s="192"/>
    </row>
    <row r="14" spans="2:8">
      <c r="B14" s="315" t="s">
        <v>72</v>
      </c>
      <c r="C14" s="315"/>
      <c r="D14" s="315"/>
      <c r="E14" s="36"/>
      <c r="F14" s="294">
        <v>1700</v>
      </c>
      <c r="G14" s="192"/>
    </row>
    <row r="15" spans="2:8">
      <c r="B15" s="315" t="s">
        <v>149</v>
      </c>
      <c r="C15" s="315"/>
      <c r="D15" s="315"/>
      <c r="E15" s="36"/>
      <c r="F15" s="294">
        <v>114900</v>
      </c>
      <c r="G15" s="192"/>
    </row>
    <row r="16" spans="2:8">
      <c r="B16" s="315" t="s">
        <v>150</v>
      </c>
      <c r="C16" s="315"/>
      <c r="D16" s="315"/>
      <c r="E16" s="36">
        <v>13</v>
      </c>
      <c r="F16" s="294">
        <v>60000</v>
      </c>
      <c r="G16" s="192"/>
      <c r="H16" s="192"/>
    </row>
    <row r="17" spans="2:8">
      <c r="B17" s="318" t="s">
        <v>184</v>
      </c>
      <c r="C17" s="316"/>
      <c r="D17" s="317"/>
      <c r="E17" s="36">
        <v>19.010000000000002</v>
      </c>
      <c r="F17" s="294">
        <v>85500</v>
      </c>
      <c r="G17" s="192"/>
      <c r="H17" s="192"/>
    </row>
    <row r="18" spans="2:8">
      <c r="B18" s="315" t="s">
        <v>157</v>
      </c>
      <c r="C18" s="315"/>
      <c r="D18" s="315"/>
      <c r="E18" s="36"/>
      <c r="F18" s="294">
        <v>58000</v>
      </c>
      <c r="G18" s="192"/>
    </row>
    <row r="19" spans="2:8">
      <c r="B19" s="315" t="s">
        <v>158</v>
      </c>
      <c r="C19" s="315"/>
      <c r="D19" s="315"/>
      <c r="E19" s="36"/>
      <c r="F19" s="294">
        <v>129150</v>
      </c>
      <c r="G19" s="192"/>
    </row>
    <row r="20" spans="2:8">
      <c r="B20" s="315" t="s">
        <v>77</v>
      </c>
      <c r="C20" s="315"/>
      <c r="D20" s="315"/>
      <c r="E20" s="36"/>
      <c r="F20" s="294">
        <v>9350</v>
      </c>
      <c r="G20" s="192"/>
    </row>
    <row r="21" spans="2:8">
      <c r="B21" s="315" t="s">
        <v>346</v>
      </c>
      <c r="C21" s="315"/>
      <c r="D21" s="315"/>
      <c r="E21" s="36"/>
      <c r="F21" s="294">
        <v>22000</v>
      </c>
      <c r="G21" s="192"/>
      <c r="H21" s="192"/>
    </row>
    <row r="22" spans="2:8">
      <c r="B22" s="315" t="s">
        <v>124</v>
      </c>
      <c r="C22" s="315"/>
      <c r="D22" s="315"/>
      <c r="E22" s="36"/>
      <c r="F22" s="294">
        <v>162300</v>
      </c>
      <c r="G22" s="192"/>
    </row>
    <row r="23" spans="2:8">
      <c r="B23" s="318" t="s">
        <v>228</v>
      </c>
      <c r="C23" s="316"/>
      <c r="D23" s="317"/>
      <c r="E23" s="36"/>
      <c r="F23" s="294">
        <v>121792</v>
      </c>
      <c r="G23" s="192"/>
    </row>
    <row r="24" spans="2:8">
      <c r="B24" s="315" t="s">
        <v>134</v>
      </c>
      <c r="C24" s="316"/>
      <c r="D24" s="317"/>
      <c r="E24" s="36"/>
      <c r="F24" s="294">
        <v>17850</v>
      </c>
      <c r="G24" s="192"/>
    </row>
    <row r="25" spans="2:8">
      <c r="B25" s="315" t="s">
        <v>127</v>
      </c>
      <c r="C25" s="316"/>
      <c r="D25" s="317"/>
      <c r="E25" s="36"/>
      <c r="F25" s="294">
        <v>128700</v>
      </c>
      <c r="G25" s="192"/>
    </row>
    <row r="26" spans="2:8">
      <c r="B26" s="315" t="s">
        <v>137</v>
      </c>
      <c r="C26" s="316"/>
      <c r="D26" s="317"/>
      <c r="E26" s="36">
        <v>17.5</v>
      </c>
      <c r="F26" s="294">
        <v>99000</v>
      </c>
      <c r="G26" s="192"/>
      <c r="H26" s="192"/>
    </row>
    <row r="27" spans="2:8">
      <c r="B27" s="315" t="s">
        <v>170</v>
      </c>
      <c r="C27" s="315"/>
      <c r="D27" s="315"/>
      <c r="E27" s="36"/>
      <c r="F27" s="294">
        <v>66555</v>
      </c>
      <c r="G27" s="192"/>
    </row>
    <row r="28" spans="2:8">
      <c r="B28" s="315" t="s">
        <v>171</v>
      </c>
      <c r="C28" s="315"/>
      <c r="D28" s="315"/>
      <c r="E28" s="36"/>
      <c r="F28" s="294">
        <v>95380</v>
      </c>
      <c r="G28" s="192"/>
    </row>
    <row r="29" spans="2:8">
      <c r="B29" s="315" t="s">
        <v>47</v>
      </c>
      <c r="C29" s="315"/>
      <c r="D29" s="315"/>
      <c r="E29" s="36">
        <v>40.01</v>
      </c>
      <c r="F29" s="294">
        <v>222750</v>
      </c>
      <c r="G29" s="192"/>
    </row>
    <row r="30" spans="2:8">
      <c r="B30" s="315" t="s">
        <v>84</v>
      </c>
      <c r="C30" s="315"/>
      <c r="D30" s="315"/>
      <c r="E30" s="36"/>
      <c r="F30" s="294">
        <v>201000</v>
      </c>
      <c r="G30" s="192"/>
    </row>
    <row r="31" spans="2:8">
      <c r="B31" s="315" t="s">
        <v>85</v>
      </c>
      <c r="C31" s="315"/>
      <c r="D31" s="315"/>
      <c r="E31" s="36"/>
      <c r="F31" s="294">
        <v>193300</v>
      </c>
      <c r="G31" s="192"/>
    </row>
    <row r="32" spans="2:8">
      <c r="B32" s="315" t="s">
        <v>86</v>
      </c>
      <c r="C32" s="315"/>
      <c r="D32" s="315"/>
      <c r="E32" s="36"/>
      <c r="F32" s="294">
        <v>327980</v>
      </c>
      <c r="G32" s="192"/>
    </row>
    <row r="33" spans="2:7">
      <c r="B33" s="315" t="s">
        <v>188</v>
      </c>
      <c r="C33" s="315"/>
      <c r="D33" s="315"/>
      <c r="E33" s="36"/>
      <c r="F33" s="294">
        <v>28000</v>
      </c>
      <c r="G33" s="192"/>
    </row>
    <row r="34" spans="2:7">
      <c r="B34" s="318" t="s">
        <v>251</v>
      </c>
      <c r="C34" s="316"/>
      <c r="D34" s="317"/>
      <c r="E34" s="36"/>
      <c r="F34" s="294">
        <v>8470</v>
      </c>
      <c r="G34" s="192"/>
    </row>
    <row r="35" spans="2:7">
      <c r="B35" s="318" t="s">
        <v>252</v>
      </c>
      <c r="C35" s="316"/>
      <c r="D35" s="317"/>
      <c r="E35" s="36"/>
      <c r="F35" s="294">
        <v>251500</v>
      </c>
      <c r="G35" s="192"/>
    </row>
    <row r="36" spans="2:7">
      <c r="B36" s="318" t="s">
        <v>253</v>
      </c>
      <c r="C36" s="316"/>
      <c r="D36" s="317"/>
      <c r="E36" s="36"/>
      <c r="F36" s="294">
        <v>148850</v>
      </c>
      <c r="G36" s="192"/>
    </row>
    <row r="37" spans="2:7">
      <c r="B37" s="318" t="s">
        <v>227</v>
      </c>
      <c r="C37" s="316"/>
      <c r="D37" s="317"/>
      <c r="E37" s="36"/>
      <c r="F37" s="294">
        <v>80700</v>
      </c>
      <c r="G37" s="192"/>
    </row>
    <row r="38" spans="2:7">
      <c r="B38" s="318" t="s">
        <v>254</v>
      </c>
      <c r="C38" s="316"/>
      <c r="D38" s="317"/>
      <c r="E38" s="36"/>
      <c r="F38" s="294">
        <v>18600</v>
      </c>
      <c r="G38" s="192"/>
    </row>
    <row r="39" spans="2:7">
      <c r="B39" s="318" t="s">
        <v>255</v>
      </c>
      <c r="C39" s="316"/>
      <c r="D39" s="317"/>
      <c r="E39" s="36"/>
      <c r="F39" s="294">
        <v>109000</v>
      </c>
      <c r="G39" s="192"/>
    </row>
    <row r="40" spans="2:7">
      <c r="B40" s="318" t="s">
        <v>323</v>
      </c>
      <c r="C40" s="316"/>
      <c r="D40" s="317"/>
      <c r="E40" s="36"/>
      <c r="F40" s="295">
        <v>5910</v>
      </c>
      <c r="G40" s="192"/>
    </row>
    <row r="41" spans="2:7">
      <c r="B41" s="315" t="s">
        <v>347</v>
      </c>
      <c r="C41" s="315"/>
      <c r="D41" s="315"/>
      <c r="E41" s="36"/>
      <c r="F41" s="295">
        <v>17930</v>
      </c>
    </row>
    <row r="42" spans="2:7">
      <c r="B42" s="315" t="s">
        <v>340</v>
      </c>
      <c r="C42" s="315"/>
      <c r="D42" s="315"/>
      <c r="E42" s="36"/>
      <c r="F42" s="295">
        <v>95260</v>
      </c>
    </row>
    <row r="43" spans="2:7">
      <c r="B43" s="315" t="s">
        <v>348</v>
      </c>
      <c r="C43" s="315"/>
      <c r="D43" s="315"/>
      <c r="E43" s="36"/>
      <c r="F43" s="295">
        <v>106800</v>
      </c>
    </row>
    <row r="44" spans="2:7">
      <c r="B44" s="315" t="s">
        <v>349</v>
      </c>
      <c r="C44" s="315"/>
      <c r="D44" s="315"/>
      <c r="E44" s="36"/>
      <c r="F44" s="295">
        <v>68950</v>
      </c>
    </row>
    <row r="45" spans="2:7">
      <c r="B45" s="315" t="s">
        <v>353</v>
      </c>
      <c r="C45" s="315"/>
      <c r="D45" s="315"/>
      <c r="E45" s="36"/>
      <c r="F45" s="295">
        <v>94950</v>
      </c>
    </row>
    <row r="46" spans="2:7">
      <c r="B46" s="315" t="s">
        <v>358</v>
      </c>
      <c r="C46" s="315"/>
      <c r="D46" s="315"/>
      <c r="E46" s="36"/>
      <c r="F46" s="295">
        <v>3900</v>
      </c>
    </row>
    <row r="47" spans="2:7">
      <c r="B47" s="315" t="s">
        <v>359</v>
      </c>
      <c r="C47" s="315"/>
      <c r="D47" s="315"/>
      <c r="E47" s="36"/>
      <c r="F47" s="295">
        <v>15800</v>
      </c>
    </row>
    <row r="48" spans="2:7">
      <c r="B48" s="315"/>
      <c r="C48" s="315"/>
      <c r="D48" s="315"/>
      <c r="E48" s="36"/>
      <c r="F48" s="295"/>
    </row>
    <row r="49" spans="2:6">
      <c r="B49" s="315"/>
      <c r="C49" s="315"/>
      <c r="D49" s="315"/>
      <c r="E49" s="36"/>
      <c r="F49" s="295"/>
    </row>
    <row r="50" spans="2:6">
      <c r="B50" s="315"/>
      <c r="C50" s="315"/>
      <c r="D50" s="315"/>
      <c r="E50" s="36"/>
      <c r="F50" s="295"/>
    </row>
    <row r="51" spans="2:6">
      <c r="B51" s="315"/>
      <c r="C51" s="315"/>
      <c r="D51" s="315"/>
      <c r="E51" s="36"/>
      <c r="F51" s="295"/>
    </row>
    <row r="52" spans="2:6" ht="15.75">
      <c r="E52" s="188"/>
      <c r="F52" s="189"/>
    </row>
    <row r="53" spans="2:6" ht="15.75">
      <c r="E53" s="188"/>
      <c r="F53" s="189"/>
    </row>
    <row r="54" spans="2:6" ht="15.75">
      <c r="E54" s="188"/>
      <c r="F54" s="189"/>
    </row>
    <row r="55" spans="2:6" ht="15.75">
      <c r="E55" s="188"/>
      <c r="F55" s="189"/>
    </row>
    <row r="56" spans="2:6" ht="15.75">
      <c r="E56" s="188"/>
      <c r="F56" s="189"/>
    </row>
  </sheetData>
  <mergeCells count="51">
    <mergeCell ref="B50:D50"/>
    <mergeCell ref="B51:D51"/>
    <mergeCell ref="B10:D10"/>
    <mergeCell ref="B11:D11"/>
    <mergeCell ref="B43:D43"/>
    <mergeCell ref="B44:D44"/>
    <mergeCell ref="B45:D45"/>
    <mergeCell ref="B32:D32"/>
    <mergeCell ref="B27:D27"/>
    <mergeCell ref="B17:D17"/>
    <mergeCell ref="B25:D25"/>
    <mergeCell ref="B16:D16"/>
    <mergeCell ref="B8:D8"/>
    <mergeCell ref="B9:D9"/>
    <mergeCell ref="B48:D48"/>
    <mergeCell ref="B14:D14"/>
    <mergeCell ref="B7:D7"/>
    <mergeCell ref="B2:D2"/>
    <mergeCell ref="B4:D4"/>
    <mergeCell ref="B6:D6"/>
    <mergeCell ref="B12:D12"/>
    <mergeCell ref="B35:D35"/>
    <mergeCell ref="B19:D19"/>
    <mergeCell ref="B28:D28"/>
    <mergeCell ref="B1:F1"/>
    <mergeCell ref="B30:D30"/>
    <mergeCell ref="B31:D31"/>
    <mergeCell ref="B22:D22"/>
    <mergeCell ref="B3:D3"/>
    <mergeCell ref="B13:D13"/>
    <mergeCell ref="B5:D5"/>
    <mergeCell ref="B36:D36"/>
    <mergeCell ref="B20:D20"/>
    <mergeCell ref="B49:D49"/>
    <mergeCell ref="B42:D42"/>
    <mergeCell ref="B15:D15"/>
    <mergeCell ref="B46:D46"/>
    <mergeCell ref="B47:D47"/>
    <mergeCell ref="B29:D29"/>
    <mergeCell ref="B38:D38"/>
    <mergeCell ref="B18:D18"/>
    <mergeCell ref="B41:D41"/>
    <mergeCell ref="B26:D26"/>
    <mergeCell ref="B21:D21"/>
    <mergeCell ref="B40:D40"/>
    <mergeCell ref="B37:D37"/>
    <mergeCell ref="B39:D39"/>
    <mergeCell ref="B34:D34"/>
    <mergeCell ref="B23:D23"/>
    <mergeCell ref="B24:D24"/>
    <mergeCell ref="B33:D33"/>
  </mergeCells>
  <phoneticPr fontId="2" type="noConversion"/>
  <pageMargins left="0.75" right="0.75" top="1" bottom="1" header="0" footer="0"/>
  <pageSetup paperSize="9" orientation="landscape" horizontalDpi="200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1"/>
  <sheetViews>
    <sheetView workbookViewId="0">
      <selection activeCell="G13" sqref="G13"/>
    </sheetView>
  </sheetViews>
  <sheetFormatPr baseColWidth="10" defaultRowHeight="12.75"/>
  <cols>
    <col min="1" max="1" width="26.85546875" customWidth="1"/>
    <col min="2" max="2" width="8.42578125" customWidth="1"/>
    <col min="3" max="3" width="15.7109375" customWidth="1"/>
    <col min="4" max="7" width="13.140625" customWidth="1"/>
    <col min="8" max="8" width="15.28515625" customWidth="1"/>
    <col min="10" max="10" width="12.140625" customWidth="1"/>
    <col min="11" max="11" width="13.140625" customWidth="1"/>
  </cols>
  <sheetData>
    <row r="1" spans="1:11" ht="13.5" thickBot="1">
      <c r="A1" s="1"/>
      <c r="B1" s="3"/>
      <c r="C1" s="3"/>
      <c r="D1" s="3"/>
      <c r="E1" s="3"/>
      <c r="F1" s="3"/>
      <c r="G1" s="4"/>
    </row>
    <row r="2" spans="1:11" ht="18">
      <c r="A2" s="406" t="s">
        <v>119</v>
      </c>
      <c r="B2" s="407"/>
      <c r="C2" s="407"/>
      <c r="D2" s="407"/>
      <c r="E2" s="407"/>
      <c r="F2" s="408"/>
      <c r="G2" s="409"/>
    </row>
    <row r="3" spans="1:11" ht="18">
      <c r="A3" s="5" t="s">
        <v>1</v>
      </c>
      <c r="B3" s="6">
        <v>500</v>
      </c>
      <c r="C3" s="7"/>
      <c r="D3" s="7"/>
      <c r="E3" s="7"/>
      <c r="F3" s="8"/>
      <c r="G3" s="9"/>
      <c r="H3" s="10"/>
      <c r="I3" s="325"/>
      <c r="J3" s="325"/>
    </row>
    <row r="4" spans="1:11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7</v>
      </c>
      <c r="F4" s="14" t="s">
        <v>8</v>
      </c>
      <c r="G4" s="15" t="s">
        <v>9</v>
      </c>
      <c r="I4" s="326"/>
      <c r="J4" s="327"/>
      <c r="K4" s="327"/>
    </row>
    <row r="5" spans="1:11" ht="15">
      <c r="A5" s="151" t="s">
        <v>74</v>
      </c>
      <c r="B5" s="93" t="s">
        <v>66</v>
      </c>
      <c r="C5" s="148">
        <v>0.997</v>
      </c>
      <c r="D5" s="148">
        <f>C5*B3</f>
        <v>498.5</v>
      </c>
      <c r="E5" s="149"/>
      <c r="F5" s="152">
        <f>'Neutro TENSAN'!G16</f>
        <v>702.38076849999993</v>
      </c>
      <c r="G5" s="150">
        <f>F5*D5</f>
        <v>350136.81309724995</v>
      </c>
      <c r="I5" s="16"/>
      <c r="J5" s="144"/>
      <c r="K5" s="144"/>
    </row>
    <row r="6" spans="1:11" ht="15.75" thickBot="1">
      <c r="A6" s="26" t="s">
        <v>84</v>
      </c>
      <c r="B6" s="93" t="s">
        <v>66</v>
      </c>
      <c r="C6" s="27">
        <v>3.0000000000000001E-3</v>
      </c>
      <c r="D6" s="32">
        <f>B3*C6</f>
        <v>1.5</v>
      </c>
      <c r="E6" s="31"/>
      <c r="F6" s="153">
        <f>colorante!G50</f>
        <v>3017.1768499999998</v>
      </c>
      <c r="G6" s="21">
        <f>F6*D6</f>
        <v>4525.7652749999997</v>
      </c>
    </row>
    <row r="7" spans="1:11" ht="15.75" thickBot="1">
      <c r="A7" s="17"/>
      <c r="B7" s="18"/>
      <c r="C7" s="18">
        <f>SUM(C5:C6)</f>
        <v>1</v>
      </c>
      <c r="D7" s="35">
        <f>SUM(D5:D6)</f>
        <v>500</v>
      </c>
      <c r="E7" s="35"/>
      <c r="F7" s="36"/>
      <c r="G7" s="21"/>
      <c r="H7" s="81"/>
    </row>
    <row r="8" spans="1:11" ht="16.5" thickBot="1">
      <c r="A8" s="39" t="s">
        <v>20</v>
      </c>
      <c r="B8" s="40"/>
      <c r="C8" s="8"/>
      <c r="D8" s="8"/>
      <c r="E8" s="8"/>
      <c r="F8" s="41"/>
      <c r="G8" s="42">
        <f>SUM(G5:G7)</f>
        <v>354662.57837224996</v>
      </c>
    </row>
    <row r="9" spans="1:11" ht="16.5" thickBot="1">
      <c r="A9" s="43" t="s">
        <v>21</v>
      </c>
      <c r="B9" s="44"/>
      <c r="C9" s="44"/>
      <c r="D9" s="44"/>
      <c r="E9" s="44"/>
      <c r="F9" s="44"/>
      <c r="G9" s="45">
        <f>G8/B3</f>
        <v>709.32515674449996</v>
      </c>
    </row>
    <row r="10" spans="1:11" ht="15.75" thickBot="1">
      <c r="A10" s="46"/>
      <c r="F10" s="47"/>
      <c r="G10" s="48"/>
    </row>
    <row r="11" spans="1:11" ht="15.75" thickBot="1">
      <c r="A11" s="46"/>
      <c r="D11" s="395" t="s">
        <v>22</v>
      </c>
      <c r="E11" s="398"/>
      <c r="F11" s="399"/>
      <c r="G11" s="82">
        <f>G9</f>
        <v>709.32515674449996</v>
      </c>
    </row>
    <row r="12" spans="1:11" ht="15.75" thickBot="1">
      <c r="A12" s="50"/>
      <c r="D12" s="395" t="s">
        <v>23</v>
      </c>
      <c r="E12" s="396"/>
      <c r="F12" s="397"/>
      <c r="G12" s="83">
        <v>1400</v>
      </c>
    </row>
    <row r="13" spans="1:11" ht="18.75" thickBot="1">
      <c r="A13" s="52"/>
      <c r="B13" s="8"/>
      <c r="D13" s="395" t="s">
        <v>24</v>
      </c>
      <c r="E13" s="398"/>
      <c r="F13" s="399"/>
      <c r="G13" s="53">
        <f>G12-G11</f>
        <v>690.67484325550004</v>
      </c>
      <c r="H13" s="54">
        <f>G13/G12</f>
        <v>0.49333917375392861</v>
      </c>
    </row>
    <row r="14" spans="1:11" ht="18">
      <c r="A14" s="101"/>
      <c r="B14" s="342"/>
      <c r="C14" s="342"/>
      <c r="D14" s="357"/>
      <c r="E14" s="79"/>
      <c r="F14" s="102"/>
      <c r="G14" s="55"/>
    </row>
    <row r="15" spans="1:11">
      <c r="A15" s="8"/>
      <c r="B15" s="326"/>
      <c r="C15" s="341"/>
      <c r="D15" s="341"/>
      <c r="E15" s="56"/>
      <c r="F15" s="102"/>
      <c r="G15" s="106"/>
    </row>
    <row r="16" spans="1:11">
      <c r="A16" s="8"/>
      <c r="B16" s="404"/>
      <c r="C16" s="404"/>
      <c r="D16" s="404"/>
      <c r="E16" s="120"/>
      <c r="F16" s="102"/>
      <c r="G16" s="106"/>
    </row>
    <row r="17" spans="1:8" ht="15">
      <c r="A17" s="50"/>
      <c r="F17" s="102"/>
      <c r="G17" s="106"/>
    </row>
    <row r="19" spans="1:8" ht="18">
      <c r="A19" s="342"/>
      <c r="B19" s="342"/>
      <c r="C19" s="342"/>
      <c r="D19" s="342"/>
      <c r="E19" s="342"/>
      <c r="F19" s="357"/>
      <c r="G19" s="357"/>
      <c r="H19" s="57"/>
    </row>
    <row r="20" spans="1:8" ht="18">
      <c r="A20" s="58"/>
      <c r="B20" s="58"/>
      <c r="C20" s="58"/>
      <c r="D20" s="58"/>
      <c r="E20" s="58"/>
      <c r="F20" s="57"/>
      <c r="G20" s="57"/>
      <c r="H20" s="57"/>
    </row>
    <row r="21" spans="1:8" ht="15.75">
      <c r="A21" s="60"/>
      <c r="B21" s="60"/>
      <c r="C21" s="60"/>
      <c r="D21" s="60"/>
      <c r="E21" s="60"/>
      <c r="F21" s="60"/>
      <c r="G21" s="60"/>
      <c r="H21" s="57"/>
    </row>
    <row r="22" spans="1:8" ht="15">
      <c r="A22" s="50"/>
      <c r="B22" s="50"/>
      <c r="C22" s="50"/>
      <c r="D22" s="50"/>
      <c r="E22" s="50"/>
      <c r="F22" s="57"/>
      <c r="G22" s="61"/>
      <c r="H22" s="57"/>
    </row>
    <row r="23" spans="1:8" ht="15">
      <c r="A23" s="50"/>
      <c r="B23" s="50"/>
      <c r="C23" s="50"/>
      <c r="D23" s="50"/>
      <c r="E23" s="50"/>
      <c r="F23" s="57"/>
      <c r="G23" s="61"/>
      <c r="H23" s="57"/>
    </row>
    <row r="24" spans="1:8" ht="15">
      <c r="A24" s="50"/>
      <c r="B24" s="50"/>
      <c r="C24" s="50"/>
      <c r="D24" s="116"/>
      <c r="E24" s="116"/>
      <c r="F24" s="57"/>
      <c r="G24" s="61"/>
      <c r="H24" s="57"/>
    </row>
    <row r="25" spans="1:8" ht="15">
      <c r="A25" s="50"/>
      <c r="B25" s="50"/>
      <c r="C25" s="50"/>
      <c r="D25" s="50"/>
      <c r="E25" s="50"/>
      <c r="F25" s="57"/>
      <c r="G25" s="61"/>
      <c r="H25" s="57"/>
    </row>
    <row r="26" spans="1:8" ht="15">
      <c r="A26" s="50"/>
      <c r="B26" s="50"/>
      <c r="C26" s="50"/>
      <c r="D26" s="50"/>
      <c r="E26" s="50"/>
      <c r="F26" s="57"/>
      <c r="G26" s="61"/>
      <c r="H26" s="57"/>
    </row>
    <row r="27" spans="1:8" ht="15">
      <c r="A27" s="50"/>
      <c r="B27" s="50"/>
      <c r="C27" s="50"/>
      <c r="D27" s="50"/>
      <c r="E27" s="50"/>
      <c r="F27" s="57"/>
      <c r="G27" s="61"/>
      <c r="H27" s="57"/>
    </row>
    <row r="28" spans="1:8" ht="15">
      <c r="A28" s="50"/>
      <c r="B28" s="50"/>
      <c r="C28" s="50"/>
      <c r="D28" s="116"/>
      <c r="E28" s="116"/>
      <c r="F28" s="57"/>
      <c r="G28" s="61"/>
      <c r="H28" s="57"/>
    </row>
    <row r="29" spans="1:8" ht="15">
      <c r="A29" s="50"/>
      <c r="B29" s="50"/>
      <c r="C29" s="50"/>
      <c r="D29" s="116"/>
      <c r="E29" s="116"/>
      <c r="F29" s="57"/>
      <c r="G29" s="61"/>
      <c r="H29" s="16"/>
    </row>
    <row r="30" spans="1:8" ht="15.75">
      <c r="A30" s="60"/>
      <c r="B30" s="57"/>
      <c r="C30" s="57"/>
      <c r="D30" s="57"/>
      <c r="E30" s="57"/>
      <c r="F30" s="57"/>
      <c r="G30" s="61"/>
      <c r="H30" s="57"/>
    </row>
    <row r="31" spans="1:8" ht="15.75">
      <c r="A31" s="60"/>
      <c r="B31" s="57"/>
      <c r="C31" s="57"/>
      <c r="D31" s="57"/>
      <c r="E31" s="57"/>
      <c r="F31" s="57"/>
      <c r="G31" s="61"/>
      <c r="H31" s="70"/>
    </row>
    <row r="32" spans="1:8" ht="15">
      <c r="A32" s="50"/>
      <c r="B32" s="57"/>
      <c r="C32" s="57"/>
      <c r="D32" s="57"/>
      <c r="E32" s="57"/>
      <c r="F32" s="102"/>
      <c r="G32" s="117"/>
      <c r="H32" s="57"/>
    </row>
    <row r="33" spans="1:8" ht="15">
      <c r="A33" s="50"/>
      <c r="B33" s="57"/>
      <c r="C33" s="57"/>
      <c r="D33" s="394"/>
      <c r="E33" s="394"/>
      <c r="F33" s="357"/>
      <c r="G33" s="16"/>
      <c r="H33" s="57"/>
    </row>
    <row r="34" spans="1:8" ht="18">
      <c r="A34" s="77"/>
      <c r="B34" s="57"/>
      <c r="C34" s="57"/>
      <c r="D34" s="326"/>
      <c r="E34" s="326"/>
      <c r="F34" s="405"/>
      <c r="G34" s="16"/>
      <c r="H34" s="118"/>
    </row>
    <row r="35" spans="1:8" ht="15">
      <c r="A35" s="77"/>
      <c r="B35" s="57"/>
      <c r="C35" s="57"/>
      <c r="D35" s="57"/>
      <c r="E35" s="57"/>
      <c r="F35" s="57"/>
      <c r="G35" s="57"/>
      <c r="H35" s="57"/>
    </row>
    <row r="36" spans="1:8" ht="18">
      <c r="A36" s="78"/>
      <c r="B36" s="342"/>
      <c r="C36" s="342"/>
      <c r="D36" s="357"/>
      <c r="E36" s="79"/>
      <c r="F36" s="57"/>
      <c r="G36" s="57"/>
      <c r="H36" s="57"/>
    </row>
    <row r="37" spans="1:8">
      <c r="A37" s="57"/>
      <c r="B37" s="326"/>
      <c r="C37" s="357"/>
      <c r="D37" s="357"/>
      <c r="E37" s="79"/>
      <c r="F37" s="57"/>
      <c r="G37" s="57"/>
      <c r="H37" s="57"/>
    </row>
    <row r="38" spans="1:8">
      <c r="A38" s="57"/>
      <c r="B38" s="362"/>
      <c r="C38" s="362"/>
      <c r="D38" s="362"/>
      <c r="E38" s="80"/>
      <c r="F38" s="57"/>
      <c r="G38" s="57"/>
      <c r="H38" s="57"/>
    </row>
    <row r="39" spans="1:8" ht="15">
      <c r="A39" s="77"/>
      <c r="B39" s="57"/>
      <c r="C39" s="57"/>
      <c r="D39" s="57"/>
      <c r="E39" s="57"/>
      <c r="F39" s="57"/>
      <c r="G39" s="57"/>
      <c r="H39" s="57"/>
    </row>
    <row r="40" spans="1:8" ht="18">
      <c r="A40" s="78"/>
      <c r="B40" s="342"/>
      <c r="C40" s="342"/>
      <c r="D40" s="357"/>
      <c r="E40" s="79"/>
      <c r="F40" s="57"/>
      <c r="G40" s="57"/>
      <c r="H40" s="57"/>
    </row>
    <row r="41" spans="1:8">
      <c r="A41" s="57"/>
      <c r="B41" s="326"/>
      <c r="C41" s="357"/>
      <c r="D41" s="357"/>
      <c r="E41" s="79"/>
      <c r="F41" s="57"/>
      <c r="G41" s="57"/>
      <c r="H41" s="57"/>
    </row>
    <row r="42" spans="1:8">
      <c r="A42" s="57"/>
      <c r="B42" s="362"/>
      <c r="C42" s="362"/>
      <c r="D42" s="362"/>
      <c r="E42" s="80"/>
      <c r="F42" s="57"/>
      <c r="G42" s="57"/>
      <c r="H42" s="57"/>
    </row>
    <row r="43" spans="1:8">
      <c r="A43" s="57"/>
      <c r="B43" s="357"/>
      <c r="C43" s="357"/>
      <c r="D43" s="357"/>
      <c r="E43" s="79"/>
      <c r="F43" s="57"/>
      <c r="G43" s="57"/>
      <c r="H43" s="57"/>
    </row>
    <row r="44" spans="1:8">
      <c r="A44" s="57"/>
      <c r="B44" s="57"/>
      <c r="C44" s="57"/>
      <c r="D44" s="57"/>
      <c r="E44" s="57"/>
      <c r="F44" s="57"/>
      <c r="G44" s="57"/>
      <c r="H44" s="57"/>
    </row>
    <row r="45" spans="1:8">
      <c r="A45" s="57"/>
      <c r="B45" s="57"/>
      <c r="C45" s="57"/>
      <c r="D45" s="57"/>
      <c r="E45" s="57"/>
      <c r="F45" s="57"/>
      <c r="G45" s="57"/>
      <c r="H45" s="57"/>
    </row>
    <row r="46" spans="1:8">
      <c r="A46" s="57"/>
      <c r="B46" s="57"/>
      <c r="C46" s="57"/>
      <c r="D46" s="57"/>
      <c r="E46" s="57"/>
      <c r="F46" s="57"/>
      <c r="G46" s="57"/>
      <c r="H46" s="57"/>
    </row>
    <row r="47" spans="1:8">
      <c r="A47" s="57"/>
      <c r="B47" s="57"/>
      <c r="C47" s="57"/>
      <c r="D47" s="57"/>
      <c r="E47" s="57"/>
      <c r="F47" s="57"/>
      <c r="G47" s="57"/>
      <c r="H47" s="57"/>
    </row>
    <row r="48" spans="1:8">
      <c r="A48" s="57"/>
      <c r="B48" s="57"/>
      <c r="C48" s="57"/>
      <c r="D48" s="57"/>
      <c r="E48" s="57"/>
      <c r="F48" s="57"/>
      <c r="G48" s="57"/>
      <c r="H48" s="57"/>
    </row>
    <row r="49" spans="1:8">
      <c r="A49" s="57"/>
      <c r="B49" s="57"/>
      <c r="C49" s="57"/>
      <c r="D49" s="57"/>
      <c r="E49" s="57"/>
      <c r="F49" s="57"/>
      <c r="G49" s="57"/>
      <c r="H49" s="57"/>
    </row>
    <row r="50" spans="1:8">
      <c r="A50" s="57"/>
      <c r="B50" s="57"/>
      <c r="C50" s="57"/>
      <c r="D50" s="57"/>
      <c r="E50" s="57"/>
      <c r="F50" s="57"/>
      <c r="G50" s="57"/>
      <c r="H50" s="57"/>
    </row>
    <row r="51" spans="1:8">
      <c r="A51" s="57"/>
      <c r="B51" s="57"/>
      <c r="C51" s="57"/>
      <c r="D51" s="57"/>
      <c r="E51" s="57"/>
      <c r="F51" s="57"/>
      <c r="G51" s="57"/>
      <c r="H51" s="57"/>
    </row>
  </sheetData>
  <mergeCells count="19">
    <mergeCell ref="A2:G2"/>
    <mergeCell ref="I3:J3"/>
    <mergeCell ref="I4:K4"/>
    <mergeCell ref="D11:F11"/>
    <mergeCell ref="B16:D16"/>
    <mergeCell ref="A19:G19"/>
    <mergeCell ref="D33:F33"/>
    <mergeCell ref="D34:F34"/>
    <mergeCell ref="D12:F12"/>
    <mergeCell ref="D13:F13"/>
    <mergeCell ref="B14:D14"/>
    <mergeCell ref="B15:D15"/>
    <mergeCell ref="B41:D41"/>
    <mergeCell ref="B42:D42"/>
    <mergeCell ref="B43:D43"/>
    <mergeCell ref="B36:D36"/>
    <mergeCell ref="B37:D37"/>
    <mergeCell ref="B38:D38"/>
    <mergeCell ref="B40:D40"/>
  </mergeCells>
  <phoneticPr fontId="2" type="noConversion"/>
  <conditionalFormatting sqref="H13">
    <cfRule type="cellIs" dxfId="37" priority="1" stopIfTrue="1" operator="greaterThan">
      <formula>0.3</formula>
    </cfRule>
    <cfRule type="cellIs" dxfId="36" priority="2" stopIfTrue="1" operator="lessThan">
      <formula>0.3</formula>
    </cfRule>
  </conditionalFormatting>
  <conditionalFormatting sqref="H34">
    <cfRule type="cellIs" dxfId="35" priority="3" stopIfTrue="1" operator="greaterThan">
      <formula>0.3</formula>
    </cfRule>
    <cfRule type="cellIs" dxfId="34" priority="4" stopIfTrue="1" operator="lessThan">
      <formula>0.3</formula>
    </cfRule>
  </conditionalFormatting>
  <pageMargins left="0.75" right="0.75" top="1" bottom="1" header="0" footer="0"/>
  <pageSetup paperSize="9" orientation="landscape" horizontalDpi="120" verticalDpi="7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2"/>
  <sheetViews>
    <sheetView workbookViewId="0">
      <selection activeCell="F6" sqref="F6"/>
    </sheetView>
  </sheetViews>
  <sheetFormatPr baseColWidth="10" defaultRowHeight="12.75"/>
  <cols>
    <col min="1" max="1" width="26.85546875" customWidth="1"/>
    <col min="2" max="2" width="8.42578125" customWidth="1"/>
    <col min="3" max="3" width="15.7109375" customWidth="1"/>
    <col min="4" max="7" width="13.140625" customWidth="1"/>
    <col min="8" max="8" width="15.28515625" customWidth="1"/>
    <col min="10" max="10" width="12.140625" customWidth="1"/>
    <col min="11" max="11" width="13.140625" customWidth="1"/>
  </cols>
  <sheetData>
    <row r="1" spans="1:11" ht="13.5" thickBot="1">
      <c r="A1" s="1"/>
      <c r="B1" s="3"/>
      <c r="C1" s="3"/>
      <c r="D1" s="3"/>
      <c r="E1" s="3"/>
      <c r="F1" s="3"/>
      <c r="G1" s="4"/>
    </row>
    <row r="2" spans="1:11" ht="18">
      <c r="A2" s="410" t="s">
        <v>232</v>
      </c>
      <c r="B2" s="411"/>
      <c r="C2" s="411"/>
      <c r="D2" s="411"/>
      <c r="E2" s="411"/>
      <c r="F2" s="412"/>
      <c r="G2" s="413"/>
    </row>
    <row r="3" spans="1:11" ht="18">
      <c r="A3" s="5"/>
      <c r="B3" s="6">
        <v>500</v>
      </c>
      <c r="C3" s="7"/>
      <c r="D3" s="7"/>
      <c r="E3" s="7"/>
      <c r="F3" s="8"/>
      <c r="G3" s="9"/>
      <c r="H3" s="10"/>
      <c r="I3" s="325"/>
      <c r="J3" s="325"/>
    </row>
    <row r="4" spans="1:11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7</v>
      </c>
      <c r="F4" s="14" t="s">
        <v>8</v>
      </c>
      <c r="G4" s="15" t="s">
        <v>9</v>
      </c>
      <c r="I4" s="326"/>
      <c r="J4" s="327"/>
      <c r="K4" s="327"/>
    </row>
    <row r="5" spans="1:11" ht="15">
      <c r="A5" s="151" t="s">
        <v>74</v>
      </c>
      <c r="B5" s="93" t="s">
        <v>66</v>
      </c>
      <c r="C5" s="148">
        <v>0.997</v>
      </c>
      <c r="D5" s="148">
        <f>C5*B3</f>
        <v>498.5</v>
      </c>
      <c r="E5" s="149"/>
      <c r="F5" s="152">
        <f>'Neutro TENSAN'!G16</f>
        <v>702.38076849999993</v>
      </c>
      <c r="G5" s="150">
        <f>F5*D5</f>
        <v>350136.81309724995</v>
      </c>
      <c r="I5" s="16"/>
      <c r="J5" s="144"/>
      <c r="K5" s="144"/>
    </row>
    <row r="6" spans="1:11" ht="15">
      <c r="A6" s="26" t="s">
        <v>233</v>
      </c>
      <c r="B6" s="93" t="s">
        <v>66</v>
      </c>
      <c r="C6" s="27">
        <v>2.5000000000000001E-3</v>
      </c>
      <c r="D6" s="32">
        <f>B3*C6</f>
        <v>1.25</v>
      </c>
      <c r="E6" s="31"/>
      <c r="F6" s="153">
        <f>colorante!G128</f>
        <v>2460.02477330794</v>
      </c>
      <c r="G6" s="21">
        <f>F6*D6</f>
        <v>3075.0309666349249</v>
      </c>
    </row>
    <row r="7" spans="1:11" ht="15.75" thickBot="1">
      <c r="A7" s="26" t="s">
        <v>234</v>
      </c>
      <c r="B7" s="93" t="s">
        <v>90</v>
      </c>
      <c r="C7" s="27">
        <v>5.0000000000000001E-4</v>
      </c>
      <c r="D7" s="32">
        <f>C7*B3</f>
        <v>0.25</v>
      </c>
      <c r="E7" s="31"/>
      <c r="F7" s="153">
        <f>COSTOS!F20</f>
        <v>9350</v>
      </c>
      <c r="G7" s="21">
        <f>F7*D7</f>
        <v>2337.5</v>
      </c>
    </row>
    <row r="8" spans="1:11" ht="15.75" thickBot="1">
      <c r="A8" s="17"/>
      <c r="B8" s="18"/>
      <c r="C8" s="18">
        <f>SUM(C5:C6)</f>
        <v>0.99949999999999994</v>
      </c>
      <c r="D8" s="35">
        <f>SUM(D5:D6)</f>
        <v>499.75</v>
      </c>
      <c r="E8" s="35"/>
      <c r="F8" s="36"/>
      <c r="G8" s="21"/>
      <c r="H8" s="81"/>
    </row>
    <row r="9" spans="1:11" ht="16.5" thickBot="1">
      <c r="A9" s="39" t="s">
        <v>20</v>
      </c>
      <c r="B9" s="40"/>
      <c r="C9" s="8"/>
      <c r="D9" s="8"/>
      <c r="E9" s="8"/>
      <c r="F9" s="41"/>
      <c r="G9" s="42">
        <f>SUM(G5:G8)</f>
        <v>355549.34406388487</v>
      </c>
    </row>
    <row r="10" spans="1:11" ht="16.5" thickBot="1">
      <c r="A10" s="43" t="s">
        <v>21</v>
      </c>
      <c r="B10" s="44"/>
      <c r="C10" s="44"/>
      <c r="D10" s="44"/>
      <c r="E10" s="44"/>
      <c r="F10" s="44"/>
      <c r="G10" s="45">
        <f>G9/B3</f>
        <v>711.09868812776972</v>
      </c>
    </row>
    <row r="11" spans="1:11" ht="15.75" thickBot="1">
      <c r="A11" s="46"/>
      <c r="F11" s="47"/>
      <c r="G11" s="48"/>
    </row>
    <row r="12" spans="1:11" ht="15.75" thickBot="1">
      <c r="A12" s="46"/>
      <c r="D12" s="395" t="s">
        <v>22</v>
      </c>
      <c r="E12" s="398"/>
      <c r="F12" s="399"/>
      <c r="G12" s="82">
        <f>G10</f>
        <v>711.09868812776972</v>
      </c>
    </row>
    <row r="13" spans="1:11" ht="15.75" thickBot="1">
      <c r="A13" s="50"/>
      <c r="D13" s="395" t="s">
        <v>23</v>
      </c>
      <c r="E13" s="396"/>
      <c r="F13" s="397"/>
      <c r="G13" s="83">
        <v>1455</v>
      </c>
    </row>
    <row r="14" spans="1:11" ht="18.75" thickBot="1">
      <c r="A14" s="52"/>
      <c r="B14" s="8"/>
      <c r="D14" s="395" t="s">
        <v>24</v>
      </c>
      <c r="E14" s="398"/>
      <c r="F14" s="399"/>
      <c r="G14" s="53">
        <f>G13-G12</f>
        <v>743.90131187223028</v>
      </c>
      <c r="H14" s="54">
        <f>G14/G13</f>
        <v>0.51127237929362901</v>
      </c>
    </row>
    <row r="15" spans="1:11" ht="18">
      <c r="A15" s="101"/>
      <c r="B15" s="342"/>
      <c r="C15" s="342"/>
      <c r="D15" s="357"/>
      <c r="E15" s="79"/>
      <c r="F15" s="102"/>
      <c r="G15" s="55"/>
    </row>
    <row r="16" spans="1:11">
      <c r="A16" s="8"/>
      <c r="B16" s="326"/>
      <c r="C16" s="341"/>
      <c r="D16" s="341"/>
      <c r="E16" s="56"/>
      <c r="F16" s="102"/>
      <c r="G16" s="106"/>
    </row>
    <row r="17" spans="1:8">
      <c r="A17" s="8"/>
      <c r="B17" s="404"/>
      <c r="C17" s="404"/>
      <c r="D17" s="404"/>
      <c r="E17" s="120"/>
      <c r="F17" s="102"/>
      <c r="G17" s="106"/>
    </row>
    <row r="18" spans="1:8" ht="15">
      <c r="A18" s="50"/>
      <c r="F18" s="102"/>
      <c r="G18" s="106"/>
    </row>
    <row r="20" spans="1:8" ht="18">
      <c r="A20" s="342"/>
      <c r="B20" s="342"/>
      <c r="C20" s="342"/>
      <c r="D20" s="342"/>
      <c r="E20" s="342"/>
      <c r="F20" s="357"/>
      <c r="G20" s="357"/>
      <c r="H20" s="57"/>
    </row>
    <row r="21" spans="1:8" ht="18">
      <c r="A21" s="58"/>
      <c r="B21" s="58"/>
      <c r="C21" s="58"/>
      <c r="D21" s="58"/>
      <c r="E21" s="58"/>
      <c r="F21" s="57"/>
      <c r="G21" s="57"/>
      <c r="H21" s="57"/>
    </row>
    <row r="22" spans="1:8" ht="15.75">
      <c r="A22" s="60"/>
      <c r="B22" s="60"/>
      <c r="C22" s="60"/>
      <c r="D22" s="60"/>
      <c r="E22" s="60"/>
      <c r="F22" s="60"/>
      <c r="G22" s="60"/>
      <c r="H22" s="57"/>
    </row>
    <row r="23" spans="1:8" ht="15">
      <c r="A23" s="50"/>
      <c r="B23" s="50"/>
      <c r="C23" s="50"/>
      <c r="D23" s="50"/>
      <c r="E23" s="50"/>
      <c r="F23" s="57"/>
      <c r="G23" s="61"/>
      <c r="H23" s="57"/>
    </row>
    <row r="24" spans="1:8" ht="15">
      <c r="A24" s="50"/>
      <c r="B24" s="50"/>
      <c r="C24" s="50"/>
      <c r="D24" s="50"/>
      <c r="E24" s="50"/>
      <c r="F24" s="57"/>
      <c r="G24" s="61"/>
      <c r="H24" s="57"/>
    </row>
    <row r="25" spans="1:8" ht="15">
      <c r="A25" s="50"/>
      <c r="B25" s="50"/>
      <c r="C25" s="50"/>
      <c r="D25" s="116"/>
      <c r="E25" s="116"/>
      <c r="F25" s="57"/>
      <c r="G25" s="61"/>
      <c r="H25" s="57"/>
    </row>
    <row r="26" spans="1:8" ht="15">
      <c r="A26" s="50"/>
      <c r="B26" s="50"/>
      <c r="C26" s="50"/>
      <c r="D26" s="50"/>
      <c r="E26" s="50"/>
      <c r="F26" s="57"/>
      <c r="G26" s="61"/>
      <c r="H26" s="57"/>
    </row>
    <row r="27" spans="1:8" ht="15">
      <c r="A27" s="50"/>
      <c r="B27" s="50"/>
      <c r="C27" s="50"/>
      <c r="D27" s="50"/>
      <c r="E27" s="50"/>
      <c r="F27" s="57"/>
      <c r="G27" s="61"/>
      <c r="H27" s="57"/>
    </row>
    <row r="28" spans="1:8" ht="15">
      <c r="A28" s="50"/>
      <c r="B28" s="50"/>
      <c r="C28" s="50"/>
      <c r="D28" s="50"/>
      <c r="E28" s="50"/>
      <c r="F28" s="57"/>
      <c r="G28" s="61"/>
      <c r="H28" s="57"/>
    </row>
    <row r="29" spans="1:8" ht="15">
      <c r="A29" s="50"/>
      <c r="B29" s="50"/>
      <c r="C29" s="50"/>
      <c r="D29" s="116"/>
      <c r="E29" s="116"/>
      <c r="F29" s="57"/>
      <c r="G29" s="61"/>
      <c r="H29" s="57"/>
    </row>
    <row r="30" spans="1:8" ht="15">
      <c r="A30" s="50"/>
      <c r="B30" s="50"/>
      <c r="C30" s="50"/>
      <c r="D30" s="116"/>
      <c r="E30" s="116"/>
      <c r="F30" s="57"/>
      <c r="G30" s="61"/>
      <c r="H30" s="16"/>
    </row>
    <row r="31" spans="1:8" ht="15.75">
      <c r="A31" s="60"/>
      <c r="B31" s="57"/>
      <c r="C31" s="57"/>
      <c r="D31" s="57"/>
      <c r="E31" s="57"/>
      <c r="F31" s="57"/>
      <c r="G31" s="61"/>
      <c r="H31" s="57"/>
    </row>
    <row r="32" spans="1:8" ht="15.75">
      <c r="A32" s="60"/>
      <c r="B32" s="57"/>
      <c r="C32" s="57"/>
      <c r="D32" s="57"/>
      <c r="E32" s="57"/>
      <c r="F32" s="57"/>
      <c r="G32" s="61"/>
      <c r="H32" s="70"/>
    </row>
    <row r="33" spans="1:8" ht="15">
      <c r="A33" s="50"/>
      <c r="B33" s="57"/>
      <c r="C33" s="57"/>
      <c r="D33" s="57"/>
      <c r="E33" s="57"/>
      <c r="F33" s="102"/>
      <c r="G33" s="117"/>
      <c r="H33" s="57"/>
    </row>
    <row r="34" spans="1:8" ht="15">
      <c r="A34" s="50"/>
      <c r="B34" s="57"/>
      <c r="C34" s="57"/>
      <c r="D34" s="394"/>
      <c r="E34" s="394"/>
      <c r="F34" s="357"/>
      <c r="G34" s="16"/>
      <c r="H34" s="57"/>
    </row>
    <row r="35" spans="1:8" ht="18">
      <c r="A35" s="77"/>
      <c r="B35" s="57"/>
      <c r="C35" s="57"/>
      <c r="D35" s="326"/>
      <c r="E35" s="326"/>
      <c r="F35" s="405"/>
      <c r="G35" s="16"/>
      <c r="H35" s="118"/>
    </row>
    <row r="36" spans="1:8" ht="15">
      <c r="A36" s="77"/>
      <c r="B36" s="57"/>
      <c r="C36" s="57"/>
      <c r="D36" s="57"/>
      <c r="E36" s="57"/>
      <c r="F36" s="57"/>
      <c r="G36" s="57"/>
      <c r="H36" s="57"/>
    </row>
    <row r="37" spans="1:8" ht="18">
      <c r="A37" s="78"/>
      <c r="B37" s="342"/>
      <c r="C37" s="342"/>
      <c r="D37" s="357"/>
      <c r="E37" s="79"/>
      <c r="F37" s="57"/>
      <c r="G37" s="57"/>
      <c r="H37" s="57"/>
    </row>
    <row r="38" spans="1:8">
      <c r="A38" s="57"/>
      <c r="B38" s="326"/>
      <c r="C38" s="357"/>
      <c r="D38" s="357"/>
      <c r="E38" s="79"/>
      <c r="F38" s="57"/>
      <c r="G38" s="57"/>
      <c r="H38" s="57"/>
    </row>
    <row r="39" spans="1:8">
      <c r="A39" s="57"/>
      <c r="B39" s="362"/>
      <c r="C39" s="362"/>
      <c r="D39" s="362"/>
      <c r="E39" s="80"/>
      <c r="F39" s="57"/>
      <c r="G39" s="57"/>
      <c r="H39" s="57"/>
    </row>
    <row r="40" spans="1:8" ht="15">
      <c r="A40" s="77"/>
      <c r="B40" s="57"/>
      <c r="C40" s="57"/>
      <c r="D40" s="57"/>
      <c r="E40" s="57"/>
      <c r="F40" s="57"/>
      <c r="G40" s="57"/>
      <c r="H40" s="57"/>
    </row>
    <row r="41" spans="1:8" ht="18">
      <c r="A41" s="78"/>
      <c r="B41" s="342"/>
      <c r="C41" s="342"/>
      <c r="D41" s="357"/>
      <c r="E41" s="79"/>
      <c r="F41" s="57"/>
      <c r="G41" s="57"/>
      <c r="H41" s="57"/>
    </row>
    <row r="42" spans="1:8">
      <c r="A42" s="57"/>
      <c r="B42" s="326"/>
      <c r="C42" s="357"/>
      <c r="D42" s="357"/>
      <c r="E42" s="79"/>
      <c r="F42" s="57"/>
      <c r="G42" s="57"/>
      <c r="H42" s="57"/>
    </row>
    <row r="43" spans="1:8">
      <c r="A43" s="57"/>
      <c r="B43" s="362"/>
      <c r="C43" s="362"/>
      <c r="D43" s="362"/>
      <c r="E43" s="80"/>
      <c r="F43" s="57"/>
      <c r="G43" s="57"/>
      <c r="H43" s="57"/>
    </row>
    <row r="44" spans="1:8">
      <c r="A44" s="57"/>
      <c r="B44" s="357"/>
      <c r="C44" s="357"/>
      <c r="D44" s="357"/>
      <c r="E44" s="79"/>
      <c r="F44" s="57"/>
      <c r="G44" s="57"/>
      <c r="H44" s="57"/>
    </row>
    <row r="45" spans="1:8">
      <c r="A45" s="57"/>
      <c r="B45" s="57"/>
      <c r="C45" s="57"/>
      <c r="D45" s="57"/>
      <c r="E45" s="57"/>
      <c r="F45" s="57"/>
      <c r="G45" s="57"/>
      <c r="H45" s="57"/>
    </row>
    <row r="46" spans="1:8">
      <c r="A46" s="57"/>
      <c r="B46" s="57"/>
      <c r="C46" s="57"/>
      <c r="D46" s="57"/>
      <c r="E46" s="57"/>
      <c r="F46" s="57"/>
      <c r="G46" s="57"/>
      <c r="H46" s="57"/>
    </row>
    <row r="47" spans="1:8">
      <c r="A47" s="57"/>
      <c r="B47" s="57"/>
      <c r="C47" s="57"/>
      <c r="D47" s="57"/>
      <c r="E47" s="57"/>
      <c r="F47" s="57"/>
      <c r="G47" s="57"/>
      <c r="H47" s="57"/>
    </row>
    <row r="48" spans="1:8">
      <c r="A48" s="57"/>
      <c r="B48" s="57"/>
      <c r="C48" s="57"/>
      <c r="D48" s="57"/>
      <c r="E48" s="57"/>
      <c r="F48" s="57"/>
      <c r="G48" s="57"/>
      <c r="H48" s="57"/>
    </row>
    <row r="49" spans="1:8">
      <c r="A49" s="57"/>
      <c r="B49" s="57"/>
      <c r="C49" s="57"/>
      <c r="D49" s="57"/>
      <c r="E49" s="57"/>
      <c r="F49" s="57"/>
      <c r="G49" s="57"/>
      <c r="H49" s="57"/>
    </row>
    <row r="50" spans="1:8">
      <c r="A50" s="57"/>
      <c r="B50" s="57"/>
      <c r="C50" s="57"/>
      <c r="D50" s="57"/>
      <c r="E50" s="57"/>
      <c r="F50" s="57"/>
      <c r="G50" s="57"/>
      <c r="H50" s="57"/>
    </row>
    <row r="51" spans="1:8">
      <c r="A51" s="57"/>
      <c r="B51" s="57"/>
      <c r="C51" s="57"/>
      <c r="D51" s="57"/>
      <c r="E51" s="57"/>
      <c r="F51" s="57"/>
      <c r="G51" s="57"/>
      <c r="H51" s="57"/>
    </row>
    <row r="52" spans="1:8">
      <c r="A52" s="57"/>
      <c r="B52" s="57"/>
      <c r="C52" s="57"/>
      <c r="D52" s="57"/>
      <c r="E52" s="57"/>
      <c r="F52" s="57"/>
      <c r="G52" s="57"/>
      <c r="H52" s="57"/>
    </row>
  </sheetData>
  <mergeCells count="19">
    <mergeCell ref="B42:D42"/>
    <mergeCell ref="B43:D43"/>
    <mergeCell ref="B44:D44"/>
    <mergeCell ref="B37:D37"/>
    <mergeCell ref="B38:D38"/>
    <mergeCell ref="B39:D39"/>
    <mergeCell ref="B41:D41"/>
    <mergeCell ref="B15:D15"/>
    <mergeCell ref="B16:D16"/>
    <mergeCell ref="B17:D17"/>
    <mergeCell ref="A20:G20"/>
    <mergeCell ref="D34:F34"/>
    <mergeCell ref="D35:F35"/>
    <mergeCell ref="A2:G2"/>
    <mergeCell ref="I3:J3"/>
    <mergeCell ref="I4:K4"/>
    <mergeCell ref="D12:F12"/>
    <mergeCell ref="D13:F13"/>
    <mergeCell ref="D14:F14"/>
  </mergeCells>
  <phoneticPr fontId="2" type="noConversion"/>
  <conditionalFormatting sqref="H14">
    <cfRule type="cellIs" dxfId="33" priority="1" stopIfTrue="1" operator="greaterThan">
      <formula>0.3</formula>
    </cfRule>
    <cfRule type="cellIs" dxfId="32" priority="2" stopIfTrue="1" operator="lessThan">
      <formula>0.3</formula>
    </cfRule>
  </conditionalFormatting>
  <conditionalFormatting sqref="H35">
    <cfRule type="cellIs" dxfId="31" priority="3" stopIfTrue="1" operator="greaterThan">
      <formula>0.3</formula>
    </cfRule>
    <cfRule type="cellIs" dxfId="30" priority="4" stopIfTrue="1" operator="lessThan">
      <formula>0.3</formula>
    </cfRule>
  </conditionalFormatting>
  <pageMargins left="0.75" right="0.75" top="1" bottom="1" header="0" footer="0"/>
  <pageSetup paperSize="9" orientation="landscape" horizontalDpi="200" verticalDpi="200" copies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G25" sqref="G25"/>
    </sheetView>
  </sheetViews>
  <sheetFormatPr baseColWidth="10" defaultRowHeight="12.75"/>
  <cols>
    <col min="1" max="1" width="25.140625" customWidth="1"/>
    <col min="2" max="2" width="8.42578125" customWidth="1"/>
    <col min="3" max="3" width="15.7109375" customWidth="1"/>
    <col min="4" max="7" width="13.140625" customWidth="1"/>
    <col min="8" max="8" width="15.28515625" customWidth="1"/>
    <col min="10" max="10" width="12.140625" customWidth="1"/>
    <col min="11" max="11" width="13.140625" customWidth="1"/>
  </cols>
  <sheetData>
    <row r="1" spans="1:11" ht="13.5" thickBot="1">
      <c r="A1" s="1"/>
      <c r="B1" s="3"/>
      <c r="C1" s="3" t="s">
        <v>0</v>
      </c>
      <c r="D1" s="3" t="e">
        <f>COSTOS!#REF!</f>
        <v>#REF!</v>
      </c>
      <c r="E1" s="3"/>
      <c r="F1" s="3"/>
      <c r="G1" s="4"/>
    </row>
    <row r="2" spans="1:11" ht="18">
      <c r="A2" s="372" t="s">
        <v>120</v>
      </c>
      <c r="B2" s="373"/>
      <c r="C2" s="373"/>
      <c r="D2" s="373"/>
      <c r="E2" s="373"/>
      <c r="F2" s="374"/>
      <c r="G2" s="375"/>
    </row>
    <row r="3" spans="1:11" ht="18">
      <c r="A3" s="5" t="s">
        <v>1</v>
      </c>
      <c r="B3" s="6">
        <v>250</v>
      </c>
      <c r="C3" s="7"/>
      <c r="D3" s="7"/>
      <c r="E3" s="7"/>
      <c r="F3" s="8"/>
      <c r="G3" s="9"/>
      <c r="H3" s="10"/>
      <c r="I3" s="325"/>
      <c r="J3" s="325"/>
    </row>
    <row r="4" spans="1:11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7</v>
      </c>
      <c r="F4" s="14" t="s">
        <v>8</v>
      </c>
      <c r="G4" s="15" t="s">
        <v>9</v>
      </c>
      <c r="I4" s="326"/>
      <c r="J4" s="327"/>
      <c r="K4" s="327"/>
    </row>
    <row r="5" spans="1:11" ht="15">
      <c r="A5" s="17" t="s">
        <v>10</v>
      </c>
      <c r="B5" s="18" t="s">
        <v>11</v>
      </c>
      <c r="C5" s="18">
        <v>4.7999999999999996E-3</v>
      </c>
      <c r="D5" s="18">
        <f>B3*C5</f>
        <v>1.2</v>
      </c>
      <c r="E5" s="19"/>
      <c r="F5" s="20">
        <f>COSTOS!F4</f>
        <v>4200</v>
      </c>
      <c r="G5" s="21">
        <f>F5*D5</f>
        <v>5040</v>
      </c>
    </row>
    <row r="6" spans="1:11" ht="15">
      <c r="A6" s="17" t="s">
        <v>12</v>
      </c>
      <c r="B6" s="18" t="s">
        <v>11</v>
      </c>
      <c r="C6" s="18">
        <v>3.0000000000000001E-3</v>
      </c>
      <c r="D6" s="18">
        <f>B3*C6</f>
        <v>0.75</v>
      </c>
      <c r="E6" s="19"/>
      <c r="F6" s="20">
        <f>COSTOS!F5</f>
        <v>13500</v>
      </c>
      <c r="G6" s="21">
        <f t="shared" ref="G6:G11" si="0">F6*D6</f>
        <v>10125</v>
      </c>
    </row>
    <row r="7" spans="1:11" ht="15">
      <c r="A7" s="17" t="s">
        <v>114</v>
      </c>
      <c r="B7" s="18" t="s">
        <v>11</v>
      </c>
      <c r="C7" s="18">
        <v>0.02</v>
      </c>
      <c r="D7" s="22">
        <f>B3*C7</f>
        <v>5</v>
      </c>
      <c r="E7" s="23"/>
      <c r="F7" s="20">
        <f>COSTOS!F6</f>
        <v>12800</v>
      </c>
      <c r="G7" s="21">
        <f t="shared" si="0"/>
        <v>64000</v>
      </c>
    </row>
    <row r="8" spans="1:11" ht="15">
      <c r="A8" s="17" t="s">
        <v>15</v>
      </c>
      <c r="B8" s="18" t="s">
        <v>11</v>
      </c>
      <c r="C8" s="18">
        <v>1.6E-2</v>
      </c>
      <c r="D8" s="18">
        <f>C8*B3</f>
        <v>4</v>
      </c>
      <c r="E8" s="23"/>
      <c r="F8" s="20">
        <f>COSTOS!F7</f>
        <v>920</v>
      </c>
      <c r="G8" s="21">
        <f t="shared" si="0"/>
        <v>3680</v>
      </c>
    </row>
    <row r="9" spans="1:11" ht="15">
      <c r="A9" s="17" t="s">
        <v>17</v>
      </c>
      <c r="B9" s="18" t="s">
        <v>11</v>
      </c>
      <c r="C9" s="18">
        <v>2E-3</v>
      </c>
      <c r="D9" s="18">
        <f>B3*C9</f>
        <v>0.5</v>
      </c>
      <c r="E9" s="23"/>
      <c r="F9" s="20">
        <f>COSTOS!F13</f>
        <v>6150</v>
      </c>
      <c r="G9" s="21">
        <f t="shared" si="0"/>
        <v>3075</v>
      </c>
    </row>
    <row r="10" spans="1:11" ht="15">
      <c r="A10" s="26" t="s">
        <v>42</v>
      </c>
      <c r="B10" s="27" t="s">
        <v>11</v>
      </c>
      <c r="C10" s="27">
        <v>3.5000000000000003E-2</v>
      </c>
      <c r="D10" s="18">
        <f>C10*B3</f>
        <v>8.75</v>
      </c>
      <c r="E10" s="28"/>
      <c r="F10" s="29">
        <f>COSTOS!F3</f>
        <v>12150</v>
      </c>
      <c r="G10" s="21">
        <f t="shared" si="0"/>
        <v>106312.5</v>
      </c>
    </row>
    <row r="11" spans="1:11" ht="15.75" thickBot="1">
      <c r="A11" s="26" t="s">
        <v>19</v>
      </c>
      <c r="B11" s="27" t="s">
        <v>11</v>
      </c>
      <c r="C11" s="27">
        <v>0.91920000000000002</v>
      </c>
      <c r="D11" s="31">
        <f>B3*C11</f>
        <v>229.8</v>
      </c>
      <c r="E11" s="32"/>
      <c r="F11" s="33">
        <v>2.2000000000000002</v>
      </c>
      <c r="G11" s="21">
        <f t="shared" si="0"/>
        <v>505.56000000000006</v>
      </c>
    </row>
    <row r="12" spans="1:11" ht="15.75" thickBot="1">
      <c r="A12" s="17"/>
      <c r="B12" s="18"/>
      <c r="C12" s="18">
        <f>SUM(C5:C11)</f>
        <v>1</v>
      </c>
      <c r="D12" s="35">
        <f>SUM(D5:D11)</f>
        <v>250</v>
      </c>
      <c r="E12" s="35"/>
      <c r="F12" s="36"/>
      <c r="G12" s="21"/>
      <c r="H12" s="81"/>
    </row>
    <row r="13" spans="1:11" ht="16.5" thickBot="1">
      <c r="A13" s="39" t="s">
        <v>20</v>
      </c>
      <c r="B13" s="40"/>
      <c r="C13" s="8"/>
      <c r="D13" s="8"/>
      <c r="E13" s="8"/>
      <c r="F13" s="41"/>
      <c r="G13" s="42">
        <f>SUM(G5:G12)</f>
        <v>192738.06</v>
      </c>
    </row>
    <row r="14" spans="1:11" ht="16.5" thickBot="1">
      <c r="A14" s="43" t="s">
        <v>21</v>
      </c>
      <c r="B14" s="44"/>
      <c r="C14" s="44"/>
      <c r="D14" s="44"/>
      <c r="E14" s="44"/>
      <c r="F14" s="44"/>
      <c r="G14" s="45">
        <f>G13/B3</f>
        <v>770.95223999999996</v>
      </c>
    </row>
    <row r="15" spans="1:11" ht="15.75" thickBot="1">
      <c r="A15" s="46"/>
      <c r="F15" s="47"/>
      <c r="G15" s="48"/>
    </row>
    <row r="16" spans="1:11" ht="15.75" thickBot="1">
      <c r="A16" s="46"/>
      <c r="D16" s="395" t="s">
        <v>22</v>
      </c>
      <c r="E16" s="398"/>
      <c r="F16" s="399"/>
      <c r="G16" s="82">
        <f>G14</f>
        <v>770.95223999999996</v>
      </c>
    </row>
    <row r="17" spans="1:8" ht="15.75" thickBot="1">
      <c r="A17" s="50"/>
      <c r="D17" s="395" t="s">
        <v>23</v>
      </c>
      <c r="E17" s="396"/>
      <c r="F17" s="397"/>
      <c r="G17" s="83">
        <v>1090.0999999999999</v>
      </c>
    </row>
    <row r="18" spans="1:8" ht="18.75" thickBot="1">
      <c r="A18" s="52"/>
      <c r="B18" s="8"/>
      <c r="D18" s="395" t="s">
        <v>24</v>
      </c>
      <c r="E18" s="398"/>
      <c r="F18" s="399"/>
      <c r="G18" s="53">
        <f>G17-G16</f>
        <v>319.14775999999995</v>
      </c>
      <c r="H18" s="54">
        <f>G18/G17</f>
        <v>0.29276925052747454</v>
      </c>
    </row>
  </sheetData>
  <mergeCells count="6">
    <mergeCell ref="D17:F17"/>
    <mergeCell ref="D18:F18"/>
    <mergeCell ref="A2:G2"/>
    <mergeCell ref="I3:J3"/>
    <mergeCell ref="I4:K4"/>
    <mergeCell ref="D16:F16"/>
  </mergeCells>
  <phoneticPr fontId="2" type="noConversion"/>
  <conditionalFormatting sqref="H18">
    <cfRule type="cellIs" dxfId="29" priority="1" stopIfTrue="1" operator="greaterThan">
      <formula>0.3</formula>
    </cfRule>
    <cfRule type="cellIs" dxfId="28" priority="2" stopIfTrue="1" operator="lessThan">
      <formula>0.3</formula>
    </cfRule>
  </conditionalFormatting>
  <pageMargins left="0.75" right="0.75" top="1" bottom="1" header="0" footer="0"/>
  <pageSetup paperSize="9" orientation="landscape" horizontalDpi="200" verticalDpi="200" copies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7"/>
  <sheetViews>
    <sheetView workbookViewId="0">
      <selection activeCell="D12" sqref="D12"/>
    </sheetView>
  </sheetViews>
  <sheetFormatPr baseColWidth="10" defaultRowHeight="12.75"/>
  <cols>
    <col min="1" max="1" width="22.85546875" customWidth="1"/>
    <col min="2" max="2" width="9.42578125" customWidth="1"/>
    <col min="3" max="3" width="15.85546875" customWidth="1"/>
    <col min="4" max="4" width="12.28515625" customWidth="1"/>
    <col min="5" max="5" width="12.85546875" customWidth="1"/>
    <col min="6" max="6" width="11.7109375" customWidth="1"/>
    <col min="7" max="7" width="12" customWidth="1"/>
    <col min="8" max="8" width="15.28515625" customWidth="1"/>
    <col min="10" max="10" width="12.140625" customWidth="1"/>
    <col min="11" max="11" width="13.140625" customWidth="1"/>
  </cols>
  <sheetData>
    <row r="1" spans="1:11" ht="13.5" thickBot="1">
      <c r="A1" s="1"/>
      <c r="B1" s="3"/>
      <c r="C1" s="3" t="s">
        <v>0</v>
      </c>
      <c r="D1" s="3" t="e">
        <f>COSTOS!#REF!</f>
        <v>#REF!</v>
      </c>
      <c r="E1" s="3"/>
      <c r="F1" s="3"/>
      <c r="G1" s="4"/>
    </row>
    <row r="2" spans="1:11" ht="18">
      <c r="A2" s="416" t="s">
        <v>329</v>
      </c>
      <c r="B2" s="417"/>
      <c r="C2" s="417"/>
      <c r="D2" s="417"/>
      <c r="E2" s="417"/>
      <c r="F2" s="418"/>
      <c r="G2" s="419"/>
    </row>
    <row r="3" spans="1:11" ht="18">
      <c r="A3" s="11" t="s">
        <v>1</v>
      </c>
      <c r="B3" s="84">
        <v>100</v>
      </c>
      <c r="C3" s="85"/>
      <c r="D3" s="85"/>
      <c r="E3" s="7"/>
      <c r="F3" s="8"/>
      <c r="G3" s="9"/>
      <c r="H3" s="10"/>
      <c r="I3" s="325"/>
      <c r="J3" s="325"/>
    </row>
    <row r="4" spans="1:11" ht="15.75">
      <c r="A4" s="11" t="s">
        <v>3</v>
      </c>
      <c r="B4" s="12" t="s">
        <v>2</v>
      </c>
      <c r="C4" s="12" t="s">
        <v>5</v>
      </c>
      <c r="D4" s="12" t="s">
        <v>6</v>
      </c>
      <c r="E4" s="13" t="s">
        <v>196</v>
      </c>
      <c r="F4" s="14" t="s">
        <v>8</v>
      </c>
      <c r="G4" s="15" t="s">
        <v>9</v>
      </c>
      <c r="I4" s="326"/>
      <c r="J4" s="327"/>
      <c r="K4" s="327"/>
    </row>
    <row r="5" spans="1:11" ht="15">
      <c r="A5" s="86" t="s">
        <v>10</v>
      </c>
      <c r="B5" s="87" t="s">
        <v>11</v>
      </c>
      <c r="C5" s="88">
        <v>1.8E-3</v>
      </c>
      <c r="D5" s="88">
        <f>B3*C5</f>
        <v>0.18</v>
      </c>
      <c r="E5" s="19">
        <f>D5*1000</f>
        <v>180</v>
      </c>
      <c r="F5" s="20">
        <f>COSTOS!F4</f>
        <v>4200</v>
      </c>
      <c r="G5" s="21">
        <f t="shared" ref="G5:G13" si="0">F5*D5</f>
        <v>756</v>
      </c>
    </row>
    <row r="6" spans="1:11" ht="15">
      <c r="A6" s="86" t="s">
        <v>122</v>
      </c>
      <c r="B6" s="87" t="s">
        <v>11</v>
      </c>
      <c r="C6" s="88">
        <v>1.6E-2</v>
      </c>
      <c r="D6" s="89">
        <f>B3*C6</f>
        <v>1.6</v>
      </c>
      <c r="E6" s="19">
        <f t="shared" ref="E6:E12" si="1">D6*1000</f>
        <v>1600</v>
      </c>
      <c r="F6" s="20">
        <f>COSTOS!F6</f>
        <v>12800</v>
      </c>
      <c r="G6" s="21">
        <f t="shared" si="0"/>
        <v>20480</v>
      </c>
    </row>
    <row r="7" spans="1:11" ht="15">
      <c r="A7" s="86" t="s">
        <v>15</v>
      </c>
      <c r="B7" s="87" t="s">
        <v>11</v>
      </c>
      <c r="C7" s="88">
        <v>1.6E-2</v>
      </c>
      <c r="D7" s="88">
        <f>C7*B3</f>
        <v>1.6</v>
      </c>
      <c r="E7" s="19">
        <f t="shared" si="1"/>
        <v>1600</v>
      </c>
      <c r="F7" s="20">
        <f>COSTOS!F7</f>
        <v>920</v>
      </c>
      <c r="G7" s="21">
        <f t="shared" si="0"/>
        <v>1472</v>
      </c>
    </row>
    <row r="8" spans="1:11" ht="15">
      <c r="A8" s="86" t="s">
        <v>14</v>
      </c>
      <c r="B8" s="87" t="s">
        <v>11</v>
      </c>
      <c r="C8" s="88">
        <v>8.0000000000000002E-3</v>
      </c>
      <c r="D8" s="88">
        <f>C8*B3</f>
        <v>0.8</v>
      </c>
      <c r="E8" s="19">
        <f t="shared" si="1"/>
        <v>800</v>
      </c>
      <c r="F8" s="20">
        <f>COSTOS!F8</f>
        <v>18650</v>
      </c>
      <c r="G8" s="21">
        <f t="shared" si="0"/>
        <v>14920</v>
      </c>
    </row>
    <row r="9" spans="1:11" ht="15">
      <c r="A9" s="17" t="s">
        <v>121</v>
      </c>
      <c r="B9" s="90" t="s">
        <v>11</v>
      </c>
      <c r="C9" s="18">
        <v>3.0000000000000001E-3</v>
      </c>
      <c r="D9" s="18">
        <f>C9*B3</f>
        <v>0.3</v>
      </c>
      <c r="E9" s="19">
        <f t="shared" si="1"/>
        <v>300</v>
      </c>
      <c r="F9" s="21">
        <f>colorante!G213</f>
        <v>3343.4268499999998</v>
      </c>
      <c r="G9" s="91">
        <f t="shared" si="0"/>
        <v>1003.0280549999999</v>
      </c>
    </row>
    <row r="10" spans="1:11" ht="15">
      <c r="A10" s="86" t="s">
        <v>17</v>
      </c>
      <c r="B10" s="87" t="s">
        <v>11</v>
      </c>
      <c r="C10" s="88">
        <v>2E-3</v>
      </c>
      <c r="D10" s="88">
        <f>B3*C10</f>
        <v>0.2</v>
      </c>
      <c r="E10" s="19">
        <f t="shared" si="1"/>
        <v>200</v>
      </c>
      <c r="F10" s="20">
        <f>COSTOS!F13</f>
        <v>6150</v>
      </c>
      <c r="G10" s="21">
        <f t="shared" si="0"/>
        <v>1230</v>
      </c>
    </row>
    <row r="11" spans="1:11" ht="15">
      <c r="A11" s="92" t="s">
        <v>42</v>
      </c>
      <c r="B11" s="93" t="s">
        <v>11</v>
      </c>
      <c r="C11" s="94">
        <v>1.4E-2</v>
      </c>
      <c r="D11" s="88">
        <f>C11*B3</f>
        <v>1.4000000000000001</v>
      </c>
      <c r="E11" s="19">
        <f t="shared" si="1"/>
        <v>1400.0000000000002</v>
      </c>
      <c r="F11" s="29">
        <f>COSTOS!F3</f>
        <v>12150</v>
      </c>
      <c r="G11" s="21">
        <f t="shared" si="0"/>
        <v>17010</v>
      </c>
    </row>
    <row r="12" spans="1:11" ht="15">
      <c r="A12" s="92" t="s">
        <v>19</v>
      </c>
      <c r="B12" s="93" t="s">
        <v>11</v>
      </c>
      <c r="C12" s="95">
        <v>0.93899999999999995</v>
      </c>
      <c r="D12" s="96">
        <f>B3*C12</f>
        <v>93.899999999999991</v>
      </c>
      <c r="E12" s="19">
        <f t="shared" si="1"/>
        <v>93899.999999999985</v>
      </c>
      <c r="F12" s="33">
        <v>2.21</v>
      </c>
      <c r="G12" s="21">
        <f t="shared" si="0"/>
        <v>207.51899999999998</v>
      </c>
    </row>
    <row r="13" spans="1:11" ht="15">
      <c r="A13" s="17"/>
      <c r="B13" s="18"/>
      <c r="C13" s="24">
        <f>SUM(C5:C12)</f>
        <v>0.99979999999999991</v>
      </c>
      <c r="D13" s="97">
        <f>SUM(D5:D12)</f>
        <v>99.97999999999999</v>
      </c>
      <c r="E13" s="35"/>
      <c r="F13" s="36"/>
      <c r="G13" s="37">
        <f t="shared" si="0"/>
        <v>0</v>
      </c>
      <c r="H13" s="38"/>
    </row>
    <row r="14" spans="1:11" ht="16.5" thickBot="1">
      <c r="A14" s="39" t="s">
        <v>20</v>
      </c>
      <c r="B14" s="40"/>
      <c r="C14" s="8"/>
      <c r="D14" s="8"/>
      <c r="E14" s="8"/>
      <c r="F14" s="41"/>
      <c r="G14" s="42">
        <f>SUM(G5:G13)</f>
        <v>57078.547055000003</v>
      </c>
    </row>
    <row r="15" spans="1:11" ht="16.5" thickBot="1">
      <c r="A15" s="98" t="s">
        <v>21</v>
      </c>
      <c r="B15" s="44"/>
      <c r="C15" s="44"/>
      <c r="D15" s="44"/>
      <c r="E15" s="44"/>
      <c r="F15" s="44"/>
      <c r="G15" s="45">
        <f>G14/B3</f>
        <v>570.78547055000001</v>
      </c>
    </row>
    <row r="16" spans="1:11" ht="15.75" thickBot="1">
      <c r="A16" s="50"/>
      <c r="C16" s="99">
        <f>D11+D6</f>
        <v>3</v>
      </c>
      <c r="F16" s="47"/>
      <c r="G16" s="48"/>
    </row>
    <row r="17" spans="1:8" ht="15.75" thickBot="1">
      <c r="A17" s="50"/>
      <c r="D17" s="328" t="s">
        <v>22</v>
      </c>
      <c r="E17" s="329"/>
      <c r="F17" s="330"/>
      <c r="G17" s="49">
        <f>G15</f>
        <v>570.78547055000001</v>
      </c>
    </row>
    <row r="18" spans="1:8" ht="15.75" thickBot="1">
      <c r="A18" s="50"/>
      <c r="D18" s="328" t="s">
        <v>23</v>
      </c>
      <c r="E18" s="331"/>
      <c r="F18" s="330"/>
      <c r="G18" s="51">
        <v>1000</v>
      </c>
    </row>
    <row r="19" spans="1:8" ht="18.75" thickBot="1">
      <c r="A19" s="52"/>
      <c r="B19" s="8"/>
      <c r="D19" s="328" t="s">
        <v>24</v>
      </c>
      <c r="E19" s="329"/>
      <c r="F19" s="330"/>
      <c r="G19" s="53">
        <f>G18-G17</f>
        <v>429.21452944999999</v>
      </c>
      <c r="H19" s="100">
        <f>G19/G18</f>
        <v>0.42921452944999999</v>
      </c>
    </row>
    <row r="20" spans="1:8" ht="18">
      <c r="A20" s="101"/>
      <c r="B20" s="342"/>
      <c r="C20" s="342"/>
      <c r="D20" s="357"/>
      <c r="E20" s="79"/>
      <c r="F20" s="102"/>
      <c r="G20" s="55">
        <f>G19*B3</f>
        <v>42921.452944999997</v>
      </c>
    </row>
    <row r="21" spans="1:8">
      <c r="A21" s="36"/>
      <c r="B21" s="103" t="s">
        <v>43</v>
      </c>
      <c r="C21" s="104">
        <v>6000</v>
      </c>
      <c r="D21" s="105"/>
      <c r="E21" s="105"/>
      <c r="F21" s="102"/>
      <c r="G21" s="106"/>
      <c r="H21" s="8"/>
    </row>
    <row r="22" spans="1:8">
      <c r="A22" s="36"/>
      <c r="B22" s="107"/>
      <c r="C22" s="107" t="s">
        <v>44</v>
      </c>
      <c r="D22" s="107" t="s">
        <v>45</v>
      </c>
      <c r="E22" s="107" t="s">
        <v>46</v>
      </c>
      <c r="F22" s="102"/>
      <c r="G22" s="106"/>
      <c r="H22" s="8"/>
    </row>
    <row r="23" spans="1:8">
      <c r="A23" s="108" t="s">
        <v>47</v>
      </c>
      <c r="B23" s="36" t="s">
        <v>48</v>
      </c>
      <c r="C23" s="109">
        <v>29</v>
      </c>
      <c r="D23" s="109">
        <f>C23*C21</f>
        <v>174000</v>
      </c>
      <c r="E23" s="109">
        <f>0.015*D23</f>
        <v>2610</v>
      </c>
      <c r="F23" s="102"/>
      <c r="G23" s="106"/>
      <c r="H23" s="8"/>
    </row>
    <row r="24" spans="1:8">
      <c r="A24" s="71" t="s">
        <v>38</v>
      </c>
      <c r="B24" s="72" t="s">
        <v>39</v>
      </c>
      <c r="C24" s="109">
        <v>163.05000000000001</v>
      </c>
      <c r="D24" s="109">
        <f>C24*C21</f>
        <v>978300.00000000012</v>
      </c>
      <c r="E24" s="110">
        <f>0.00214*D24</f>
        <v>2093.5620000000004</v>
      </c>
      <c r="F24" s="414"/>
      <c r="G24" s="415"/>
      <c r="H24" s="8"/>
    </row>
    <row r="25" spans="1:8">
      <c r="A25" s="111" t="s">
        <v>49</v>
      </c>
      <c r="B25" s="112" t="s">
        <v>48</v>
      </c>
      <c r="C25" s="103">
        <v>126.7</v>
      </c>
      <c r="D25" s="103">
        <f>C25*C21</f>
        <v>760200</v>
      </c>
      <c r="E25" s="103">
        <f>D25*0.015</f>
        <v>11403</v>
      </c>
      <c r="F25" s="113"/>
      <c r="G25" s="113"/>
      <c r="H25" s="57"/>
    </row>
    <row r="26" spans="1:8">
      <c r="A26" s="112" t="s">
        <v>50</v>
      </c>
      <c r="B26" s="112" t="s">
        <v>51</v>
      </c>
      <c r="C26" s="103">
        <v>10</v>
      </c>
      <c r="D26" s="103">
        <f>C26*C21</f>
        <v>60000</v>
      </c>
      <c r="E26" s="103">
        <f>0.3*D26</f>
        <v>18000</v>
      </c>
      <c r="F26" s="114"/>
      <c r="G26" s="114"/>
      <c r="H26" s="57"/>
    </row>
    <row r="27" spans="1:8" ht="15.75">
      <c r="A27" s="115"/>
      <c r="B27" s="115"/>
      <c r="C27" s="115"/>
      <c r="D27" s="115"/>
      <c r="E27" s="115"/>
      <c r="F27" s="60"/>
      <c r="G27" s="60"/>
      <c r="H27" s="57"/>
    </row>
    <row r="28" spans="1:8" ht="15">
      <c r="A28" s="50"/>
      <c r="B28" s="50"/>
      <c r="C28" s="50"/>
      <c r="D28" s="50"/>
      <c r="E28" s="50"/>
      <c r="F28" s="57"/>
      <c r="G28" s="61"/>
      <c r="H28" s="57"/>
    </row>
    <row r="29" spans="1:8" ht="15">
      <c r="A29" s="50"/>
      <c r="B29" s="50"/>
      <c r="C29" s="50"/>
      <c r="D29" s="50"/>
      <c r="E29" s="50"/>
      <c r="F29" s="57"/>
      <c r="G29" s="61"/>
      <c r="H29" s="57"/>
    </row>
    <row r="30" spans="1:8" ht="15">
      <c r="A30" s="50"/>
      <c r="B30" s="50"/>
      <c r="C30" s="50"/>
      <c r="D30" s="116"/>
      <c r="E30" s="116"/>
      <c r="F30" s="57"/>
      <c r="G30" s="61"/>
      <c r="H30" s="57"/>
    </row>
    <row r="31" spans="1:8" ht="15">
      <c r="A31" s="50"/>
      <c r="B31" s="50"/>
      <c r="C31" s="50"/>
      <c r="D31" s="50"/>
      <c r="E31" s="50"/>
      <c r="F31" s="57"/>
      <c r="G31" s="61"/>
      <c r="H31" s="57"/>
    </row>
    <row r="32" spans="1:8" ht="15">
      <c r="A32" s="50"/>
      <c r="B32" s="50"/>
      <c r="C32" s="50"/>
      <c r="D32" s="50"/>
      <c r="E32" s="50"/>
      <c r="F32" s="57"/>
      <c r="G32" s="61"/>
      <c r="H32" s="57"/>
    </row>
    <row r="33" spans="1:8" ht="15">
      <c r="A33" s="50"/>
      <c r="B33" s="50"/>
      <c r="C33" s="50"/>
      <c r="D33" s="50"/>
      <c r="E33" s="50"/>
      <c r="F33" s="57"/>
      <c r="G33" s="61"/>
      <c r="H33" s="57"/>
    </row>
    <row r="34" spans="1:8" ht="15">
      <c r="A34" s="50"/>
      <c r="B34" s="50"/>
      <c r="C34" s="50"/>
      <c r="D34" s="116"/>
      <c r="E34" s="116"/>
      <c r="F34" s="57"/>
      <c r="G34" s="61"/>
      <c r="H34" s="57"/>
    </row>
    <row r="35" spans="1:8" ht="15">
      <c r="A35" s="50"/>
      <c r="B35" s="50"/>
      <c r="C35" s="50"/>
      <c r="D35" s="116"/>
      <c r="E35" s="116"/>
      <c r="F35" s="57"/>
      <c r="G35" s="61"/>
      <c r="H35" s="16"/>
    </row>
    <row r="36" spans="1:8" ht="15.75">
      <c r="A36" s="60"/>
      <c r="B36" s="57"/>
      <c r="C36" s="57"/>
      <c r="D36" s="57"/>
      <c r="E36" s="57"/>
      <c r="F36" s="57"/>
      <c r="G36" s="61"/>
      <c r="H36" s="57"/>
    </row>
    <row r="37" spans="1:8" ht="15.75">
      <c r="A37" s="60"/>
      <c r="B37" s="57"/>
      <c r="C37" s="57"/>
      <c r="D37" s="57"/>
      <c r="E37" s="57"/>
      <c r="F37" s="57"/>
      <c r="G37" s="61"/>
      <c r="H37" s="70"/>
    </row>
    <row r="38" spans="1:8" ht="15">
      <c r="A38" s="50"/>
      <c r="B38" s="57"/>
      <c r="C38" s="57"/>
      <c r="D38" s="57"/>
      <c r="E38" s="57"/>
      <c r="F38" s="102"/>
      <c r="G38" s="117"/>
      <c r="H38" s="57"/>
    </row>
    <row r="39" spans="1:8" ht="15">
      <c r="A39" s="50"/>
      <c r="B39" s="57"/>
      <c r="C39" s="57"/>
      <c r="D39" s="394"/>
      <c r="E39" s="394"/>
      <c r="F39" s="357"/>
      <c r="G39" s="16"/>
      <c r="H39" s="57"/>
    </row>
    <row r="40" spans="1:8" ht="18">
      <c r="A40" s="77"/>
      <c r="B40" s="57"/>
      <c r="C40" s="57"/>
      <c r="D40" s="326"/>
      <c r="E40" s="326"/>
      <c r="F40" s="405"/>
      <c r="G40" s="16"/>
      <c r="H40" s="118"/>
    </row>
    <row r="41" spans="1:8" ht="15">
      <c r="A41" s="77"/>
      <c r="B41" s="57"/>
      <c r="C41" s="57"/>
      <c r="D41" s="57"/>
      <c r="E41" s="57"/>
      <c r="F41" s="57"/>
      <c r="G41" s="57"/>
      <c r="H41" s="57"/>
    </row>
    <row r="42" spans="1:8" ht="18">
      <c r="A42" s="78"/>
      <c r="B42" s="342"/>
      <c r="C42" s="342"/>
      <c r="D42" s="357"/>
      <c r="E42" s="79"/>
      <c r="F42" s="57"/>
      <c r="G42" s="57"/>
      <c r="H42" s="57"/>
    </row>
    <row r="43" spans="1:8">
      <c r="A43" s="57"/>
      <c r="B43" s="326"/>
      <c r="C43" s="357"/>
      <c r="D43" s="357"/>
      <c r="E43" s="79"/>
      <c r="F43" s="57"/>
      <c r="G43" s="57"/>
      <c r="H43" s="57"/>
    </row>
    <row r="44" spans="1:8">
      <c r="A44" s="57"/>
      <c r="B44" s="362"/>
      <c r="C44" s="362"/>
      <c r="D44" s="362"/>
      <c r="E44" s="80"/>
      <c r="F44" s="57"/>
      <c r="G44" s="57"/>
      <c r="H44" s="57"/>
    </row>
    <row r="45" spans="1:8" ht="15">
      <c r="A45" s="77"/>
      <c r="B45" s="57"/>
      <c r="C45" s="57"/>
      <c r="D45" s="57"/>
      <c r="E45" s="57"/>
      <c r="F45" s="57"/>
      <c r="G45" s="57"/>
      <c r="H45" s="57"/>
    </row>
    <row r="46" spans="1:8" ht="18">
      <c r="A46" s="78"/>
      <c r="B46" s="342"/>
      <c r="C46" s="342"/>
      <c r="D46" s="357"/>
      <c r="E46" s="79"/>
      <c r="F46" s="57"/>
      <c r="G46" s="57"/>
      <c r="H46" s="57"/>
    </row>
    <row r="47" spans="1:8">
      <c r="A47" s="57"/>
      <c r="B47" s="326"/>
      <c r="C47" s="357"/>
      <c r="D47" s="357"/>
      <c r="E47" s="79"/>
      <c r="F47" s="57"/>
      <c r="G47" s="57"/>
      <c r="H47" s="57"/>
    </row>
    <row r="48" spans="1:8">
      <c r="A48" s="57"/>
      <c r="B48" s="362"/>
      <c r="C48" s="362"/>
      <c r="D48" s="362"/>
      <c r="E48" s="80"/>
      <c r="F48" s="57"/>
      <c r="G48" s="57"/>
      <c r="H48" s="57"/>
    </row>
    <row r="49" spans="1:8">
      <c r="A49" s="57"/>
      <c r="B49" s="357"/>
      <c r="C49" s="357"/>
      <c r="D49" s="357"/>
      <c r="E49" s="79"/>
      <c r="F49" s="57"/>
      <c r="G49" s="57"/>
      <c r="H49" s="57"/>
    </row>
    <row r="50" spans="1:8">
      <c r="A50" s="57"/>
      <c r="B50" s="57"/>
      <c r="C50" s="57"/>
      <c r="D50" s="57"/>
      <c r="E50" s="57"/>
      <c r="F50" s="57"/>
      <c r="G50" s="57"/>
      <c r="H50" s="57"/>
    </row>
    <row r="51" spans="1:8">
      <c r="A51" s="57"/>
      <c r="B51" s="57"/>
      <c r="C51" s="57"/>
      <c r="D51" s="57"/>
      <c r="E51" s="57"/>
      <c r="F51" s="57"/>
      <c r="G51" s="57"/>
      <c r="H51" s="57"/>
    </row>
    <row r="52" spans="1:8">
      <c r="A52" s="57"/>
      <c r="B52" s="57"/>
      <c r="C52" s="57"/>
      <c r="D52" s="57"/>
      <c r="E52" s="57"/>
      <c r="F52" s="57"/>
      <c r="G52" s="57"/>
      <c r="H52" s="57"/>
    </row>
    <row r="53" spans="1:8">
      <c r="A53" s="57"/>
      <c r="B53" s="57"/>
      <c r="C53" s="57"/>
      <c r="D53" s="57"/>
      <c r="E53" s="57"/>
      <c r="F53" s="57"/>
      <c r="G53" s="57"/>
      <c r="H53" s="57"/>
    </row>
    <row r="54" spans="1:8">
      <c r="A54" s="57"/>
      <c r="B54" s="57"/>
      <c r="C54" s="57"/>
      <c r="D54" s="57"/>
      <c r="E54" s="57"/>
      <c r="F54" s="57"/>
      <c r="G54" s="57"/>
      <c r="H54" s="57"/>
    </row>
    <row r="55" spans="1:8">
      <c r="A55" s="57"/>
      <c r="B55" s="57"/>
      <c r="C55" s="57"/>
      <c r="D55" s="57"/>
      <c r="E55" s="57"/>
      <c r="F55" s="57"/>
      <c r="G55" s="57"/>
      <c r="H55" s="57"/>
    </row>
    <row r="56" spans="1:8">
      <c r="A56" s="57"/>
      <c r="B56" s="57"/>
      <c r="C56" s="57"/>
      <c r="D56" s="57"/>
      <c r="E56" s="57"/>
      <c r="F56" s="57"/>
      <c r="G56" s="57"/>
      <c r="H56" s="57"/>
    </row>
    <row r="57" spans="1:8">
      <c r="A57" s="57"/>
      <c r="B57" s="57"/>
      <c r="C57" s="57"/>
      <c r="D57" s="57"/>
      <c r="E57" s="57"/>
      <c r="F57" s="57"/>
      <c r="G57" s="57"/>
      <c r="H57" s="57"/>
    </row>
  </sheetData>
  <mergeCells count="17">
    <mergeCell ref="D18:F18"/>
    <mergeCell ref="D19:F19"/>
    <mergeCell ref="B20:D20"/>
    <mergeCell ref="F24:G24"/>
    <mergeCell ref="A2:G2"/>
    <mergeCell ref="I3:J3"/>
    <mergeCell ref="I4:K4"/>
    <mergeCell ref="D17:F17"/>
    <mergeCell ref="B49:D49"/>
    <mergeCell ref="B44:D44"/>
    <mergeCell ref="B46:D46"/>
    <mergeCell ref="B47:D47"/>
    <mergeCell ref="B48:D48"/>
    <mergeCell ref="D39:F39"/>
    <mergeCell ref="D40:F40"/>
    <mergeCell ref="B42:D42"/>
    <mergeCell ref="B43:D43"/>
  </mergeCells>
  <phoneticPr fontId="2" type="noConversion"/>
  <conditionalFormatting sqref="H19">
    <cfRule type="cellIs" dxfId="27" priority="1" stopIfTrue="1" operator="greaterThan">
      <formula>0.3</formula>
    </cfRule>
    <cfRule type="cellIs" dxfId="26" priority="2" stopIfTrue="1" operator="lessThan">
      <formula>0.3</formula>
    </cfRule>
  </conditionalFormatting>
  <conditionalFormatting sqref="H40">
    <cfRule type="cellIs" dxfId="25" priority="3" stopIfTrue="1" operator="greaterThan">
      <formula>0.3</formula>
    </cfRule>
    <cfRule type="cellIs" dxfId="24" priority="4" stopIfTrue="1" operator="lessThan">
      <formula>0.3</formula>
    </cfRule>
  </conditionalFormatting>
  <pageMargins left="0.75" right="0.75" top="1" bottom="1" header="0" footer="0"/>
  <pageSetup paperSize="9" orientation="landscape" horizontalDpi="200" verticalDpi="200" copies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5"/>
  <sheetViews>
    <sheetView zoomScaleNormal="100" workbookViewId="0">
      <selection activeCell="H23" sqref="H23"/>
    </sheetView>
  </sheetViews>
  <sheetFormatPr baseColWidth="10" defaultRowHeight="12.75"/>
  <cols>
    <col min="1" max="1" width="25.140625" customWidth="1"/>
    <col min="2" max="2" width="8.42578125" customWidth="1"/>
    <col min="3" max="3" width="15.7109375" customWidth="1"/>
    <col min="4" max="7" width="13.140625" customWidth="1"/>
    <col min="8" max="8" width="15.28515625" customWidth="1"/>
    <col min="10" max="10" width="12.140625" customWidth="1"/>
    <col min="11" max="11" width="13.140625" customWidth="1"/>
  </cols>
  <sheetData>
    <row r="1" spans="1:11" ht="13.5" thickBot="1">
      <c r="A1" s="1"/>
      <c r="B1" s="3"/>
      <c r="C1" s="3"/>
      <c r="D1" s="3"/>
      <c r="E1" s="3"/>
      <c r="F1" s="3"/>
      <c r="G1" s="4"/>
    </row>
    <row r="2" spans="1:11" ht="18">
      <c r="A2" s="420" t="s">
        <v>236</v>
      </c>
      <c r="B2" s="421"/>
      <c r="C2" s="421"/>
      <c r="D2" s="421"/>
      <c r="E2" s="421"/>
      <c r="F2" s="422"/>
      <c r="G2" s="423"/>
    </row>
    <row r="3" spans="1:11" ht="18">
      <c r="A3" s="5" t="s">
        <v>1</v>
      </c>
      <c r="B3" s="6">
        <v>100</v>
      </c>
      <c r="C3" s="7"/>
      <c r="D3" s="7"/>
      <c r="E3" s="7"/>
      <c r="F3" s="8"/>
      <c r="G3" s="9"/>
      <c r="H3" s="10"/>
      <c r="I3" s="325"/>
      <c r="J3" s="325"/>
    </row>
    <row r="4" spans="1:11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52</v>
      </c>
      <c r="F4" s="14" t="s">
        <v>8</v>
      </c>
      <c r="G4" s="15" t="s">
        <v>9</v>
      </c>
      <c r="I4" s="326"/>
      <c r="J4" s="327"/>
      <c r="K4" s="327"/>
    </row>
    <row r="5" spans="1:11" ht="15">
      <c r="A5" s="17" t="s">
        <v>10</v>
      </c>
      <c r="B5" s="18" t="s">
        <v>11</v>
      </c>
      <c r="C5" s="18">
        <v>1.2699999999999999E-2</v>
      </c>
      <c r="D5" s="22">
        <f>C5*B3</f>
        <v>1.27</v>
      </c>
      <c r="E5" s="19"/>
      <c r="F5" s="20">
        <f>COSTOS!F4</f>
        <v>4200</v>
      </c>
      <c r="G5" s="21">
        <f>F5*D5</f>
        <v>5334</v>
      </c>
    </row>
    <row r="6" spans="1:11" ht="15">
      <c r="A6" s="17" t="s">
        <v>114</v>
      </c>
      <c r="B6" s="18" t="s">
        <v>11</v>
      </c>
      <c r="C6" s="18">
        <v>7.0000000000000007E-2</v>
      </c>
      <c r="D6" s="35">
        <f>C6*B3</f>
        <v>7.0000000000000009</v>
      </c>
      <c r="E6" s="23"/>
      <c r="F6" s="20">
        <f>COSTOS!F6</f>
        <v>12800</v>
      </c>
      <c r="G6" s="21">
        <f t="shared" ref="G6:G11" si="0">F6*D6</f>
        <v>89600.000000000015</v>
      </c>
    </row>
    <row r="7" spans="1:11" ht="15">
      <c r="A7" s="17" t="s">
        <v>15</v>
      </c>
      <c r="B7" s="18" t="s">
        <v>11</v>
      </c>
      <c r="C7" s="18">
        <v>0.06</v>
      </c>
      <c r="D7" s="18">
        <f>C7*B3</f>
        <v>6</v>
      </c>
      <c r="E7" s="19"/>
      <c r="F7" s="20">
        <f>COSTOS!F7</f>
        <v>920</v>
      </c>
      <c r="G7" s="21">
        <f t="shared" si="0"/>
        <v>5520</v>
      </c>
    </row>
    <row r="8" spans="1:11" ht="15">
      <c r="A8" s="17" t="s">
        <v>17</v>
      </c>
      <c r="B8" s="18" t="s">
        <v>11</v>
      </c>
      <c r="C8" s="18">
        <v>2E-3</v>
      </c>
      <c r="D8" s="18">
        <f>C8*B3</f>
        <v>0.2</v>
      </c>
      <c r="E8" s="19"/>
      <c r="F8" s="20">
        <f>COSTOS!F13</f>
        <v>6150</v>
      </c>
      <c r="G8" s="21">
        <f t="shared" si="0"/>
        <v>1230</v>
      </c>
    </row>
    <row r="9" spans="1:11" ht="15">
      <c r="A9" s="26" t="s">
        <v>237</v>
      </c>
      <c r="B9" s="27" t="s">
        <v>11</v>
      </c>
      <c r="C9" s="27">
        <v>0.06</v>
      </c>
      <c r="D9" s="18">
        <f>C9*B3</f>
        <v>6</v>
      </c>
      <c r="E9" s="119"/>
      <c r="F9" s="29">
        <v>7248</v>
      </c>
      <c r="G9" s="21">
        <f>F9*D9</f>
        <v>43488</v>
      </c>
    </row>
    <row r="10" spans="1:11" ht="15">
      <c r="A10" s="26" t="s">
        <v>42</v>
      </c>
      <c r="B10" s="27" t="s">
        <v>11</v>
      </c>
      <c r="C10" s="27">
        <v>0.08</v>
      </c>
      <c r="D10" s="18">
        <f>C10*B3</f>
        <v>8</v>
      </c>
      <c r="E10" s="119"/>
      <c r="F10" s="29">
        <f>COSTOS!F3</f>
        <v>12150</v>
      </c>
      <c r="G10" s="21">
        <f t="shared" si="0"/>
        <v>97200</v>
      </c>
    </row>
    <row r="11" spans="1:11" ht="15.75" thickBot="1">
      <c r="A11" s="26" t="s">
        <v>19</v>
      </c>
      <c r="B11" s="27" t="s">
        <v>11</v>
      </c>
      <c r="C11" s="27">
        <v>0.70099999999999996</v>
      </c>
      <c r="D11" s="31">
        <f>C11*B3</f>
        <v>70.099999999999994</v>
      </c>
      <c r="E11" s="32"/>
      <c r="F11" s="33">
        <v>2.21</v>
      </c>
      <c r="G11" s="21">
        <f t="shared" si="0"/>
        <v>154.92099999999999</v>
      </c>
    </row>
    <row r="12" spans="1:11" ht="15.75" thickBot="1">
      <c r="A12" s="17"/>
      <c r="B12" s="18"/>
      <c r="C12" s="18">
        <f>SUM(C5:C11)</f>
        <v>0.98570000000000002</v>
      </c>
      <c r="D12" s="35"/>
      <c r="E12" s="35"/>
      <c r="F12" s="36"/>
      <c r="G12" s="21"/>
      <c r="H12" s="81"/>
    </row>
    <row r="13" spans="1:11" ht="16.5" thickBot="1">
      <c r="A13" s="39" t="s">
        <v>20</v>
      </c>
      <c r="B13" s="40"/>
      <c r="C13" s="8"/>
      <c r="D13" s="8"/>
      <c r="E13" s="8"/>
      <c r="F13" s="41"/>
      <c r="G13" s="42">
        <f>SUM(G5:G12)</f>
        <v>242526.921</v>
      </c>
    </row>
    <row r="14" spans="1:11" ht="16.5" thickBot="1">
      <c r="A14" s="43" t="s">
        <v>21</v>
      </c>
      <c r="B14" s="44"/>
      <c r="C14" s="44"/>
      <c r="D14" s="44"/>
      <c r="E14" s="44"/>
      <c r="F14" s="44"/>
      <c r="G14" s="45">
        <f>G13/B3</f>
        <v>2425.2692099999999</v>
      </c>
    </row>
    <row r="15" spans="1:11" ht="15.75" thickBot="1">
      <c r="A15" s="46"/>
      <c r="F15" s="47"/>
      <c r="G15" s="48"/>
    </row>
    <row r="16" spans="1:11" ht="15.75" thickBot="1">
      <c r="A16" s="46"/>
      <c r="D16" s="349" t="s">
        <v>22</v>
      </c>
      <c r="E16" s="350"/>
      <c r="F16" s="424"/>
      <c r="G16" s="132">
        <f>G14</f>
        <v>2425.2692099999999</v>
      </c>
    </row>
    <row r="17" spans="1:8" ht="15.75" thickBot="1">
      <c r="A17" s="50"/>
      <c r="D17" s="349" t="s">
        <v>23</v>
      </c>
      <c r="E17" s="389"/>
      <c r="F17" s="424"/>
      <c r="G17" s="133">
        <v>4000</v>
      </c>
    </row>
    <row r="18" spans="1:8" ht="18.75" thickBot="1">
      <c r="A18" s="52"/>
      <c r="B18" s="8"/>
      <c r="D18" s="349" t="s">
        <v>24</v>
      </c>
      <c r="E18" s="350"/>
      <c r="F18" s="424"/>
      <c r="G18" s="53">
        <f>G17-G16</f>
        <v>1574.7307900000001</v>
      </c>
      <c r="H18" s="54">
        <f>G18/G17</f>
        <v>0.39368269750000001</v>
      </c>
    </row>
    <row r="19" spans="1:8" ht="18">
      <c r="A19" s="101"/>
      <c r="B19" s="342"/>
      <c r="C19" s="342"/>
      <c r="D19" s="357"/>
      <c r="E19" s="79"/>
      <c r="F19" s="102"/>
      <c r="G19" s="55"/>
    </row>
    <row r="20" spans="1:8">
      <c r="A20" s="8"/>
      <c r="B20" s="326"/>
      <c r="C20" s="341"/>
      <c r="D20" s="341"/>
      <c r="E20" s="56"/>
      <c r="F20" s="102"/>
      <c r="G20" s="106"/>
    </row>
    <row r="21" spans="1:8">
      <c r="A21" s="8"/>
      <c r="B21" s="404"/>
      <c r="C21" s="404"/>
      <c r="D21" s="404"/>
      <c r="E21" s="120"/>
      <c r="F21" s="102"/>
      <c r="G21" s="106"/>
    </row>
    <row r="22" spans="1:8" ht="15">
      <c r="A22" s="50"/>
      <c r="F22" s="102"/>
      <c r="G22" s="106"/>
    </row>
    <row r="24" spans="1:8" ht="18">
      <c r="A24" s="342"/>
      <c r="B24" s="342"/>
      <c r="C24" s="342"/>
      <c r="D24" s="342"/>
      <c r="E24" s="342"/>
      <c r="F24" s="357"/>
      <c r="G24" s="357"/>
      <c r="H24" s="57"/>
    </row>
    <row r="25" spans="1:8" ht="18">
      <c r="A25" s="58"/>
      <c r="B25" s="58"/>
      <c r="C25" s="58"/>
      <c r="D25" s="58"/>
      <c r="E25" s="58"/>
      <c r="F25" s="57"/>
      <c r="G25" s="57"/>
      <c r="H25" s="57"/>
    </row>
    <row r="26" spans="1:8" ht="15.75">
      <c r="A26" s="60"/>
      <c r="B26" s="60"/>
      <c r="C26" s="60"/>
      <c r="D26" s="60"/>
      <c r="E26" s="60"/>
      <c r="F26" s="60"/>
      <c r="G26" s="60"/>
      <c r="H26" s="57"/>
    </row>
    <row r="27" spans="1:8" ht="15">
      <c r="A27" s="50"/>
      <c r="B27" s="50"/>
      <c r="C27" s="50"/>
      <c r="D27" s="50"/>
      <c r="E27" s="50"/>
      <c r="F27" s="57"/>
      <c r="G27" s="61"/>
      <c r="H27" s="57"/>
    </row>
    <row r="28" spans="1:8" ht="15">
      <c r="A28" s="50"/>
      <c r="B28" s="50"/>
      <c r="C28" s="50"/>
      <c r="D28" s="50"/>
      <c r="E28" s="50"/>
      <c r="F28" s="57"/>
      <c r="G28" s="61"/>
      <c r="H28" s="57"/>
    </row>
    <row r="29" spans="1:8" ht="15">
      <c r="A29" s="50"/>
      <c r="B29" s="50"/>
      <c r="C29" s="50"/>
      <c r="D29" s="116"/>
      <c r="E29" s="116"/>
      <c r="F29" s="57"/>
      <c r="G29" s="61"/>
      <c r="H29" s="57"/>
    </row>
    <row r="30" spans="1:8">
      <c r="A30" s="57"/>
      <c r="B30" s="57"/>
      <c r="C30" s="57"/>
      <c r="D30" s="57"/>
      <c r="E30" s="57"/>
      <c r="F30" s="57"/>
      <c r="G30" s="57"/>
      <c r="H30" s="57"/>
    </row>
    <row r="31" spans="1:8">
      <c r="A31" s="57"/>
      <c r="B31" s="57"/>
      <c r="C31" s="57"/>
      <c r="D31" s="57"/>
      <c r="E31" s="57"/>
      <c r="F31" s="57"/>
      <c r="G31" s="57"/>
      <c r="H31" s="57"/>
    </row>
    <row r="32" spans="1:8">
      <c r="A32" s="57"/>
      <c r="B32" s="57"/>
      <c r="C32" s="57"/>
      <c r="D32" s="57"/>
      <c r="E32" s="57"/>
      <c r="F32" s="57"/>
      <c r="G32" s="57"/>
      <c r="H32" s="57"/>
    </row>
    <row r="33" spans="1:8">
      <c r="A33" s="57"/>
      <c r="B33" s="57"/>
      <c r="C33" s="57"/>
      <c r="D33" s="57"/>
      <c r="E33" s="57"/>
      <c r="F33" s="57"/>
      <c r="G33" s="57"/>
      <c r="H33" s="57"/>
    </row>
    <row r="34" spans="1:8">
      <c r="A34" s="57"/>
      <c r="B34" s="57"/>
      <c r="C34" s="57"/>
      <c r="D34" s="57"/>
      <c r="E34" s="57"/>
      <c r="F34" s="57"/>
      <c r="G34" s="57"/>
      <c r="H34" s="57"/>
    </row>
    <row r="35" spans="1:8">
      <c r="A35" s="57"/>
      <c r="B35" s="57"/>
      <c r="C35" s="57"/>
      <c r="D35" s="57"/>
      <c r="E35" s="57"/>
      <c r="F35" s="57"/>
      <c r="G35" s="57"/>
      <c r="H35" s="57"/>
    </row>
  </sheetData>
  <mergeCells count="10">
    <mergeCell ref="A2:G2"/>
    <mergeCell ref="I3:J3"/>
    <mergeCell ref="I4:K4"/>
    <mergeCell ref="D16:F16"/>
    <mergeCell ref="B21:D21"/>
    <mergeCell ref="A24:G24"/>
    <mergeCell ref="D17:F17"/>
    <mergeCell ref="D18:F18"/>
    <mergeCell ref="B19:D19"/>
    <mergeCell ref="B20:D20"/>
  </mergeCells>
  <phoneticPr fontId="2" type="noConversion"/>
  <conditionalFormatting sqref="H18">
    <cfRule type="cellIs" dxfId="23" priority="1" stopIfTrue="1" operator="greaterThan">
      <formula>0.3</formula>
    </cfRule>
    <cfRule type="cellIs" dxfId="22" priority="2" stopIfTrue="1" operator="lessThan">
      <formula>0.3</formula>
    </cfRule>
  </conditionalFormatting>
  <pageMargins left="0.75" right="0.75" top="1" bottom="1" header="0" footer="0"/>
  <pageSetup paperSize="9" orientation="landscape" horizontalDpi="200" verticalDpi="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B4" sqref="B4"/>
    </sheetView>
  </sheetViews>
  <sheetFormatPr baseColWidth="10" defaultRowHeight="12.75"/>
  <cols>
    <col min="1" max="1" width="25.140625" customWidth="1"/>
    <col min="2" max="2" width="8.42578125" customWidth="1"/>
    <col min="3" max="3" width="15.7109375" customWidth="1"/>
    <col min="4" max="7" width="13.140625" customWidth="1"/>
    <col min="8" max="8" width="15.28515625" customWidth="1"/>
    <col min="10" max="10" width="12.140625" customWidth="1"/>
    <col min="11" max="11" width="13.140625" customWidth="1"/>
  </cols>
  <sheetData>
    <row r="1" spans="1:11" ht="13.5" thickBot="1">
      <c r="A1" s="1"/>
      <c r="B1" s="3"/>
      <c r="C1" s="3" t="s">
        <v>0</v>
      </c>
      <c r="D1" s="3" t="e">
        <f>COSTOS!#REF!</f>
        <v>#REF!</v>
      </c>
      <c r="E1" s="3"/>
      <c r="F1" s="3"/>
      <c r="G1" s="4"/>
    </row>
    <row r="2" spans="1:11" ht="18">
      <c r="A2" s="372" t="s">
        <v>123</v>
      </c>
      <c r="B2" s="373"/>
      <c r="C2" s="373"/>
      <c r="D2" s="373"/>
      <c r="E2" s="373"/>
      <c r="F2" s="374"/>
      <c r="G2" s="375"/>
    </row>
    <row r="3" spans="1:11" ht="18">
      <c r="A3" s="5" t="s">
        <v>1</v>
      </c>
      <c r="B3" s="6">
        <v>100</v>
      </c>
      <c r="C3" s="7"/>
      <c r="D3" s="7"/>
      <c r="E3" s="7"/>
      <c r="F3" s="8"/>
      <c r="G3" s="9"/>
      <c r="H3" s="10"/>
      <c r="I3" s="325"/>
      <c r="J3" s="325"/>
    </row>
    <row r="4" spans="1:11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52</v>
      </c>
      <c r="F4" s="14" t="s">
        <v>8</v>
      </c>
      <c r="G4" s="15" t="s">
        <v>9</v>
      </c>
      <c r="I4" s="326"/>
      <c r="J4" s="327"/>
      <c r="K4" s="327"/>
    </row>
    <row r="5" spans="1:11" ht="15">
      <c r="A5" s="17" t="s">
        <v>10</v>
      </c>
      <c r="B5" s="18" t="s">
        <v>11</v>
      </c>
      <c r="C5" s="18">
        <v>1.5100000000000001E-2</v>
      </c>
      <c r="D5" s="18">
        <f>C5*B3</f>
        <v>1.51</v>
      </c>
      <c r="E5" s="19"/>
      <c r="F5" s="20">
        <f>COSTOS!F4</f>
        <v>4200</v>
      </c>
      <c r="G5" s="21">
        <f>F5*D5</f>
        <v>6342</v>
      </c>
    </row>
    <row r="6" spans="1:11" ht="15">
      <c r="A6" s="17" t="s">
        <v>12</v>
      </c>
      <c r="B6" s="18" t="s">
        <v>11</v>
      </c>
      <c r="C6" s="18">
        <v>8.9999999999999993E-3</v>
      </c>
      <c r="D6" s="18">
        <f>C6*B3</f>
        <v>0.89999999999999991</v>
      </c>
      <c r="E6" s="19"/>
      <c r="F6" s="20">
        <f>COSTOS!F5</f>
        <v>13500</v>
      </c>
      <c r="G6" s="21">
        <f t="shared" ref="G6:G11" si="0">F6*D6</f>
        <v>12149.999999999998</v>
      </c>
    </row>
    <row r="7" spans="1:11" ht="15">
      <c r="A7" s="17" t="s">
        <v>114</v>
      </c>
      <c r="B7" s="18" t="s">
        <v>11</v>
      </c>
      <c r="C7" s="18">
        <v>0.08</v>
      </c>
      <c r="D7" s="35">
        <f>C7*B3</f>
        <v>8</v>
      </c>
      <c r="E7" s="23"/>
      <c r="F7" s="20">
        <f>COSTOS!F6</f>
        <v>12800</v>
      </c>
      <c r="G7" s="21">
        <f t="shared" si="0"/>
        <v>102400</v>
      </c>
    </row>
    <row r="8" spans="1:11" ht="15">
      <c r="A8" s="17" t="s">
        <v>15</v>
      </c>
      <c r="B8" s="18" t="s">
        <v>11</v>
      </c>
      <c r="C8" s="18">
        <v>4.2500000000000003E-2</v>
      </c>
      <c r="D8" s="18">
        <f>C8*B3</f>
        <v>4.25</v>
      </c>
      <c r="E8" s="19"/>
      <c r="F8" s="20">
        <f>COSTOS!F7</f>
        <v>920</v>
      </c>
      <c r="G8" s="21">
        <f t="shared" si="0"/>
        <v>3910</v>
      </c>
    </row>
    <row r="9" spans="1:11" ht="15">
      <c r="A9" s="17" t="s">
        <v>17</v>
      </c>
      <c r="B9" s="18" t="s">
        <v>11</v>
      </c>
      <c r="C9" s="18">
        <v>2E-3</v>
      </c>
      <c r="D9" s="18">
        <f>C9*B3</f>
        <v>0.2</v>
      </c>
      <c r="E9" s="19"/>
      <c r="F9" s="20">
        <f>COSTOS!F13</f>
        <v>6150</v>
      </c>
      <c r="G9" s="21">
        <f t="shared" si="0"/>
        <v>1230</v>
      </c>
    </row>
    <row r="10" spans="1:11" ht="15">
      <c r="A10" s="26" t="s">
        <v>42</v>
      </c>
      <c r="B10" s="27" t="s">
        <v>11</v>
      </c>
      <c r="C10" s="27">
        <v>0.11</v>
      </c>
      <c r="D10" s="18">
        <f>C10*B3</f>
        <v>11</v>
      </c>
      <c r="E10" s="119"/>
      <c r="F10" s="29">
        <f>COSTOS!F3</f>
        <v>12150</v>
      </c>
      <c r="G10" s="21">
        <f t="shared" si="0"/>
        <v>133650</v>
      </c>
    </row>
    <row r="11" spans="1:11" ht="15.75" thickBot="1">
      <c r="A11" s="26" t="s">
        <v>19</v>
      </c>
      <c r="B11" s="27" t="s">
        <v>11</v>
      </c>
      <c r="C11" s="27">
        <v>0.74139999999999995</v>
      </c>
      <c r="D11" s="31">
        <f>C11*B3</f>
        <v>74.14</v>
      </c>
      <c r="E11" s="32"/>
      <c r="F11" s="33">
        <v>2.21</v>
      </c>
      <c r="G11" s="21">
        <f t="shared" si="0"/>
        <v>163.8494</v>
      </c>
    </row>
    <row r="12" spans="1:11" ht="15.75" thickBot="1">
      <c r="A12" s="17"/>
      <c r="B12" s="18"/>
      <c r="C12" s="18">
        <f>SUM(C5:C11)</f>
        <v>1</v>
      </c>
      <c r="D12" s="35"/>
      <c r="E12" s="35"/>
      <c r="F12" s="36"/>
      <c r="G12" s="21"/>
      <c r="H12" s="81"/>
    </row>
    <row r="13" spans="1:11" ht="16.5" thickBot="1">
      <c r="A13" s="39" t="s">
        <v>20</v>
      </c>
      <c r="B13" s="40"/>
      <c r="C13" s="8"/>
      <c r="D13" s="8"/>
      <c r="E13" s="8"/>
      <c r="F13" s="41"/>
      <c r="G13" s="42">
        <f>SUM(G5:G12)</f>
        <v>259845.84940000001</v>
      </c>
    </row>
    <row r="14" spans="1:11" ht="16.5" thickBot="1">
      <c r="A14" s="43" t="s">
        <v>21</v>
      </c>
      <c r="B14" s="44"/>
      <c r="C14" s="44"/>
      <c r="D14" s="44"/>
      <c r="E14" s="44"/>
      <c r="F14" s="44"/>
      <c r="G14" s="45">
        <f>G13/B3</f>
        <v>2598.458494</v>
      </c>
    </row>
    <row r="15" spans="1:11" ht="15.75" thickBot="1">
      <c r="A15" s="46"/>
      <c r="F15" s="47"/>
      <c r="G15" s="48"/>
    </row>
    <row r="16" spans="1:11" ht="15.75" thickBot="1">
      <c r="A16" s="46"/>
      <c r="D16" s="395" t="s">
        <v>22</v>
      </c>
      <c r="E16" s="398"/>
      <c r="F16" s="399"/>
      <c r="G16" s="82">
        <f>G14</f>
        <v>2598.458494</v>
      </c>
    </row>
    <row r="17" spans="1:8" ht="15.75" thickBot="1">
      <c r="A17" s="50"/>
      <c r="D17" s="395" t="s">
        <v>23</v>
      </c>
      <c r="E17" s="396"/>
      <c r="F17" s="397"/>
      <c r="G17" s="83">
        <v>3273</v>
      </c>
    </row>
    <row r="18" spans="1:8" ht="18.75" thickBot="1">
      <c r="A18" s="52"/>
      <c r="B18" s="8"/>
      <c r="D18" s="395" t="s">
        <v>24</v>
      </c>
      <c r="E18" s="398"/>
      <c r="F18" s="399"/>
      <c r="G18" s="53">
        <f>G17-G16</f>
        <v>674.54150600000003</v>
      </c>
      <c r="H18" s="54">
        <f>G18/G17</f>
        <v>0.20609273021692637</v>
      </c>
    </row>
    <row r="19" spans="1:8" ht="18">
      <c r="A19" s="101"/>
      <c r="B19" s="342"/>
      <c r="C19" s="342"/>
      <c r="D19" s="357"/>
      <c r="E19" s="79"/>
      <c r="F19" s="102"/>
      <c r="G19" s="55"/>
    </row>
    <row r="20" spans="1:8">
      <c r="A20" s="8"/>
      <c r="B20" s="326"/>
      <c r="C20" s="341"/>
      <c r="D20" s="341"/>
      <c r="E20" s="56"/>
      <c r="F20" s="102"/>
      <c r="G20" s="106"/>
    </row>
    <row r="21" spans="1:8">
      <c r="A21" s="8"/>
      <c r="B21" s="404"/>
      <c r="C21" s="404"/>
      <c r="D21" s="404"/>
      <c r="E21" s="120"/>
      <c r="F21" s="102"/>
      <c r="G21" s="106"/>
    </row>
    <row r="22" spans="1:8" ht="15">
      <c r="A22" s="50"/>
      <c r="F22" s="102"/>
      <c r="G22" s="106"/>
    </row>
    <row r="24" spans="1:8" ht="18">
      <c r="A24" s="342"/>
      <c r="B24" s="342"/>
      <c r="C24" s="342"/>
      <c r="D24" s="342"/>
      <c r="E24" s="342"/>
      <c r="F24" s="357"/>
      <c r="G24" s="357"/>
      <c r="H24" s="57"/>
    </row>
    <row r="25" spans="1:8" ht="18">
      <c r="A25" s="58"/>
      <c r="B25" s="58"/>
      <c r="C25" s="58"/>
      <c r="D25" s="58"/>
      <c r="E25" s="58"/>
      <c r="F25" s="57"/>
      <c r="G25" s="57"/>
      <c r="H25" s="57"/>
    </row>
    <row r="26" spans="1:8" ht="15.75">
      <c r="A26" s="60"/>
      <c r="B26" s="60"/>
      <c r="C26" s="60"/>
      <c r="D26" s="60"/>
      <c r="E26" s="60"/>
      <c r="F26" s="60"/>
      <c r="G26" s="60"/>
      <c r="H26" s="57"/>
    </row>
    <row r="27" spans="1:8" ht="15">
      <c r="A27" s="50"/>
      <c r="B27" s="50"/>
      <c r="C27" s="50"/>
      <c r="D27" s="50"/>
      <c r="E27" s="50"/>
      <c r="F27" s="57"/>
      <c r="G27" s="61"/>
      <c r="H27" s="57"/>
    </row>
    <row r="28" spans="1:8" ht="15">
      <c r="A28" s="50"/>
      <c r="B28" s="50"/>
      <c r="C28" s="50"/>
      <c r="D28" s="50"/>
      <c r="E28" s="50"/>
      <c r="F28" s="57"/>
      <c r="G28" s="61"/>
      <c r="H28" s="57"/>
    </row>
    <row r="29" spans="1:8" ht="15">
      <c r="A29" s="50"/>
      <c r="B29" s="50"/>
      <c r="C29" s="50"/>
      <c r="D29" s="116"/>
      <c r="E29" s="116"/>
      <c r="F29" s="57"/>
      <c r="G29" s="61"/>
      <c r="H29" s="57"/>
    </row>
    <row r="30" spans="1:8">
      <c r="A30" s="57"/>
      <c r="B30" s="57"/>
      <c r="C30" s="57"/>
      <c r="D30" s="57"/>
      <c r="E30" s="57"/>
      <c r="F30" s="57"/>
      <c r="G30" s="57"/>
      <c r="H30" s="57"/>
    </row>
    <row r="31" spans="1:8">
      <c r="A31" s="57"/>
      <c r="B31" s="57"/>
      <c r="C31" s="57"/>
      <c r="D31" s="57"/>
      <c r="E31" s="57"/>
      <c r="F31" s="57"/>
      <c r="G31" s="57"/>
      <c r="H31" s="57"/>
    </row>
    <row r="32" spans="1:8">
      <c r="A32" s="57"/>
      <c r="B32" s="57"/>
      <c r="C32" s="57"/>
      <c r="D32" s="57"/>
      <c r="E32" s="57"/>
      <c r="F32" s="57"/>
      <c r="G32" s="57"/>
      <c r="H32" s="57"/>
    </row>
    <row r="33" spans="1:8">
      <c r="A33" s="57"/>
      <c r="B33" s="57"/>
      <c r="C33" s="57"/>
      <c r="D33" s="57"/>
      <c r="E33" s="57"/>
      <c r="F33" s="57"/>
      <c r="G33" s="57"/>
      <c r="H33" s="57"/>
    </row>
    <row r="34" spans="1:8">
      <c r="A34" s="57"/>
      <c r="B34" s="57"/>
      <c r="C34" s="57"/>
      <c r="D34" s="57"/>
      <c r="E34" s="57"/>
      <c r="F34" s="57"/>
      <c r="G34" s="57"/>
      <c r="H34" s="57"/>
    </row>
    <row r="35" spans="1:8">
      <c r="A35" s="57"/>
      <c r="B35" s="57"/>
      <c r="C35" s="57"/>
      <c r="D35" s="57"/>
      <c r="E35" s="57"/>
      <c r="F35" s="57"/>
      <c r="G35" s="57"/>
      <c r="H35" s="57"/>
    </row>
  </sheetData>
  <mergeCells count="10">
    <mergeCell ref="A2:G2"/>
    <mergeCell ref="I3:J3"/>
    <mergeCell ref="I4:K4"/>
    <mergeCell ref="D16:F16"/>
    <mergeCell ref="B21:D21"/>
    <mergeCell ref="A24:G24"/>
    <mergeCell ref="D17:F17"/>
    <mergeCell ref="D18:F18"/>
    <mergeCell ref="B19:D19"/>
    <mergeCell ref="B20:D20"/>
  </mergeCells>
  <phoneticPr fontId="2" type="noConversion"/>
  <conditionalFormatting sqref="H18">
    <cfRule type="cellIs" dxfId="21" priority="1" stopIfTrue="1" operator="greaterThan">
      <formula>0.3</formula>
    </cfRule>
    <cfRule type="cellIs" dxfId="20" priority="2" stopIfTrue="1" operator="lessThan">
      <formula>0.3</formula>
    </cfRule>
  </conditionalFormatting>
  <pageMargins left="0.75" right="0.75" top="1" bottom="1" header="0" footer="0"/>
  <pageSetup paperSize="9" orientation="landscape" horizontalDpi="200" verticalDpi="200" copies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5"/>
  <sheetViews>
    <sheetView workbookViewId="0">
      <selection activeCell="F6" sqref="F6"/>
    </sheetView>
  </sheetViews>
  <sheetFormatPr baseColWidth="10" defaultRowHeight="12.75"/>
  <cols>
    <col min="1" max="1" width="25.140625" customWidth="1"/>
    <col min="2" max="2" width="8.42578125" customWidth="1"/>
    <col min="3" max="3" width="15.7109375" customWidth="1"/>
    <col min="4" max="4" width="13.140625" customWidth="1"/>
    <col min="5" max="5" width="15.42578125" customWidth="1"/>
    <col min="6" max="6" width="14.5703125" customWidth="1"/>
    <col min="7" max="7" width="13.140625" customWidth="1"/>
    <col min="8" max="8" width="15.28515625" customWidth="1"/>
    <col min="10" max="10" width="12.140625" customWidth="1"/>
    <col min="11" max="11" width="13.140625" customWidth="1"/>
  </cols>
  <sheetData>
    <row r="1" spans="1:11" ht="13.5" thickBot="1">
      <c r="A1" s="1"/>
      <c r="B1" s="3"/>
      <c r="C1" s="3"/>
      <c r="D1" s="3"/>
      <c r="E1" s="3"/>
      <c r="F1" s="3"/>
      <c r="G1" s="4"/>
    </row>
    <row r="2" spans="1:11" ht="18">
      <c r="A2" s="425" t="s">
        <v>330</v>
      </c>
      <c r="B2" s="426"/>
      <c r="C2" s="426"/>
      <c r="D2" s="426"/>
      <c r="E2" s="426"/>
      <c r="F2" s="427"/>
      <c r="G2" s="428"/>
    </row>
    <row r="3" spans="1:11" ht="18">
      <c r="A3" s="5" t="s">
        <v>1</v>
      </c>
      <c r="B3" s="6">
        <v>100</v>
      </c>
      <c r="C3" s="7"/>
      <c r="D3" s="7"/>
      <c r="E3" s="7"/>
      <c r="F3" s="8"/>
      <c r="G3" s="9"/>
      <c r="H3" s="10"/>
      <c r="I3" s="325"/>
      <c r="J3" s="325"/>
    </row>
    <row r="4" spans="1:11" ht="15.75">
      <c r="A4" s="11" t="s">
        <v>3</v>
      </c>
      <c r="B4" s="12" t="s">
        <v>4</v>
      </c>
      <c r="C4" s="12" t="s">
        <v>5</v>
      </c>
      <c r="D4" s="12" t="s">
        <v>6</v>
      </c>
      <c r="E4" s="14" t="s">
        <v>139</v>
      </c>
      <c r="F4" s="14" t="s">
        <v>8</v>
      </c>
      <c r="G4" s="15" t="s">
        <v>9</v>
      </c>
      <c r="I4" s="326"/>
      <c r="J4" s="327"/>
      <c r="K4" s="327"/>
    </row>
    <row r="5" spans="1:11" ht="15">
      <c r="A5" s="17" t="s">
        <v>140</v>
      </c>
      <c r="B5" s="18" t="s">
        <v>90</v>
      </c>
      <c r="C5" s="18">
        <v>0.08</v>
      </c>
      <c r="D5" s="18">
        <f>C5*B3</f>
        <v>8</v>
      </c>
      <c r="E5" s="20"/>
      <c r="F5" s="20">
        <f>COSTOS!F3</f>
        <v>12150</v>
      </c>
      <c r="G5" s="21">
        <f t="shared" ref="G5:G10" si="0">F5*D5</f>
        <v>97200</v>
      </c>
    </row>
    <row r="6" spans="1:11" ht="15">
      <c r="A6" s="17" t="s">
        <v>13</v>
      </c>
      <c r="B6" s="18" t="s">
        <v>90</v>
      </c>
      <c r="C6" s="18">
        <v>1.0999999999999999E-2</v>
      </c>
      <c r="D6" s="18">
        <f>C6*B3</f>
        <v>1.0999999999999999</v>
      </c>
      <c r="E6" s="20"/>
      <c r="F6" s="20">
        <f>COSTOS!F9</f>
        <v>7850</v>
      </c>
      <c r="G6" s="21">
        <f t="shared" si="0"/>
        <v>8634.9999999999982</v>
      </c>
    </row>
    <row r="7" spans="1:11" ht="15">
      <c r="A7" s="17" t="s">
        <v>258</v>
      </c>
      <c r="B7" s="18" t="s">
        <v>90</v>
      </c>
      <c r="C7" s="18">
        <v>0.01</v>
      </c>
      <c r="D7" s="18">
        <f>C7*B3</f>
        <v>1</v>
      </c>
      <c r="E7" s="20"/>
      <c r="F7" s="143">
        <f>COSTOS!F4</f>
        <v>4200</v>
      </c>
      <c r="G7" s="21">
        <f t="shared" si="0"/>
        <v>4200</v>
      </c>
    </row>
    <row r="8" spans="1:11" ht="15">
      <c r="A8" s="17" t="s">
        <v>259</v>
      </c>
      <c r="B8" s="18" t="s">
        <v>90</v>
      </c>
      <c r="C8" s="18">
        <v>5.0000000000000001E-3</v>
      </c>
      <c r="D8" s="18">
        <f>C8*B3</f>
        <v>0.5</v>
      </c>
      <c r="E8" s="20"/>
      <c r="F8" s="143">
        <f>COSTOS!F7</f>
        <v>920</v>
      </c>
      <c r="G8" s="21">
        <f t="shared" si="0"/>
        <v>460</v>
      </c>
    </row>
    <row r="9" spans="1:11" ht="15">
      <c r="A9" s="17" t="s">
        <v>101</v>
      </c>
      <c r="B9" s="18" t="s">
        <v>90</v>
      </c>
      <c r="C9" s="18">
        <v>5.0000000000000001E-3</v>
      </c>
      <c r="D9" s="18">
        <f>C9*B3</f>
        <v>0.5</v>
      </c>
      <c r="E9" s="20"/>
      <c r="F9" s="143">
        <f>colorante!G99</f>
        <v>3692.1768499999998</v>
      </c>
      <c r="G9" s="21">
        <f t="shared" si="0"/>
        <v>1846.0884249999999</v>
      </c>
    </row>
    <row r="10" spans="1:11" ht="15.75" thickBot="1">
      <c r="A10" s="17" t="s">
        <v>67</v>
      </c>
      <c r="B10" s="18" t="s">
        <v>90</v>
      </c>
      <c r="C10" s="18">
        <v>0.90800000000000003</v>
      </c>
      <c r="D10" s="35">
        <f>C10*B3</f>
        <v>90.8</v>
      </c>
      <c r="E10" s="20"/>
      <c r="F10" s="20">
        <v>2.21</v>
      </c>
      <c r="G10" s="21">
        <f t="shared" si="0"/>
        <v>200.66799999999998</v>
      </c>
    </row>
    <row r="11" spans="1:11" ht="15.75" thickBot="1">
      <c r="A11" s="17"/>
      <c r="B11" s="18"/>
      <c r="C11" s="22">
        <f>SUM(C5:C10)</f>
        <v>1.0190000000000001</v>
      </c>
      <c r="D11" s="35">
        <f>SUM(D5:D10)</f>
        <v>101.89999999999999</v>
      </c>
      <c r="E11" s="35"/>
      <c r="F11" s="36"/>
      <c r="G11" s="21"/>
      <c r="H11" s="81"/>
    </row>
    <row r="12" spans="1:11" ht="16.5" thickBot="1">
      <c r="A12" s="39" t="s">
        <v>20</v>
      </c>
      <c r="B12" s="40"/>
      <c r="C12" s="8"/>
      <c r="D12" s="8"/>
      <c r="E12" s="8"/>
      <c r="F12" s="41"/>
      <c r="G12" s="42">
        <f>SUM(G5:G11)</f>
        <v>112541.756425</v>
      </c>
    </row>
    <row r="13" spans="1:11" ht="16.5" thickBot="1">
      <c r="A13" s="43" t="s">
        <v>21</v>
      </c>
      <c r="B13" s="44"/>
      <c r="C13" s="44"/>
      <c r="D13" s="44"/>
      <c r="E13" s="44"/>
      <c r="F13" s="44"/>
      <c r="G13" s="45">
        <f>G12/B3</f>
        <v>1125.4175642499999</v>
      </c>
    </row>
    <row r="14" spans="1:11" ht="15.75" thickBot="1">
      <c r="A14" s="46"/>
      <c r="D14" s="173"/>
      <c r="E14" s="173"/>
      <c r="F14" s="174"/>
      <c r="G14" s="175"/>
    </row>
    <row r="15" spans="1:11" ht="15.75" thickBot="1">
      <c r="A15" s="46"/>
      <c r="D15" s="349" t="s">
        <v>22</v>
      </c>
      <c r="E15" s="350"/>
      <c r="F15" s="424"/>
      <c r="G15" s="133">
        <f>G13</f>
        <v>1125.4175642499999</v>
      </c>
    </row>
    <row r="16" spans="1:11" ht="15.75" thickBot="1">
      <c r="A16" s="50"/>
      <c r="D16" s="349" t="s">
        <v>141</v>
      </c>
      <c r="E16" s="350"/>
      <c r="F16" s="424"/>
      <c r="G16" s="133">
        <v>1900</v>
      </c>
    </row>
    <row r="17" spans="1:8" ht="18.75" thickBot="1">
      <c r="A17" s="52"/>
      <c r="B17" s="8"/>
      <c r="D17" s="349" t="s">
        <v>24</v>
      </c>
      <c r="E17" s="350"/>
      <c r="F17" s="424"/>
      <c r="G17" s="53">
        <f>G16-G15</f>
        <v>774.58243575000006</v>
      </c>
      <c r="H17" s="54">
        <f>G17/G16</f>
        <v>0.40767496618421056</v>
      </c>
    </row>
    <row r="18" spans="1:8" ht="18">
      <c r="A18" s="101"/>
      <c r="B18" s="342"/>
      <c r="C18" s="342"/>
      <c r="D18" s="357"/>
      <c r="E18" s="79"/>
      <c r="F18" s="102"/>
      <c r="G18" s="55"/>
    </row>
    <row r="19" spans="1:8">
      <c r="A19" s="8"/>
      <c r="B19" s="326"/>
      <c r="C19" s="341"/>
      <c r="D19" s="341"/>
      <c r="E19" s="56"/>
      <c r="F19" s="102"/>
      <c r="G19" s="106"/>
    </row>
    <row r="20" spans="1:8">
      <c r="A20" s="8"/>
      <c r="B20" s="404"/>
      <c r="C20" s="404"/>
      <c r="D20" s="404"/>
      <c r="E20" s="120"/>
      <c r="F20" s="102"/>
      <c r="G20" s="106"/>
    </row>
    <row r="21" spans="1:8" ht="15">
      <c r="A21" s="50"/>
      <c r="F21" s="102"/>
      <c r="G21" s="106"/>
    </row>
    <row r="23" spans="1:8" ht="18">
      <c r="A23" s="342"/>
      <c r="B23" s="342"/>
      <c r="C23" s="342"/>
      <c r="D23" s="342"/>
      <c r="E23" s="342"/>
      <c r="F23" s="357"/>
      <c r="G23" s="357"/>
      <c r="H23" s="57"/>
    </row>
    <row r="24" spans="1:8" ht="18">
      <c r="A24" s="58"/>
      <c r="B24" s="58"/>
      <c r="C24" s="58"/>
      <c r="D24" s="58"/>
      <c r="E24" s="58"/>
      <c r="F24" s="57"/>
      <c r="G24" s="57"/>
      <c r="H24" s="57"/>
    </row>
    <row r="25" spans="1:8" ht="15.75">
      <c r="A25" s="60"/>
      <c r="B25" s="60"/>
      <c r="C25" s="60"/>
      <c r="D25" s="60"/>
      <c r="E25" s="60"/>
      <c r="F25" s="60"/>
      <c r="G25" s="60"/>
      <c r="H25" s="57"/>
    </row>
    <row r="26" spans="1:8" ht="15">
      <c r="A26" s="50"/>
      <c r="B26" s="50"/>
      <c r="C26" s="50"/>
      <c r="D26" s="50"/>
      <c r="E26" s="50"/>
      <c r="F26" s="57"/>
      <c r="G26" s="61"/>
      <c r="H26" s="57"/>
    </row>
    <row r="27" spans="1:8" ht="15">
      <c r="A27" s="50"/>
      <c r="B27" s="50"/>
      <c r="C27" s="50"/>
      <c r="D27" s="50"/>
      <c r="E27" s="50"/>
      <c r="F27" s="57"/>
      <c r="G27" s="61"/>
      <c r="H27" s="57"/>
    </row>
    <row r="28" spans="1:8" ht="15">
      <c r="A28" s="50"/>
      <c r="B28" s="50"/>
      <c r="C28" s="50"/>
      <c r="D28" s="116"/>
      <c r="E28" s="116"/>
      <c r="F28" s="57"/>
      <c r="G28" s="61"/>
      <c r="H28" s="57"/>
    </row>
    <row r="29" spans="1:8" ht="15">
      <c r="A29" s="50"/>
      <c r="B29" s="50"/>
      <c r="C29" s="50"/>
      <c r="D29" s="50"/>
      <c r="E29" s="50"/>
      <c r="F29" s="57"/>
      <c r="G29" s="61"/>
      <c r="H29" s="57"/>
    </row>
    <row r="30" spans="1:8" ht="15">
      <c r="A30" s="50"/>
      <c r="B30" s="50"/>
      <c r="C30" s="50"/>
      <c r="D30" s="50"/>
      <c r="E30" s="50"/>
      <c r="F30" s="57"/>
      <c r="G30" s="61"/>
      <c r="H30" s="57"/>
    </row>
    <row r="31" spans="1:8" ht="15">
      <c r="A31" s="50"/>
      <c r="B31" s="50"/>
      <c r="C31" s="50"/>
      <c r="D31" s="50"/>
      <c r="E31" s="50"/>
      <c r="F31" s="57"/>
      <c r="G31" s="61"/>
      <c r="H31" s="57"/>
    </row>
    <row r="32" spans="1:8" ht="15">
      <c r="A32" s="50"/>
      <c r="B32" s="50"/>
      <c r="C32" s="50"/>
      <c r="D32" s="116"/>
      <c r="E32" s="116"/>
      <c r="F32" s="57"/>
      <c r="G32" s="61"/>
      <c r="H32" s="57"/>
    </row>
    <row r="33" spans="1:8" ht="15">
      <c r="A33" s="50"/>
      <c r="B33" s="50"/>
      <c r="C33" s="50"/>
      <c r="D33" s="116"/>
      <c r="E33" s="116"/>
      <c r="F33" s="57"/>
      <c r="G33" s="61"/>
      <c r="H33" s="16"/>
    </row>
    <row r="34" spans="1:8" ht="15.75">
      <c r="A34" s="60"/>
      <c r="B34" s="57"/>
      <c r="C34" s="57"/>
      <c r="D34" s="57"/>
      <c r="E34" s="57"/>
      <c r="F34" s="57"/>
      <c r="G34" s="61"/>
      <c r="H34" s="57"/>
    </row>
    <row r="35" spans="1:8" ht="15.75">
      <c r="A35" s="60"/>
      <c r="B35" s="57"/>
      <c r="C35" s="57"/>
      <c r="D35" s="57"/>
      <c r="E35" s="57"/>
      <c r="F35" s="57"/>
      <c r="G35" s="61"/>
      <c r="H35" s="70"/>
    </row>
    <row r="36" spans="1:8" ht="15">
      <c r="A36" s="50"/>
      <c r="B36" s="57"/>
      <c r="C36" s="57"/>
      <c r="D36" s="57"/>
      <c r="E36" s="57"/>
      <c r="F36" s="102"/>
      <c r="G36" s="117"/>
      <c r="H36" s="57"/>
    </row>
    <row r="37" spans="1:8" ht="15">
      <c r="A37" s="50"/>
      <c r="B37" s="57"/>
      <c r="C37" s="57"/>
      <c r="D37" s="394"/>
      <c r="E37" s="394"/>
      <c r="F37" s="357"/>
      <c r="G37" s="16"/>
      <c r="H37" s="57"/>
    </row>
    <row r="38" spans="1:8" ht="18">
      <c r="A38" s="77"/>
      <c r="B38" s="57"/>
      <c r="C38" s="57"/>
      <c r="D38" s="326"/>
      <c r="E38" s="326"/>
      <c r="F38" s="405"/>
      <c r="G38" s="16"/>
      <c r="H38" s="118"/>
    </row>
    <row r="39" spans="1:8" ht="15">
      <c r="A39" s="77"/>
      <c r="B39" s="57"/>
      <c r="C39" s="57"/>
      <c r="D39" s="57"/>
      <c r="E39" s="57"/>
      <c r="F39" s="57"/>
      <c r="G39" s="57"/>
      <c r="H39" s="57"/>
    </row>
    <row r="40" spans="1:8" ht="18">
      <c r="A40" s="78"/>
      <c r="B40" s="342"/>
      <c r="C40" s="342"/>
      <c r="D40" s="357"/>
      <c r="E40" s="79"/>
      <c r="F40" s="57"/>
      <c r="G40" s="57"/>
      <c r="H40" s="57"/>
    </row>
    <row r="41" spans="1:8">
      <c r="A41" s="57"/>
      <c r="B41" s="326"/>
      <c r="C41" s="357"/>
      <c r="D41" s="357"/>
      <c r="E41" s="79"/>
      <c r="F41" s="57"/>
      <c r="G41" s="57"/>
      <c r="H41" s="57"/>
    </row>
    <row r="42" spans="1:8">
      <c r="A42" s="57"/>
      <c r="B42" s="362"/>
      <c r="C42" s="362"/>
      <c r="D42" s="362"/>
      <c r="E42" s="80"/>
      <c r="F42" s="57"/>
      <c r="G42" s="57"/>
      <c r="H42" s="57"/>
    </row>
    <row r="43" spans="1:8" ht="15">
      <c r="A43" s="77"/>
      <c r="B43" s="57"/>
      <c r="C43" s="57"/>
      <c r="D43" s="57"/>
      <c r="E43" s="57"/>
      <c r="F43" s="57"/>
      <c r="G43" s="57"/>
      <c r="H43" s="57"/>
    </row>
    <row r="44" spans="1:8" ht="18">
      <c r="A44" s="78"/>
      <c r="B44" s="342"/>
      <c r="C44" s="342"/>
      <c r="D44" s="357"/>
      <c r="E44" s="79"/>
      <c r="F44" s="57"/>
      <c r="G44" s="57"/>
      <c r="H44" s="57"/>
    </row>
    <row r="45" spans="1:8">
      <c r="A45" s="57"/>
      <c r="B45" s="326"/>
      <c r="C45" s="357"/>
      <c r="D45" s="357"/>
      <c r="E45" s="79"/>
      <c r="F45" s="57"/>
      <c r="G45" s="57"/>
      <c r="H45" s="57"/>
    </row>
    <row r="46" spans="1:8">
      <c r="A46" s="57"/>
      <c r="B46" s="362"/>
      <c r="C46" s="362"/>
      <c r="D46" s="362"/>
      <c r="E46" s="80"/>
      <c r="F46" s="57"/>
      <c r="G46" s="57"/>
      <c r="H46" s="57"/>
    </row>
    <row r="47" spans="1:8">
      <c r="A47" s="57"/>
      <c r="B47" s="357"/>
      <c r="C47" s="357"/>
      <c r="D47" s="357"/>
      <c r="E47" s="79"/>
      <c r="F47" s="57"/>
      <c r="G47" s="57"/>
      <c r="H47" s="57"/>
    </row>
    <row r="48" spans="1:8">
      <c r="A48" s="57"/>
      <c r="B48" s="57"/>
      <c r="C48" s="57"/>
      <c r="D48" s="57"/>
      <c r="E48" s="57"/>
      <c r="F48" s="57"/>
      <c r="G48" s="57"/>
      <c r="H48" s="57"/>
    </row>
    <row r="49" spans="1:8">
      <c r="A49" s="57"/>
      <c r="B49" s="57"/>
      <c r="C49" s="57"/>
      <c r="D49" s="57"/>
      <c r="E49" s="57"/>
      <c r="F49" s="57"/>
      <c r="G49" s="57"/>
      <c r="H49" s="57"/>
    </row>
    <row r="50" spans="1:8">
      <c r="A50" s="57"/>
      <c r="B50" s="57"/>
      <c r="C50" s="57"/>
      <c r="D50" s="57"/>
      <c r="E50" s="57"/>
      <c r="F50" s="57"/>
      <c r="G50" s="57"/>
      <c r="H50" s="57"/>
    </row>
    <row r="51" spans="1:8">
      <c r="A51" s="57"/>
      <c r="B51" s="57"/>
      <c r="C51" s="57"/>
      <c r="D51" s="57"/>
      <c r="E51" s="57"/>
      <c r="F51" s="57"/>
      <c r="G51" s="57"/>
      <c r="H51" s="57"/>
    </row>
    <row r="52" spans="1:8">
      <c r="A52" s="57"/>
      <c r="B52" s="57"/>
      <c r="C52" s="57"/>
      <c r="D52" s="57"/>
      <c r="E52" s="57"/>
      <c r="F52" s="57"/>
      <c r="G52" s="57"/>
      <c r="H52" s="57"/>
    </row>
    <row r="53" spans="1:8">
      <c r="A53" s="57"/>
      <c r="B53" s="57"/>
      <c r="C53" s="57"/>
      <c r="D53" s="57"/>
      <c r="E53" s="57"/>
      <c r="F53" s="57"/>
      <c r="G53" s="57"/>
      <c r="H53" s="57"/>
    </row>
    <row r="54" spans="1:8">
      <c r="A54" s="57"/>
      <c r="B54" s="57"/>
      <c r="C54" s="57"/>
      <c r="D54" s="57"/>
      <c r="E54" s="57"/>
      <c r="F54" s="57"/>
      <c r="G54" s="57"/>
      <c r="H54" s="57"/>
    </row>
    <row r="55" spans="1:8">
      <c r="A55" s="57"/>
      <c r="B55" s="57"/>
      <c r="C55" s="57"/>
      <c r="D55" s="57"/>
      <c r="E55" s="57"/>
      <c r="F55" s="57"/>
      <c r="G55" s="57"/>
      <c r="H55" s="57"/>
    </row>
  </sheetData>
  <mergeCells count="19">
    <mergeCell ref="B45:D45"/>
    <mergeCell ref="B46:D46"/>
    <mergeCell ref="B47:D47"/>
    <mergeCell ref="B40:D40"/>
    <mergeCell ref="B41:D41"/>
    <mergeCell ref="B42:D42"/>
    <mergeCell ref="B44:D44"/>
    <mergeCell ref="B18:D18"/>
    <mergeCell ref="B19:D19"/>
    <mergeCell ref="B20:D20"/>
    <mergeCell ref="A23:G23"/>
    <mergeCell ref="D37:F37"/>
    <mergeCell ref="D38:F38"/>
    <mergeCell ref="A2:G2"/>
    <mergeCell ref="I3:J3"/>
    <mergeCell ref="I4:K4"/>
    <mergeCell ref="D15:F15"/>
    <mergeCell ref="D16:F16"/>
    <mergeCell ref="D17:F17"/>
  </mergeCells>
  <phoneticPr fontId="2" type="noConversion"/>
  <conditionalFormatting sqref="H17">
    <cfRule type="cellIs" dxfId="19" priority="1" stopIfTrue="1" operator="greaterThan">
      <formula>0.3</formula>
    </cfRule>
    <cfRule type="cellIs" dxfId="18" priority="2" stopIfTrue="1" operator="lessThan">
      <formula>0.3</formula>
    </cfRule>
  </conditionalFormatting>
  <conditionalFormatting sqref="H38">
    <cfRule type="cellIs" dxfId="17" priority="3" stopIfTrue="1" operator="greaterThan">
      <formula>0.3</formula>
    </cfRule>
    <cfRule type="cellIs" dxfId="16" priority="4" stopIfTrue="1" operator="lessThan">
      <formula>0.3</formula>
    </cfRule>
  </conditionalFormatting>
  <pageMargins left="0.75" right="0.75" top="1" bottom="1" header="0" footer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G14" sqref="G14"/>
    </sheetView>
  </sheetViews>
  <sheetFormatPr baseColWidth="10" defaultRowHeight="12.75"/>
  <cols>
    <col min="1" max="1" width="25.140625" customWidth="1"/>
    <col min="2" max="2" width="8.42578125" customWidth="1"/>
    <col min="3" max="3" width="15.7109375" customWidth="1"/>
    <col min="4" max="7" width="13.140625" customWidth="1"/>
    <col min="8" max="8" width="15.28515625" customWidth="1"/>
    <col min="10" max="10" width="12.140625" customWidth="1"/>
    <col min="11" max="11" width="13.140625" customWidth="1"/>
  </cols>
  <sheetData>
    <row r="1" spans="1:11" ht="13.5" thickBot="1">
      <c r="A1" s="1"/>
      <c r="B1" s="3"/>
      <c r="C1" s="3"/>
      <c r="D1" s="3"/>
      <c r="E1" s="3"/>
      <c r="F1" s="3"/>
      <c r="G1" s="4"/>
    </row>
    <row r="2" spans="1:11" ht="18">
      <c r="A2" s="400" t="s">
        <v>260</v>
      </c>
      <c r="B2" s="401"/>
      <c r="C2" s="401"/>
      <c r="D2" s="401"/>
      <c r="E2" s="401"/>
      <c r="F2" s="402"/>
      <c r="G2" s="403"/>
    </row>
    <row r="3" spans="1:11" ht="18">
      <c r="A3" s="5" t="s">
        <v>1</v>
      </c>
      <c r="B3" s="6">
        <v>100</v>
      </c>
      <c r="C3" s="7"/>
      <c r="D3" s="7"/>
      <c r="E3" s="7"/>
      <c r="F3" s="8"/>
      <c r="G3" s="9"/>
      <c r="H3" s="10"/>
      <c r="I3" s="325"/>
      <c r="J3" s="325"/>
    </row>
    <row r="4" spans="1:11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196</v>
      </c>
      <c r="F4" s="14" t="s">
        <v>8</v>
      </c>
      <c r="G4" s="15" t="s">
        <v>9</v>
      </c>
      <c r="I4" s="326"/>
      <c r="J4" s="327"/>
      <c r="K4" s="327"/>
    </row>
    <row r="5" spans="1:11" ht="15">
      <c r="A5" s="17" t="s">
        <v>210</v>
      </c>
      <c r="B5" s="18" t="s">
        <v>142</v>
      </c>
      <c r="C5" s="18">
        <v>2E-3</v>
      </c>
      <c r="D5" s="18">
        <f>C5*B3</f>
        <v>0.2</v>
      </c>
      <c r="E5" s="145">
        <f>D5*1000</f>
        <v>200</v>
      </c>
      <c r="F5" s="146">
        <f>colorante!G128</f>
        <v>2460.02477330794</v>
      </c>
      <c r="G5" s="21">
        <f>F5*D5</f>
        <v>492.00495466158804</v>
      </c>
    </row>
    <row r="6" spans="1:11" ht="15">
      <c r="A6" s="17" t="s">
        <v>145</v>
      </c>
      <c r="B6" s="18" t="s">
        <v>143</v>
      </c>
      <c r="C6" s="18">
        <v>2.0000000000000001E-4</v>
      </c>
      <c r="D6" s="18">
        <f>C6*B3</f>
        <v>0.02</v>
      </c>
      <c r="E6" s="145">
        <f>D6*1000</f>
        <v>20</v>
      </c>
      <c r="F6" s="146">
        <f>COSTOS!F26</f>
        <v>99000</v>
      </c>
      <c r="G6" s="21">
        <f>F6*D6</f>
        <v>1980</v>
      </c>
    </row>
    <row r="7" spans="1:11" ht="15.75" thickBot="1">
      <c r="A7" s="17" t="s">
        <v>117</v>
      </c>
      <c r="B7" s="18" t="s">
        <v>116</v>
      </c>
      <c r="C7" s="18">
        <v>0.99780000000000002</v>
      </c>
      <c r="D7" s="18">
        <f>C7*B3</f>
        <v>99.78</v>
      </c>
      <c r="E7" s="145">
        <f>D7*1000</f>
        <v>99780</v>
      </c>
      <c r="F7" s="146">
        <f>'Neutro TENSAN'!G16</f>
        <v>702.38076849999993</v>
      </c>
      <c r="G7" s="21">
        <f>F7*D7</f>
        <v>70083.553080929996</v>
      </c>
    </row>
    <row r="8" spans="1:11" ht="15.75" thickBot="1">
      <c r="A8" s="17"/>
      <c r="B8" s="18"/>
      <c r="C8" s="18">
        <f>SUM(C5:C7)</f>
        <v>1</v>
      </c>
      <c r="D8" s="35">
        <f>SUM(D5:D7)</f>
        <v>100</v>
      </c>
      <c r="E8" s="35"/>
      <c r="F8" s="36"/>
      <c r="G8" s="21"/>
      <c r="H8" s="81"/>
    </row>
    <row r="9" spans="1:11" ht="16.5" thickBot="1">
      <c r="A9" s="39" t="s">
        <v>20</v>
      </c>
      <c r="B9" s="40"/>
      <c r="C9" s="8"/>
      <c r="D9" s="8"/>
      <c r="E9" s="8"/>
      <c r="F9" s="41"/>
      <c r="G9" s="42">
        <f>SUM(G5:G8)</f>
        <v>72555.558035591588</v>
      </c>
    </row>
    <row r="10" spans="1:11" ht="16.5" thickBot="1">
      <c r="A10" s="43" t="s">
        <v>21</v>
      </c>
      <c r="B10" s="44"/>
      <c r="C10" s="44"/>
      <c r="D10" s="44"/>
      <c r="E10" s="44"/>
      <c r="F10" s="44"/>
      <c r="G10" s="147">
        <f>G9/B3</f>
        <v>725.55558035591594</v>
      </c>
    </row>
    <row r="11" spans="1:11" ht="15.75" thickBot="1">
      <c r="A11" s="46"/>
      <c r="F11" s="47"/>
      <c r="G11" s="48"/>
    </row>
    <row r="12" spans="1:11" ht="15.75" thickBot="1">
      <c r="A12" s="46"/>
      <c r="D12" s="395" t="s">
        <v>22</v>
      </c>
      <c r="E12" s="398"/>
      <c r="F12" s="399"/>
      <c r="G12" s="82">
        <f>G10</f>
        <v>725.55558035591594</v>
      </c>
    </row>
    <row r="13" spans="1:11" ht="15.75" thickBot="1">
      <c r="A13" s="50"/>
      <c r="D13" s="395" t="s">
        <v>23</v>
      </c>
      <c r="E13" s="396"/>
      <c r="F13" s="397"/>
      <c r="G13" s="83">
        <v>2500</v>
      </c>
    </row>
    <row r="14" spans="1:11" ht="18.75" thickBot="1">
      <c r="A14" s="52"/>
      <c r="B14" s="8"/>
      <c r="D14" s="395" t="s">
        <v>24</v>
      </c>
      <c r="E14" s="398"/>
      <c r="F14" s="399"/>
      <c r="G14" s="53">
        <f>G13-G12</f>
        <v>1774.4444196440841</v>
      </c>
      <c r="H14" s="54">
        <f>G14/G13</f>
        <v>0.70977776785763358</v>
      </c>
    </row>
    <row r="15" spans="1:11" ht="18">
      <c r="A15" s="101"/>
      <c r="B15" s="342"/>
      <c r="C15" s="342"/>
      <c r="D15" s="357"/>
      <c r="E15" s="79"/>
      <c r="F15" s="102"/>
      <c r="G15" s="55"/>
    </row>
  </sheetData>
  <mergeCells count="7">
    <mergeCell ref="D14:F14"/>
    <mergeCell ref="B15:D15"/>
    <mergeCell ref="A2:G2"/>
    <mergeCell ref="I3:J3"/>
    <mergeCell ref="I4:K4"/>
    <mergeCell ref="D12:F12"/>
    <mergeCell ref="D13:F13"/>
  </mergeCells>
  <phoneticPr fontId="2" type="noConversion"/>
  <conditionalFormatting sqref="H14">
    <cfRule type="cellIs" dxfId="15" priority="1" stopIfTrue="1" operator="greaterThan">
      <formula>0.3</formula>
    </cfRule>
    <cfRule type="cellIs" dxfId="14" priority="2" stopIfTrue="1" operator="lessThan">
      <formula>0.3</formula>
    </cfRule>
  </conditionalFormatting>
  <pageMargins left="0.75" right="0.75" top="1" bottom="1" header="0" footer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65"/>
  <sheetViews>
    <sheetView topLeftCell="A4" workbookViewId="0">
      <selection activeCell="B26" sqref="B26:D26"/>
    </sheetView>
  </sheetViews>
  <sheetFormatPr baseColWidth="10" defaultRowHeight="12.75"/>
  <cols>
    <col min="1" max="1" width="32.5703125" customWidth="1"/>
    <col min="3" max="3" width="16.85546875" customWidth="1"/>
    <col min="4" max="5" width="13.7109375" customWidth="1"/>
    <col min="6" max="6" width="13.5703125" customWidth="1"/>
    <col min="7" max="7" width="12.42578125" customWidth="1"/>
  </cols>
  <sheetData>
    <row r="1" spans="1:8" ht="13.5" thickBot="1">
      <c r="C1" t="s">
        <v>73</v>
      </c>
      <c r="D1" t="e">
        <f>COSTOS!#REF!</f>
        <v>#REF!</v>
      </c>
    </row>
    <row r="2" spans="1:8" ht="18">
      <c r="A2" s="433" t="s">
        <v>191</v>
      </c>
      <c r="B2" s="434"/>
      <c r="C2" s="434"/>
      <c r="D2" s="434"/>
      <c r="E2" s="434"/>
      <c r="F2" s="435"/>
      <c r="G2" s="436"/>
    </row>
    <row r="3" spans="1:8" ht="18">
      <c r="A3" s="5" t="s">
        <v>1</v>
      </c>
      <c r="B3" s="6">
        <v>1000</v>
      </c>
      <c r="C3" s="7"/>
      <c r="D3" s="7">
        <v>5800</v>
      </c>
      <c r="E3" s="7"/>
      <c r="F3" s="8"/>
      <c r="G3" s="9"/>
      <c r="H3" s="10"/>
    </row>
    <row r="4" spans="1:8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63</v>
      </c>
      <c r="F4" s="14" t="s">
        <v>64</v>
      </c>
      <c r="G4" s="15" t="s">
        <v>9</v>
      </c>
    </row>
    <row r="5" spans="1:8" ht="15">
      <c r="A5" s="17" t="s">
        <v>65</v>
      </c>
      <c r="B5" s="18" t="s">
        <v>66</v>
      </c>
      <c r="C5" s="18">
        <v>0.58299999999999996</v>
      </c>
      <c r="D5" s="24">
        <f>C5*B3</f>
        <v>583</v>
      </c>
      <c r="E5" s="19"/>
      <c r="F5" s="20">
        <f>COSTOS!F14</f>
        <v>1700</v>
      </c>
      <c r="G5" s="21">
        <f>F5*D5</f>
        <v>991100</v>
      </c>
    </row>
    <row r="6" spans="1:8" ht="15">
      <c r="A6" s="17" t="s">
        <v>67</v>
      </c>
      <c r="B6" s="18" t="s">
        <v>66</v>
      </c>
      <c r="C6" s="18">
        <v>0.41699999999999998</v>
      </c>
      <c r="D6" s="24">
        <f>C6*B3</f>
        <v>417</v>
      </c>
      <c r="E6" s="19"/>
      <c r="F6" s="20">
        <v>2.21</v>
      </c>
      <c r="G6" s="21">
        <f>F6*D6</f>
        <v>921.56999999999994</v>
      </c>
    </row>
    <row r="7" spans="1:8" ht="16.5" thickBot="1">
      <c r="A7" s="39" t="s">
        <v>20</v>
      </c>
      <c r="B7" s="40"/>
      <c r="C7" s="8">
        <f>SUM(C5:C6)</f>
        <v>1</v>
      </c>
      <c r="D7" s="121">
        <f>SUM(D5:D6)</f>
        <v>1000</v>
      </c>
      <c r="E7" s="8"/>
      <c r="F7" s="41"/>
      <c r="G7" s="42">
        <f>SUM(G5:G6)</f>
        <v>992021.57</v>
      </c>
    </row>
    <row r="8" spans="1:8" ht="16.5" thickBot="1">
      <c r="A8" s="43" t="s">
        <v>21</v>
      </c>
      <c r="B8" s="44"/>
      <c r="C8" s="44"/>
      <c r="D8" s="44"/>
      <c r="E8" s="44"/>
      <c r="F8" s="44"/>
      <c r="G8" s="45">
        <f>G7/B3</f>
        <v>992.02157</v>
      </c>
    </row>
    <row r="9" spans="1:8" ht="15.75" thickBot="1">
      <c r="A9" s="46"/>
      <c r="F9" s="47"/>
      <c r="G9" s="122"/>
    </row>
    <row r="10" spans="1:8" ht="15.75" thickBot="1">
      <c r="A10" s="46"/>
      <c r="D10" s="437" t="s">
        <v>22</v>
      </c>
      <c r="E10" s="438"/>
      <c r="F10" s="439"/>
      <c r="G10" s="123">
        <f>((G8*B3)+G9)/B3</f>
        <v>992.02157</v>
      </c>
    </row>
    <row r="11" spans="1:8" ht="18.75" thickBot="1">
      <c r="A11" s="124" t="s">
        <v>68</v>
      </c>
      <c r="B11" s="125">
        <v>1700</v>
      </c>
      <c r="D11" s="440" t="s">
        <v>24</v>
      </c>
      <c r="E11" s="441"/>
      <c r="F11" s="442"/>
      <c r="G11" s="53">
        <f>B11-G10</f>
        <v>707.97843</v>
      </c>
      <c r="H11" s="54">
        <f>((B11-G10))/B11</f>
        <v>0.41645789999999999</v>
      </c>
    </row>
    <row r="12" spans="1:8" ht="18">
      <c r="A12" s="126" t="s">
        <v>69</v>
      </c>
      <c r="B12" s="429" t="s">
        <v>70</v>
      </c>
      <c r="C12" s="429"/>
      <c r="D12" s="430"/>
      <c r="E12" s="127"/>
      <c r="F12" s="102"/>
      <c r="G12" s="55"/>
    </row>
    <row r="13" spans="1:8">
      <c r="A13" s="128">
        <f>B3</f>
        <v>1000</v>
      </c>
      <c r="B13" s="376" t="s">
        <v>71</v>
      </c>
      <c r="C13" s="431"/>
      <c r="D13" s="432"/>
      <c r="E13" s="56"/>
      <c r="F13" s="102"/>
      <c r="G13" s="106"/>
    </row>
    <row r="14" spans="1:8" ht="13.5" thickBot="1">
      <c r="A14" s="129"/>
      <c r="B14" s="443">
        <f>A13*G11</f>
        <v>707978.43</v>
      </c>
      <c r="C14" s="444"/>
      <c r="D14" s="445"/>
      <c r="E14" s="120"/>
      <c r="F14" s="102"/>
      <c r="G14" s="106"/>
    </row>
    <row r="15" spans="1:8" ht="13.5" thickBot="1">
      <c r="C15" t="s">
        <v>73</v>
      </c>
      <c r="D15" t="e">
        <f>D1</f>
        <v>#REF!</v>
      </c>
    </row>
    <row r="16" spans="1:8" ht="18">
      <c r="A16" s="433" t="s">
        <v>190</v>
      </c>
      <c r="B16" s="434"/>
      <c r="C16" s="434"/>
      <c r="D16" s="434"/>
      <c r="E16" s="434"/>
      <c r="F16" s="435"/>
      <c r="G16" s="436"/>
    </row>
    <row r="17" spans="1:8" ht="18">
      <c r="A17" s="5" t="s">
        <v>1</v>
      </c>
      <c r="B17" s="6">
        <v>1000</v>
      </c>
      <c r="C17" s="7"/>
      <c r="D17" s="7">
        <v>5800</v>
      </c>
      <c r="E17" s="7"/>
      <c r="F17" s="8"/>
      <c r="G17" s="9"/>
      <c r="H17" s="10"/>
    </row>
    <row r="18" spans="1:8" ht="15.75">
      <c r="A18" s="11" t="s">
        <v>3</v>
      </c>
      <c r="B18" s="12" t="s">
        <v>4</v>
      </c>
      <c r="C18" s="12" t="s">
        <v>5</v>
      </c>
      <c r="D18" s="12" t="s">
        <v>6</v>
      </c>
      <c r="E18" s="13" t="s">
        <v>63</v>
      </c>
      <c r="F18" s="14" t="s">
        <v>64</v>
      </c>
      <c r="G18" s="15" t="s">
        <v>9</v>
      </c>
    </row>
    <row r="19" spans="1:8" ht="15">
      <c r="A19" s="17" t="s">
        <v>65</v>
      </c>
      <c r="B19" s="18" t="s">
        <v>66</v>
      </c>
      <c r="C19" s="18">
        <v>0.83299999999999996</v>
      </c>
      <c r="D19" s="24">
        <f>C19*B17</f>
        <v>833</v>
      </c>
      <c r="E19" s="19">
        <f>E5</f>
        <v>0</v>
      </c>
      <c r="F19" s="20">
        <f>COSTOS!F14</f>
        <v>1700</v>
      </c>
      <c r="G19" s="21">
        <f>F19*D19</f>
        <v>1416100</v>
      </c>
    </row>
    <row r="20" spans="1:8" ht="15">
      <c r="A20" s="17" t="s">
        <v>67</v>
      </c>
      <c r="B20" s="18" t="s">
        <v>66</v>
      </c>
      <c r="C20" s="18">
        <v>0.16700000000000001</v>
      </c>
      <c r="D20" s="24">
        <f>C20*B17</f>
        <v>167</v>
      </c>
      <c r="E20" s="19"/>
      <c r="F20" s="20">
        <v>2.21</v>
      </c>
      <c r="G20" s="21">
        <f>F20*D20</f>
        <v>369.07</v>
      </c>
    </row>
    <row r="21" spans="1:8" ht="16.5" thickBot="1">
      <c r="A21" s="39" t="s">
        <v>20</v>
      </c>
      <c r="B21" s="40"/>
      <c r="C21" s="8">
        <f>SUM(C19:C20)</f>
        <v>1</v>
      </c>
      <c r="D21" s="121">
        <f>SUM(D19:D20)</f>
        <v>1000</v>
      </c>
      <c r="E21" s="8"/>
      <c r="F21" s="41"/>
      <c r="G21" s="42">
        <f>SUM(G19:G20)</f>
        <v>1416469.07</v>
      </c>
    </row>
    <row r="22" spans="1:8" ht="16.5" thickBot="1">
      <c r="A22" s="43" t="s">
        <v>21</v>
      </c>
      <c r="B22" s="44"/>
      <c r="C22" s="44"/>
      <c r="D22" s="44"/>
      <c r="E22" s="44"/>
      <c r="F22" s="44"/>
      <c r="G22" s="45">
        <f>G21/B17</f>
        <v>1416.4690700000001</v>
      </c>
    </row>
    <row r="23" spans="1:8" ht="15.75" thickBot="1">
      <c r="A23" s="46"/>
      <c r="F23" s="47"/>
      <c r="G23" s="122"/>
    </row>
    <row r="24" spans="1:8" ht="15.75" thickBot="1">
      <c r="A24" s="46"/>
      <c r="D24" s="437" t="s">
        <v>22</v>
      </c>
      <c r="E24" s="438"/>
      <c r="F24" s="439"/>
      <c r="G24" s="123">
        <f>((G22*B17)+G23)/B17</f>
        <v>1416.4690700000001</v>
      </c>
    </row>
    <row r="25" spans="1:8" ht="18.75" thickBot="1">
      <c r="A25" s="124" t="s">
        <v>68</v>
      </c>
      <c r="B25" s="125">
        <v>2100</v>
      </c>
      <c r="D25" s="440" t="s">
        <v>24</v>
      </c>
      <c r="E25" s="441"/>
      <c r="F25" s="442"/>
      <c r="G25" s="53">
        <f>B25-G24</f>
        <v>683.5309299999999</v>
      </c>
      <c r="H25" s="54">
        <f>((B25-G24))/B25</f>
        <v>0.32549091904761901</v>
      </c>
    </row>
    <row r="26" spans="1:8" ht="18">
      <c r="A26" s="126" t="s">
        <v>69</v>
      </c>
      <c r="B26" s="429" t="s">
        <v>70</v>
      </c>
      <c r="C26" s="429"/>
      <c r="D26" s="430"/>
      <c r="E26" s="127"/>
      <c r="F26" s="102"/>
      <c r="G26" s="55"/>
    </row>
    <row r="27" spans="1:8">
      <c r="A27" s="128">
        <f>B17</f>
        <v>1000</v>
      </c>
      <c r="B27" s="376" t="s">
        <v>71</v>
      </c>
      <c r="C27" s="431"/>
      <c r="D27" s="432"/>
      <c r="E27" s="56"/>
      <c r="F27" s="102"/>
      <c r="G27" s="106"/>
    </row>
    <row r="28" spans="1:8" ht="13.5" thickBot="1">
      <c r="A28" s="129"/>
      <c r="B28" s="443">
        <f>A27*G25</f>
        <v>683530.92999999993</v>
      </c>
      <c r="C28" s="444"/>
      <c r="D28" s="445"/>
      <c r="E28" s="120"/>
      <c r="F28" s="102"/>
      <c r="G28" s="106"/>
    </row>
    <row r="30" spans="1:8">
      <c r="C30" s="388" t="s">
        <v>219</v>
      </c>
      <c r="D30" s="388"/>
      <c r="E30" s="388"/>
    </row>
    <row r="31" spans="1:8">
      <c r="C31" s="198" t="s">
        <v>214</v>
      </c>
      <c r="D31" s="201">
        <f>G24</f>
        <v>1416.4690700000001</v>
      </c>
    </row>
    <row r="32" spans="1:8">
      <c r="C32" s="198" t="s">
        <v>215</v>
      </c>
      <c r="D32" s="198">
        <v>1200</v>
      </c>
    </row>
    <row r="33" spans="1:8">
      <c r="C33" s="198" t="s">
        <v>216</v>
      </c>
      <c r="D33" s="201">
        <f>D32-D31</f>
        <v>-216.4690700000001</v>
      </c>
      <c r="E33">
        <f>D33*3000</f>
        <v>-649407.21000000031</v>
      </c>
    </row>
    <row r="34" spans="1:8">
      <c r="C34" s="198" t="s">
        <v>217</v>
      </c>
      <c r="D34" s="202">
        <f>D33/D32</f>
        <v>-0.18039089166666675</v>
      </c>
    </row>
    <row r="35" spans="1:8">
      <c r="C35" s="198" t="s">
        <v>218</v>
      </c>
      <c r="D35" s="135">
        <f>D32*3000</f>
        <v>3600000</v>
      </c>
    </row>
    <row r="37" spans="1:8" ht="13.5" thickBot="1"/>
    <row r="38" spans="1:8" ht="18">
      <c r="A38" s="433" t="s">
        <v>238</v>
      </c>
      <c r="B38" s="434"/>
      <c r="C38" s="434"/>
      <c r="D38" s="434"/>
      <c r="E38" s="434"/>
      <c r="F38" s="435"/>
      <c r="G38" s="436"/>
    </row>
    <row r="39" spans="1:8" ht="18">
      <c r="A39" s="5" t="s">
        <v>1</v>
      </c>
      <c r="B39" s="6">
        <v>1000</v>
      </c>
      <c r="C39" s="7"/>
      <c r="D39" s="7"/>
      <c r="E39" s="7"/>
      <c r="F39" s="8"/>
      <c r="G39" s="9"/>
      <c r="H39" s="10"/>
    </row>
    <row r="40" spans="1:8" ht="15.75">
      <c r="A40" s="11" t="s">
        <v>3</v>
      </c>
      <c r="B40" s="12" t="s">
        <v>4</v>
      </c>
      <c r="C40" s="12" t="s">
        <v>5</v>
      </c>
      <c r="D40" s="12" t="s">
        <v>6</v>
      </c>
      <c r="E40" s="13" t="s">
        <v>63</v>
      </c>
      <c r="F40" s="14" t="s">
        <v>64</v>
      </c>
      <c r="G40" s="15" t="s">
        <v>9</v>
      </c>
    </row>
    <row r="41" spans="1:8" ht="15">
      <c r="A41" s="17" t="s">
        <v>65</v>
      </c>
      <c r="B41" s="18" t="s">
        <v>66</v>
      </c>
      <c r="C41" s="18">
        <v>0.20799999999999999</v>
      </c>
      <c r="D41" s="24">
        <f>C41*B39</f>
        <v>208</v>
      </c>
      <c r="E41" s="19">
        <f>E27</f>
        <v>0</v>
      </c>
      <c r="F41" s="20">
        <f>F19</f>
        <v>1700</v>
      </c>
      <c r="G41" s="21">
        <f>F41*D41</f>
        <v>353600</v>
      </c>
    </row>
    <row r="42" spans="1:8" ht="15">
      <c r="A42" s="17" t="s">
        <v>67</v>
      </c>
      <c r="B42" s="18" t="s">
        <v>66</v>
      </c>
      <c r="C42" s="18">
        <v>0.79200000000000004</v>
      </c>
      <c r="D42" s="24">
        <f>C42*B39</f>
        <v>792</v>
      </c>
      <c r="E42" s="19"/>
      <c r="F42" s="20">
        <v>2.21</v>
      </c>
      <c r="G42" s="21">
        <f>F42*D42</f>
        <v>1750.32</v>
      </c>
    </row>
    <row r="43" spans="1:8" ht="16.5" thickBot="1">
      <c r="A43" s="39" t="s">
        <v>20</v>
      </c>
      <c r="B43" s="40"/>
      <c r="C43" s="8">
        <f>SUM(C41:C42)</f>
        <v>1</v>
      </c>
      <c r="D43" s="121">
        <f>SUM(D41:D42)</f>
        <v>1000</v>
      </c>
      <c r="E43" s="8"/>
      <c r="F43" s="41"/>
      <c r="G43" s="42">
        <f>SUM(G41:G42)</f>
        <v>355350.32</v>
      </c>
    </row>
    <row r="44" spans="1:8" ht="16.5" thickBot="1">
      <c r="A44" s="43" t="s">
        <v>21</v>
      </c>
      <c r="B44" s="44"/>
      <c r="C44" s="44"/>
      <c r="D44" s="44"/>
      <c r="E44" s="44"/>
      <c r="F44" s="44"/>
      <c r="G44" s="45">
        <f>G43/B39</f>
        <v>355.35032000000001</v>
      </c>
    </row>
    <row r="45" spans="1:8" ht="15.75" thickBot="1">
      <c r="A45" s="46"/>
      <c r="F45" s="47"/>
      <c r="G45" s="122">
        <v>50000</v>
      </c>
    </row>
    <row r="46" spans="1:8" ht="15.75" thickBot="1">
      <c r="A46" s="46"/>
      <c r="D46" s="437" t="s">
        <v>22</v>
      </c>
      <c r="E46" s="438"/>
      <c r="F46" s="439"/>
      <c r="G46" s="123">
        <f>((G44*B39)+G45)/B39</f>
        <v>405.35032000000001</v>
      </c>
    </row>
    <row r="47" spans="1:8" ht="18.75" thickBot="1">
      <c r="A47" s="124" t="s">
        <v>68</v>
      </c>
      <c r="B47" s="125">
        <v>454</v>
      </c>
      <c r="D47" s="440" t="s">
        <v>24</v>
      </c>
      <c r="E47" s="441"/>
      <c r="F47" s="442"/>
      <c r="G47" s="53">
        <f>B47-G46</f>
        <v>48.649679999999989</v>
      </c>
      <c r="H47" s="54">
        <f>((B47-G46))/B47</f>
        <v>0.10715788546255504</v>
      </c>
    </row>
    <row r="48" spans="1:8" ht="18">
      <c r="A48" s="126" t="s">
        <v>69</v>
      </c>
      <c r="B48" s="429" t="s">
        <v>70</v>
      </c>
      <c r="C48" s="429"/>
      <c r="D48" s="430"/>
      <c r="E48" s="127"/>
      <c r="F48" s="102"/>
      <c r="G48" s="55"/>
    </row>
    <row r="49" spans="1:8">
      <c r="A49" s="128">
        <f>B39</f>
        <v>1000</v>
      </c>
      <c r="B49" s="376" t="s">
        <v>71</v>
      </c>
      <c r="C49" s="431"/>
      <c r="D49" s="432"/>
      <c r="E49" s="56"/>
      <c r="F49" s="102"/>
      <c r="G49" s="106"/>
    </row>
    <row r="53" spans="1:8" ht="13.5" thickBot="1"/>
    <row r="54" spans="1:8" ht="18">
      <c r="A54" s="433" t="s">
        <v>239</v>
      </c>
      <c r="B54" s="434"/>
      <c r="C54" s="434"/>
      <c r="D54" s="434"/>
      <c r="E54" s="434"/>
      <c r="F54" s="435"/>
      <c r="G54" s="436"/>
    </row>
    <row r="55" spans="1:8" ht="18">
      <c r="A55" s="5" t="s">
        <v>1</v>
      </c>
      <c r="B55" s="6">
        <v>1000</v>
      </c>
      <c r="C55" s="7"/>
      <c r="D55" s="7"/>
      <c r="E55" s="7"/>
      <c r="F55" s="8"/>
      <c r="G55" s="9"/>
      <c r="H55" s="10"/>
    </row>
    <row r="56" spans="1:8" ht="15.75">
      <c r="A56" s="11" t="s">
        <v>3</v>
      </c>
      <c r="B56" s="12" t="s">
        <v>4</v>
      </c>
      <c r="C56" s="12" t="s">
        <v>5</v>
      </c>
      <c r="D56" s="12" t="s">
        <v>6</v>
      </c>
      <c r="E56" s="13" t="s">
        <v>63</v>
      </c>
      <c r="F56" s="14" t="s">
        <v>64</v>
      </c>
      <c r="G56" s="15" t="s">
        <v>9</v>
      </c>
    </row>
    <row r="57" spans="1:8" ht="15">
      <c r="A57" s="17" t="s">
        <v>65</v>
      </c>
      <c r="B57" s="18" t="s">
        <v>66</v>
      </c>
      <c r="C57" s="18">
        <v>0.29099999999999998</v>
      </c>
      <c r="D57" s="24">
        <f>C57*B55</f>
        <v>291</v>
      </c>
      <c r="E57" s="19">
        <f>E43</f>
        <v>0</v>
      </c>
      <c r="F57" s="20">
        <f>F41</f>
        <v>1700</v>
      </c>
      <c r="G57" s="21">
        <f>F57*D57</f>
        <v>494700</v>
      </c>
    </row>
    <row r="58" spans="1:8" ht="15">
      <c r="A58" s="17" t="s">
        <v>67</v>
      </c>
      <c r="B58" s="18" t="s">
        <v>66</v>
      </c>
      <c r="C58" s="18">
        <v>0.70899999999999996</v>
      </c>
      <c r="D58" s="24">
        <f>C58*B55</f>
        <v>709</v>
      </c>
      <c r="E58" s="19"/>
      <c r="F58" s="20">
        <v>2.21</v>
      </c>
      <c r="G58" s="21">
        <f>F58*D58</f>
        <v>1566.8899999999999</v>
      </c>
    </row>
    <row r="59" spans="1:8" ht="16.5" thickBot="1">
      <c r="A59" s="39" t="s">
        <v>20</v>
      </c>
      <c r="B59" s="40"/>
      <c r="C59" s="8">
        <f>SUM(C57:C58)</f>
        <v>1</v>
      </c>
      <c r="D59" s="121">
        <f>SUM(D57:D58)</f>
        <v>1000</v>
      </c>
      <c r="E59" s="8"/>
      <c r="F59" s="41"/>
      <c r="G59" s="42">
        <f>SUM(G57:G58)</f>
        <v>496266.89</v>
      </c>
    </row>
    <row r="60" spans="1:8" ht="16.5" thickBot="1">
      <c r="A60" s="43" t="s">
        <v>21</v>
      </c>
      <c r="B60" s="44"/>
      <c r="C60" s="44"/>
      <c r="D60" s="44"/>
      <c r="E60" s="44"/>
      <c r="F60" s="44"/>
      <c r="G60" s="45">
        <f>G59/B55</f>
        <v>496.26688999999999</v>
      </c>
    </row>
    <row r="61" spans="1:8" ht="15.75" thickBot="1">
      <c r="A61" s="46"/>
      <c r="F61" s="47"/>
      <c r="G61" s="122">
        <v>50000</v>
      </c>
    </row>
    <row r="62" spans="1:8" ht="15.75" thickBot="1">
      <c r="A62" s="46"/>
      <c r="D62" s="437" t="s">
        <v>22</v>
      </c>
      <c r="E62" s="438"/>
      <c r="F62" s="439"/>
      <c r="G62" s="123">
        <f>((G60*B55)+G61)/B55</f>
        <v>546.26688999999999</v>
      </c>
    </row>
    <row r="63" spans="1:8" ht="18.75" thickBot="1">
      <c r="A63" s="124" t="s">
        <v>68</v>
      </c>
      <c r="B63" s="125">
        <v>1000</v>
      </c>
      <c r="D63" s="440" t="s">
        <v>24</v>
      </c>
      <c r="E63" s="441"/>
      <c r="F63" s="442"/>
      <c r="G63" s="53">
        <f>B63-G62</f>
        <v>453.73311000000001</v>
      </c>
      <c r="H63" s="54">
        <f>((B63-G62))/B63</f>
        <v>0.45373311</v>
      </c>
    </row>
    <row r="64" spans="1:8" ht="18">
      <c r="A64" s="126" t="s">
        <v>69</v>
      </c>
      <c r="B64" s="429" t="s">
        <v>70</v>
      </c>
      <c r="C64" s="429"/>
      <c r="D64" s="430"/>
      <c r="E64" s="127"/>
      <c r="F64" s="102"/>
      <c r="G64" s="55"/>
    </row>
    <row r="65" spans="1:7">
      <c r="A65" s="128">
        <f>B55</f>
        <v>1000</v>
      </c>
      <c r="B65" s="376" t="s">
        <v>71</v>
      </c>
      <c r="C65" s="431"/>
      <c r="D65" s="432"/>
      <c r="E65" s="56"/>
      <c r="F65" s="102"/>
      <c r="G65" s="106"/>
    </row>
  </sheetData>
  <mergeCells count="23">
    <mergeCell ref="C30:E30"/>
    <mergeCell ref="A2:G2"/>
    <mergeCell ref="D10:F10"/>
    <mergeCell ref="D11:F11"/>
    <mergeCell ref="B12:D12"/>
    <mergeCell ref="B26:D26"/>
    <mergeCell ref="B27:D27"/>
    <mergeCell ref="A38:G38"/>
    <mergeCell ref="D46:F46"/>
    <mergeCell ref="D47:F47"/>
    <mergeCell ref="B48:D48"/>
    <mergeCell ref="D25:F25"/>
    <mergeCell ref="B13:D13"/>
    <mergeCell ref="B14:D14"/>
    <mergeCell ref="A16:G16"/>
    <mergeCell ref="D24:F24"/>
    <mergeCell ref="B28:D28"/>
    <mergeCell ref="B64:D64"/>
    <mergeCell ref="B65:D65"/>
    <mergeCell ref="B49:D49"/>
    <mergeCell ref="A54:G54"/>
    <mergeCell ref="D62:F62"/>
    <mergeCell ref="D63:F63"/>
  </mergeCells>
  <phoneticPr fontId="2" type="noConversion"/>
  <conditionalFormatting sqref="H25 H11 H47 H63">
    <cfRule type="cellIs" dxfId="13" priority="1" stopIfTrue="1" operator="greaterThan">
      <formula>0.3</formula>
    </cfRule>
    <cfRule type="cellIs" dxfId="12" priority="2" stopIfTrue="1" operator="lessThan">
      <formula>0.3</formula>
    </cfRule>
  </conditionalFormatting>
  <pageMargins left="0.75" right="0.75" top="1" bottom="1" header="0" footer="0"/>
  <pageSetup paperSize="9" orientation="landscape" horizontalDpi="120" verticalDpi="7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B1:I29"/>
  <sheetViews>
    <sheetView topLeftCell="B1" workbookViewId="0">
      <selection activeCell="D8" sqref="D8"/>
    </sheetView>
  </sheetViews>
  <sheetFormatPr baseColWidth="10" defaultRowHeight="12.75"/>
  <cols>
    <col min="1" max="1" width="1.42578125" customWidth="1"/>
    <col min="2" max="2" width="28.85546875" customWidth="1"/>
    <col min="4" max="4" width="16.140625" customWidth="1"/>
    <col min="5" max="5" width="12.5703125" customWidth="1"/>
    <col min="6" max="6" width="12.7109375" customWidth="1"/>
    <col min="8" max="8" width="13.7109375" customWidth="1"/>
    <col min="9" max="9" width="13.85546875" customWidth="1"/>
  </cols>
  <sheetData>
    <row r="1" spans="2:9">
      <c r="B1" s="8"/>
      <c r="C1" s="8"/>
      <c r="D1" s="8" t="s">
        <v>0</v>
      </c>
      <c r="E1" s="8" t="e">
        <f>COSTOS!#REF!</f>
        <v>#REF!</v>
      </c>
      <c r="F1" s="8"/>
      <c r="G1" s="8"/>
      <c r="H1" s="8"/>
      <c r="I1" s="8"/>
    </row>
    <row r="2" spans="2:9" ht="18">
      <c r="B2" s="454" t="s">
        <v>161</v>
      </c>
      <c r="C2" s="454"/>
      <c r="D2" s="454"/>
      <c r="E2" s="454"/>
      <c r="F2" s="454"/>
      <c r="G2" s="455"/>
      <c r="H2" s="455"/>
      <c r="I2" s="8"/>
    </row>
    <row r="3" spans="2:9" ht="18">
      <c r="B3" s="6" t="s">
        <v>1</v>
      </c>
      <c r="C3" s="6">
        <v>14</v>
      </c>
      <c r="D3" s="6"/>
      <c r="E3" s="6"/>
      <c r="F3" s="6"/>
      <c r="G3" s="36"/>
      <c r="H3" s="36"/>
      <c r="I3" s="101"/>
    </row>
    <row r="4" spans="2:9" ht="15.75"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15" t="s">
        <v>8</v>
      </c>
      <c r="H4" s="115" t="s">
        <v>9</v>
      </c>
      <c r="I4" s="8"/>
    </row>
    <row r="5" spans="2:9" ht="15">
      <c r="B5" s="18" t="s">
        <v>74</v>
      </c>
      <c r="C5" s="18" t="s">
        <v>90</v>
      </c>
      <c r="D5" s="24">
        <v>0.4</v>
      </c>
      <c r="E5" s="18">
        <f>D5*C3</f>
        <v>5.6000000000000005</v>
      </c>
      <c r="F5" s="18"/>
      <c r="G5" s="181">
        <f>'Neutro TENSAN'!G16</f>
        <v>702.38076849999993</v>
      </c>
      <c r="H5" s="157">
        <f>G5*E5</f>
        <v>3933.3323036000002</v>
      </c>
      <c r="I5" s="8"/>
    </row>
    <row r="6" spans="2:9" ht="15">
      <c r="B6" s="18" t="s">
        <v>151</v>
      </c>
      <c r="C6" s="18" t="s">
        <v>90</v>
      </c>
      <c r="D6" s="24">
        <v>0.3</v>
      </c>
      <c r="E6" s="18">
        <f>D6*C3</f>
        <v>4.2</v>
      </c>
      <c r="F6" s="18">
        <v>11.64</v>
      </c>
      <c r="G6" s="18">
        <f>COSTOS!F16</f>
        <v>60000</v>
      </c>
      <c r="H6" s="157">
        <f>G6*E6</f>
        <v>252000</v>
      </c>
      <c r="I6" s="8"/>
    </row>
    <row r="7" spans="2:9" ht="15">
      <c r="B7" s="18" t="s">
        <v>75</v>
      </c>
      <c r="C7" s="18" t="s">
        <v>90</v>
      </c>
      <c r="D7" s="24">
        <v>0.2</v>
      </c>
      <c r="E7" s="18">
        <f>D7*C3</f>
        <v>2.8000000000000003</v>
      </c>
      <c r="F7" s="18"/>
      <c r="G7" s="18">
        <f>COSTOS!F20</f>
        <v>9350</v>
      </c>
      <c r="H7" s="157">
        <f>G7*E7</f>
        <v>26180.000000000004</v>
      </c>
      <c r="I7" s="8"/>
    </row>
    <row r="8" spans="2:9" ht="15">
      <c r="B8" s="18" t="s">
        <v>25</v>
      </c>
      <c r="C8" s="18" t="s">
        <v>90</v>
      </c>
      <c r="D8" s="24">
        <v>0.3</v>
      </c>
      <c r="E8" s="18">
        <f>D8*C3</f>
        <v>4.2</v>
      </c>
      <c r="F8" s="24"/>
      <c r="G8" s="181">
        <f>colorante!G128</f>
        <v>2460.02477330794</v>
      </c>
      <c r="H8" s="157">
        <f>G8*E8</f>
        <v>10332.104047893348</v>
      </c>
      <c r="I8" s="8"/>
    </row>
    <row r="9" spans="2:9" ht="15">
      <c r="B9" s="18"/>
      <c r="C9" s="18"/>
      <c r="D9" s="24">
        <f>SUM(D5:D8)</f>
        <v>1.2</v>
      </c>
      <c r="E9" s="18"/>
      <c r="F9" s="24"/>
      <c r="G9" s="18"/>
      <c r="H9" s="157"/>
      <c r="I9" s="8"/>
    </row>
    <row r="10" spans="2:9" ht="15">
      <c r="B10" s="176"/>
      <c r="C10" s="176"/>
      <c r="D10" s="177">
        <f>SUM(D9)</f>
        <v>1.2</v>
      </c>
      <c r="E10" s="179"/>
      <c r="F10" s="179"/>
      <c r="G10" s="176"/>
      <c r="H10" s="178"/>
      <c r="I10" s="38"/>
    </row>
    <row r="11" spans="2:9" ht="15.75">
      <c r="B11" s="115" t="s">
        <v>20</v>
      </c>
      <c r="C11" s="453"/>
      <c r="D11" s="453"/>
      <c r="E11" s="453"/>
      <c r="F11" s="453"/>
      <c r="G11" s="453"/>
      <c r="H11" s="37">
        <f>SUM(H5:H10)</f>
        <v>292445.43635149341</v>
      </c>
      <c r="I11" s="8"/>
    </row>
    <row r="12" spans="2:9" ht="15.75">
      <c r="B12" s="115" t="s">
        <v>21</v>
      </c>
      <c r="C12" s="453"/>
      <c r="D12" s="453"/>
      <c r="E12" s="453"/>
      <c r="F12" s="453"/>
      <c r="G12" s="453"/>
      <c r="H12" s="37">
        <f>H11/C3</f>
        <v>20888.959739392387</v>
      </c>
      <c r="I12" s="8"/>
    </row>
    <row r="13" spans="2:9" ht="15">
      <c r="B13" s="50"/>
      <c r="C13" s="8"/>
      <c r="D13" s="8"/>
      <c r="E13" s="448" t="s">
        <v>22</v>
      </c>
      <c r="F13" s="448"/>
      <c r="G13" s="449"/>
      <c r="H13" s="182">
        <f>H12</f>
        <v>20888.959739392387</v>
      </c>
      <c r="I13" s="8"/>
    </row>
    <row r="14" spans="2:9" ht="15">
      <c r="B14" s="50"/>
      <c r="C14" s="8"/>
      <c r="D14" s="8"/>
      <c r="E14" s="448" t="s">
        <v>23</v>
      </c>
      <c r="F14" s="449"/>
      <c r="G14" s="449"/>
      <c r="H14" s="183">
        <v>40000</v>
      </c>
      <c r="I14" s="8"/>
    </row>
    <row r="15" spans="2:9" ht="18">
      <c r="B15" s="52"/>
      <c r="C15" s="8"/>
      <c r="D15" s="8"/>
      <c r="E15" s="448" t="s">
        <v>24</v>
      </c>
      <c r="F15" s="448"/>
      <c r="G15" s="449"/>
      <c r="H15" s="156">
        <f>H14-H13</f>
        <v>19111.040260607613</v>
      </c>
      <c r="I15" s="184">
        <f>H15/H14</f>
        <v>0.47777600651519031</v>
      </c>
    </row>
    <row r="16" spans="2:9">
      <c r="B16" s="8"/>
      <c r="C16" s="8"/>
      <c r="D16" s="8"/>
      <c r="E16" s="8"/>
      <c r="F16" s="8"/>
      <c r="G16" s="8"/>
      <c r="H16" s="8"/>
      <c r="I16" s="8"/>
    </row>
    <row r="17" spans="2:9">
      <c r="B17" s="8"/>
      <c r="C17" s="8"/>
      <c r="D17" s="8" t="s">
        <v>0</v>
      </c>
      <c r="E17" s="8" t="e">
        <f>E1</f>
        <v>#REF!</v>
      </c>
      <c r="F17" s="8"/>
      <c r="G17" s="8"/>
      <c r="H17" s="8"/>
      <c r="I17" s="8"/>
    </row>
    <row r="18" spans="2:9" ht="18">
      <c r="B18" s="446" t="s">
        <v>160</v>
      </c>
      <c r="C18" s="446"/>
      <c r="D18" s="446"/>
      <c r="E18" s="446"/>
      <c r="F18" s="446"/>
      <c r="G18" s="447"/>
      <c r="H18" s="447"/>
      <c r="I18" s="8"/>
    </row>
    <row r="19" spans="2:9" ht="18">
      <c r="B19" s="6" t="s">
        <v>1</v>
      </c>
      <c r="C19" s="6">
        <v>400</v>
      </c>
      <c r="D19" s="6"/>
      <c r="E19" s="6"/>
      <c r="F19" s="6"/>
      <c r="G19" s="36"/>
      <c r="H19" s="36"/>
      <c r="I19" s="101"/>
    </row>
    <row r="20" spans="2:9" ht="15.75">
      <c r="B20" s="12" t="s">
        <v>3</v>
      </c>
      <c r="C20" s="12" t="s">
        <v>4</v>
      </c>
      <c r="D20" s="12" t="s">
        <v>5</v>
      </c>
      <c r="E20" s="12" t="s">
        <v>6</v>
      </c>
      <c r="F20" s="12" t="s">
        <v>7</v>
      </c>
      <c r="G20" s="115" t="s">
        <v>8</v>
      </c>
      <c r="H20" s="115" t="s">
        <v>9</v>
      </c>
      <c r="I20" s="8"/>
    </row>
    <row r="21" spans="2:9" ht="15">
      <c r="B21" s="185" t="s">
        <v>152</v>
      </c>
      <c r="C21" s="18" t="s">
        <v>76</v>
      </c>
      <c r="D21" s="24">
        <v>0.01</v>
      </c>
      <c r="E21" s="18">
        <f>D21*C19</f>
        <v>4</v>
      </c>
      <c r="F21" s="18"/>
      <c r="G21" s="186">
        <f>H13</f>
        <v>20888.959739392387</v>
      </c>
      <c r="H21" s="157">
        <f>G21*E21</f>
        <v>83555.838957569547</v>
      </c>
      <c r="I21" s="8"/>
    </row>
    <row r="22" spans="2:9" ht="15">
      <c r="B22" s="18" t="s">
        <v>67</v>
      </c>
      <c r="C22" s="18" t="s">
        <v>76</v>
      </c>
      <c r="D22" s="24">
        <v>0.99</v>
      </c>
      <c r="E22" s="18">
        <f>D22*C19</f>
        <v>396</v>
      </c>
      <c r="F22" s="18"/>
      <c r="G22" s="18">
        <v>2.21</v>
      </c>
      <c r="H22" s="157">
        <f>G22*E22</f>
        <v>875.16</v>
      </c>
      <c r="I22" s="8"/>
    </row>
    <row r="23" spans="2:9" ht="15">
      <c r="B23" s="18"/>
      <c r="C23" s="18"/>
      <c r="D23" s="24">
        <f>SUM(D21:D22)</f>
        <v>1</v>
      </c>
      <c r="E23" s="18"/>
      <c r="F23" s="18"/>
      <c r="G23" s="18"/>
      <c r="H23" s="157"/>
      <c r="I23" s="8"/>
    </row>
    <row r="24" spans="2:9" ht="15.75">
      <c r="B24" s="115" t="s">
        <v>20</v>
      </c>
      <c r="C24" s="450"/>
      <c r="D24" s="451"/>
      <c r="E24" s="451"/>
      <c r="F24" s="451"/>
      <c r="G24" s="452"/>
      <c r="H24" s="37">
        <f>SUM(H21:H23)</f>
        <v>84430.998957569551</v>
      </c>
      <c r="I24" s="8"/>
    </row>
    <row r="25" spans="2:9" ht="15.75">
      <c r="B25" s="115" t="s">
        <v>21</v>
      </c>
      <c r="C25" s="453"/>
      <c r="D25" s="453"/>
      <c r="E25" s="453"/>
      <c r="F25" s="453"/>
      <c r="G25" s="453"/>
      <c r="H25" s="37">
        <f>H24/C19</f>
        <v>211.07749739392386</v>
      </c>
      <c r="I25" s="8"/>
    </row>
    <row r="26" spans="2:9" ht="15">
      <c r="B26" s="50"/>
      <c r="C26" s="8"/>
      <c r="D26" s="8"/>
      <c r="E26" s="448" t="s">
        <v>22</v>
      </c>
      <c r="F26" s="448"/>
      <c r="G26" s="449"/>
      <c r="H26" s="182">
        <f>H25</f>
        <v>211.07749739392386</v>
      </c>
      <c r="I26" s="8"/>
    </row>
    <row r="27" spans="2:9" ht="15">
      <c r="B27" s="50"/>
      <c r="C27" s="8"/>
      <c r="D27" s="8"/>
      <c r="E27" s="448" t="s">
        <v>23</v>
      </c>
      <c r="F27" s="449"/>
      <c r="G27" s="449"/>
      <c r="H27" s="183">
        <v>700</v>
      </c>
      <c r="I27" s="8"/>
    </row>
    <row r="28" spans="2:9" ht="18">
      <c r="B28" s="52"/>
      <c r="C28" s="8"/>
      <c r="D28" s="8"/>
      <c r="E28" s="448" t="s">
        <v>24</v>
      </c>
      <c r="F28" s="448"/>
      <c r="G28" s="449"/>
      <c r="H28" s="156">
        <f>H27-H26</f>
        <v>488.92250260607614</v>
      </c>
      <c r="I28" s="184">
        <f>H28/H27</f>
        <v>0.69846071800868015</v>
      </c>
    </row>
    <row r="29" spans="2:9">
      <c r="B29" s="8"/>
      <c r="C29" s="8"/>
      <c r="D29" s="8"/>
      <c r="E29" s="8"/>
      <c r="F29" s="8"/>
      <c r="G29" s="8"/>
      <c r="H29" s="8"/>
      <c r="I29" s="8"/>
    </row>
  </sheetData>
  <mergeCells count="12">
    <mergeCell ref="B2:H2"/>
    <mergeCell ref="E13:G13"/>
    <mergeCell ref="E14:G14"/>
    <mergeCell ref="E15:G15"/>
    <mergeCell ref="C11:G11"/>
    <mergeCell ref="C12:G12"/>
    <mergeCell ref="B18:H18"/>
    <mergeCell ref="E26:G26"/>
    <mergeCell ref="E27:G27"/>
    <mergeCell ref="E28:G28"/>
    <mergeCell ref="C24:G24"/>
    <mergeCell ref="C25:G25"/>
  </mergeCells>
  <phoneticPr fontId="2" type="noConversion"/>
  <pageMargins left="0.75" right="0.75" top="1" bottom="1" header="0" footer="0"/>
  <pageSetup paperSize="9" orientation="landscape" horizontalDpi="200" verticalDpi="2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2"/>
  <sheetViews>
    <sheetView workbookViewId="0">
      <selection activeCell="F41" sqref="F41"/>
    </sheetView>
  </sheetViews>
  <sheetFormatPr baseColWidth="10" defaultRowHeight="12.75"/>
  <cols>
    <col min="1" max="1" width="0.7109375" style="285" customWidth="1"/>
    <col min="2" max="2" width="31.5703125" style="285" customWidth="1"/>
    <col min="3" max="3" width="9.85546875" style="285" hidden="1" customWidth="1"/>
    <col min="4" max="4" width="8.140625" style="285" customWidth="1"/>
    <col min="5" max="5" width="10.42578125" style="285" customWidth="1"/>
    <col min="6" max="6" width="17.28515625" style="285" customWidth="1"/>
    <col min="7" max="7" width="15.140625" customWidth="1"/>
  </cols>
  <sheetData>
    <row r="1" spans="1:8" ht="13.5">
      <c r="A1" s="219"/>
      <c r="B1" s="220"/>
      <c r="C1" s="221"/>
      <c r="D1" s="222"/>
      <c r="E1" s="223"/>
      <c r="F1" s="219"/>
    </row>
    <row r="2" spans="1:8" ht="13.5">
      <c r="A2" s="219"/>
      <c r="B2" s="224"/>
      <c r="C2" s="225"/>
      <c r="D2" s="226"/>
      <c r="E2" s="227"/>
      <c r="F2" s="219"/>
    </row>
    <row r="3" spans="1:8" ht="13.5">
      <c r="A3" s="219"/>
      <c r="B3" s="224" t="s">
        <v>264</v>
      </c>
      <c r="C3" s="225"/>
      <c r="D3" s="226"/>
      <c r="E3" s="227"/>
      <c r="F3" s="219"/>
    </row>
    <row r="4" spans="1:8" ht="13.5">
      <c r="A4" s="219"/>
      <c r="B4" s="228" t="s">
        <v>265</v>
      </c>
      <c r="C4" s="229"/>
      <c r="D4" s="230"/>
      <c r="E4" s="231"/>
      <c r="F4" s="232"/>
    </row>
    <row r="5" spans="1:8" ht="15.75">
      <c r="A5" s="219"/>
      <c r="B5" s="228" t="s">
        <v>266</v>
      </c>
      <c r="C5" s="229"/>
      <c r="D5" s="230"/>
      <c r="E5" s="231"/>
      <c r="F5" s="232"/>
    </row>
    <row r="6" spans="1:8" ht="14.25" thickBot="1">
      <c r="A6" s="233"/>
      <c r="B6" s="234"/>
      <c r="C6" s="233"/>
      <c r="D6" s="235"/>
      <c r="E6" s="236"/>
      <c r="F6" s="233"/>
    </row>
    <row r="7" spans="1:8" ht="15" hidden="1" thickTop="1" thickBot="1">
      <c r="A7" s="219" t="s">
        <v>267</v>
      </c>
      <c r="B7" s="224"/>
      <c r="C7" s="225"/>
      <c r="D7" s="226"/>
      <c r="E7" s="227"/>
      <c r="F7" s="219" t="s">
        <v>267</v>
      </c>
    </row>
    <row r="8" spans="1:8" ht="15" hidden="1" thickTop="1" thickBot="1">
      <c r="A8" s="219"/>
      <c r="B8" s="224" t="s">
        <v>268</v>
      </c>
      <c r="C8" s="225"/>
      <c r="D8" s="226"/>
      <c r="E8" s="227"/>
      <c r="F8" s="219"/>
    </row>
    <row r="9" spans="1:8" ht="15" hidden="1" thickTop="1" thickBot="1">
      <c r="A9" s="219" t="s">
        <v>269</v>
      </c>
      <c r="B9" s="224"/>
      <c r="C9" s="225"/>
      <c r="D9" s="226"/>
      <c r="E9" s="227"/>
      <c r="F9" s="219" t="s">
        <v>269</v>
      </c>
    </row>
    <row r="10" spans="1:8" ht="22.5" customHeight="1" thickTop="1" thickBot="1">
      <c r="A10" s="219"/>
      <c r="B10" s="237" t="s">
        <v>270</v>
      </c>
      <c r="C10" s="238"/>
      <c r="D10" s="239" t="s">
        <v>271</v>
      </c>
      <c r="E10" s="240" t="s">
        <v>313</v>
      </c>
      <c r="F10" s="287" t="s">
        <v>314</v>
      </c>
      <c r="G10" t="s">
        <v>315</v>
      </c>
      <c r="H10" t="s">
        <v>316</v>
      </c>
    </row>
    <row r="11" spans="1:8" ht="21" customHeight="1">
      <c r="A11" s="219"/>
      <c r="B11" s="241" t="s">
        <v>272</v>
      </c>
      <c r="C11" s="221"/>
      <c r="D11" s="222"/>
      <c r="E11" s="223"/>
      <c r="F11" s="219"/>
    </row>
    <row r="12" spans="1:8" ht="19.5" customHeight="1">
      <c r="A12" s="219"/>
      <c r="B12" s="242" t="s">
        <v>273</v>
      </c>
      <c r="C12" s="243"/>
      <c r="D12" s="244">
        <v>1000</v>
      </c>
      <c r="E12" s="244">
        <f>'Deterg. Economico'!G17</f>
        <v>570.78547055000001</v>
      </c>
      <c r="F12" s="286">
        <f>E12*1.1</f>
        <v>627.86401760500007</v>
      </c>
      <c r="G12">
        <v>900</v>
      </c>
      <c r="H12" s="288">
        <f>(G12-F12)/G12</f>
        <v>0.30237331377222215</v>
      </c>
    </row>
    <row r="13" spans="1:8" ht="15" customHeight="1">
      <c r="A13" s="219"/>
      <c r="B13" s="242" t="s">
        <v>274</v>
      </c>
      <c r="C13" s="243"/>
      <c r="D13" s="244">
        <v>1400</v>
      </c>
      <c r="E13" s="244">
        <f>'Deterg. Verde'!G11</f>
        <v>710.56341770889992</v>
      </c>
      <c r="F13" s="286">
        <f t="shared" ref="F13:F45" si="0">E13*1.1</f>
        <v>781.61975947978999</v>
      </c>
      <c r="G13">
        <v>1150</v>
      </c>
      <c r="H13" s="288">
        <f t="shared" ref="H13:H45" si="1">(G13-F13)/G13</f>
        <v>0.32033064393061739</v>
      </c>
    </row>
    <row r="14" spans="1:8" ht="15" customHeight="1">
      <c r="A14" s="219"/>
      <c r="B14" s="242" t="s">
        <v>62</v>
      </c>
      <c r="C14" s="243"/>
      <c r="D14" s="244">
        <v>2200</v>
      </c>
      <c r="E14" s="244">
        <f>'Deterg. Especial'!H20</f>
        <v>1373.51236421</v>
      </c>
      <c r="F14" s="286">
        <f t="shared" si="0"/>
        <v>1510.8636006310001</v>
      </c>
      <c r="G14">
        <v>2000</v>
      </c>
      <c r="H14" s="288">
        <f t="shared" si="1"/>
        <v>0.24456819968449997</v>
      </c>
    </row>
    <row r="15" spans="1:8" ht="15" customHeight="1">
      <c r="A15" s="219"/>
      <c r="B15" s="242" t="s">
        <v>275</v>
      </c>
      <c r="C15" s="243"/>
      <c r="D15" s="244">
        <v>3600</v>
      </c>
      <c r="E15" s="244">
        <f>'30% Tensan'!G16</f>
        <v>2425.2692099999999</v>
      </c>
      <c r="F15" s="286">
        <f t="shared" si="0"/>
        <v>2667.7961310000001</v>
      </c>
      <c r="G15">
        <v>3400</v>
      </c>
      <c r="H15" s="288">
        <f t="shared" si="1"/>
        <v>0.21535407911764703</v>
      </c>
    </row>
    <row r="16" spans="1:8" ht="15" customHeight="1" thickBot="1">
      <c r="A16" s="219"/>
      <c r="B16" s="242" t="s">
        <v>276</v>
      </c>
      <c r="C16" s="243"/>
      <c r="D16" s="244">
        <v>1900</v>
      </c>
      <c r="E16" s="244">
        <f>'Deterg. Alcalino'!G15</f>
        <v>1125.4175642499999</v>
      </c>
      <c r="F16" s="286">
        <f t="shared" si="0"/>
        <v>1237.9593206750001</v>
      </c>
      <c r="G16">
        <v>1700</v>
      </c>
      <c r="H16" s="288">
        <f t="shared" si="1"/>
        <v>0.27178863489705879</v>
      </c>
    </row>
    <row r="17" spans="1:8" ht="15" customHeight="1" thickBot="1">
      <c r="A17" s="219"/>
      <c r="B17" s="245" t="s">
        <v>277</v>
      </c>
      <c r="C17" s="246"/>
      <c r="D17" s="247"/>
      <c r="E17" s="248"/>
      <c r="F17" s="286"/>
      <c r="H17" s="288"/>
    </row>
    <row r="18" spans="1:8" ht="19.5" customHeight="1">
      <c r="A18" s="219"/>
      <c r="B18" s="249" t="s">
        <v>278</v>
      </c>
      <c r="C18" s="250"/>
      <c r="D18" s="251">
        <v>2500</v>
      </c>
      <c r="E18" s="252">
        <f>'Jabon Liquido'!G12</f>
        <v>725.55558035591594</v>
      </c>
      <c r="F18" s="286">
        <f t="shared" si="0"/>
        <v>798.11113839150755</v>
      </c>
      <c r="G18">
        <v>1800</v>
      </c>
      <c r="H18" s="288">
        <f t="shared" si="1"/>
        <v>0.5566049231158291</v>
      </c>
    </row>
    <row r="19" spans="1:8" ht="15" customHeight="1" thickBot="1">
      <c r="A19" s="219"/>
      <c r="B19" s="253" t="s">
        <v>279</v>
      </c>
      <c r="C19" s="254"/>
      <c r="D19" s="255">
        <v>4000</v>
      </c>
      <c r="E19" s="256">
        <f>'Jabon p. ROPA Actual'!H19</f>
        <v>2404.0049990699999</v>
      </c>
      <c r="F19" s="286">
        <f t="shared" si="0"/>
        <v>2644.4054989770002</v>
      </c>
      <c r="G19">
        <v>3600</v>
      </c>
      <c r="H19" s="288">
        <f t="shared" si="1"/>
        <v>0.26544291695083327</v>
      </c>
    </row>
    <row r="20" spans="1:8" ht="15" customHeight="1" thickBot="1">
      <c r="A20" s="219"/>
      <c r="B20" s="245" t="s">
        <v>280</v>
      </c>
      <c r="C20" s="246"/>
      <c r="D20" s="247"/>
      <c r="E20" s="248"/>
      <c r="F20" s="286"/>
      <c r="H20" s="288"/>
    </row>
    <row r="21" spans="1:8" ht="18.75" customHeight="1">
      <c r="A21" s="219"/>
      <c r="B21" s="257" t="s">
        <v>281</v>
      </c>
      <c r="C21" s="250"/>
      <c r="D21" s="251">
        <v>1400</v>
      </c>
      <c r="E21" s="252">
        <f>CLORO!G10</f>
        <v>992.02157</v>
      </c>
      <c r="F21" s="286">
        <f t="shared" si="0"/>
        <v>1091.2237270000001</v>
      </c>
      <c r="G21">
        <v>1300</v>
      </c>
      <c r="H21" s="288">
        <f t="shared" si="1"/>
        <v>0.16059713307692303</v>
      </c>
    </row>
    <row r="22" spans="1:8" ht="15" customHeight="1" thickBot="1">
      <c r="A22" s="219"/>
      <c r="B22" s="258" t="s">
        <v>282</v>
      </c>
      <c r="C22" s="254"/>
      <c r="D22" s="255">
        <v>1800</v>
      </c>
      <c r="E22" s="256">
        <f>CLORO!G24</f>
        <v>1416.4690700000001</v>
      </c>
      <c r="F22" s="286">
        <f t="shared" si="0"/>
        <v>1558.1159770000002</v>
      </c>
      <c r="G22">
        <v>1700</v>
      </c>
      <c r="H22" s="288">
        <f t="shared" si="1"/>
        <v>8.3461189999999907E-2</v>
      </c>
    </row>
    <row r="23" spans="1:8" ht="15" customHeight="1" thickBot="1">
      <c r="A23" s="219"/>
      <c r="B23" s="245" t="s">
        <v>283</v>
      </c>
      <c r="C23" s="246"/>
      <c r="D23" s="247"/>
      <c r="E23" s="248"/>
      <c r="F23" s="286"/>
      <c r="H23" s="288"/>
    </row>
    <row r="24" spans="1:8" ht="13.5">
      <c r="A24" s="219"/>
      <c r="B24" s="249" t="s">
        <v>284</v>
      </c>
      <c r="C24" s="250"/>
      <c r="D24" s="251"/>
      <c r="E24" s="252"/>
      <c r="F24" s="286"/>
      <c r="H24" s="288"/>
    </row>
    <row r="25" spans="1:8" ht="15" customHeight="1">
      <c r="A25" s="219"/>
      <c r="B25" s="259" t="s">
        <v>285</v>
      </c>
      <c r="C25" s="243"/>
      <c r="D25" s="244">
        <v>700</v>
      </c>
      <c r="E25" s="260">
        <f>'Desod. Frutisa'!H26</f>
        <v>211.07749739392386</v>
      </c>
      <c r="F25" s="286">
        <f t="shared" si="0"/>
        <v>232.18524713331627</v>
      </c>
      <c r="G25">
        <v>600</v>
      </c>
      <c r="H25" s="288">
        <f t="shared" si="1"/>
        <v>0.61302458811113958</v>
      </c>
    </row>
    <row r="26" spans="1:8" ht="15" customHeight="1">
      <c r="A26" s="219"/>
      <c r="B26" s="259" t="s">
        <v>286</v>
      </c>
      <c r="C26" s="243"/>
      <c r="D26" s="244">
        <v>1400</v>
      </c>
      <c r="E26" s="260">
        <f>'Desod. Fantasia'!H26</f>
        <v>404.13278371600012</v>
      </c>
      <c r="F26" s="286">
        <f t="shared" si="0"/>
        <v>444.54606208760015</v>
      </c>
      <c r="G26">
        <v>1000</v>
      </c>
      <c r="H26" s="288">
        <f t="shared" si="1"/>
        <v>0.55545393791239983</v>
      </c>
    </row>
    <row r="27" spans="1:8" ht="15" customHeight="1">
      <c r="A27" s="219"/>
      <c r="B27" s="259" t="s">
        <v>287</v>
      </c>
      <c r="C27" s="243"/>
      <c r="D27" s="244">
        <v>40000</v>
      </c>
      <c r="E27" s="260">
        <f>'Desod. Frutisa'!H13</f>
        <v>20888.959739392387</v>
      </c>
      <c r="F27" s="286">
        <f t="shared" si="0"/>
        <v>22977.855713331628</v>
      </c>
      <c r="G27">
        <v>32000</v>
      </c>
      <c r="H27" s="288">
        <f t="shared" si="1"/>
        <v>0.28194200895838661</v>
      </c>
    </row>
    <row r="28" spans="1:8" ht="14.25" customHeight="1">
      <c r="A28" s="219"/>
      <c r="B28" s="259" t="s">
        <v>288</v>
      </c>
      <c r="C28" s="243"/>
      <c r="D28" s="244">
        <v>20000</v>
      </c>
      <c r="E28" s="260">
        <f>E27/2</f>
        <v>10444.479869696193</v>
      </c>
      <c r="F28" s="286">
        <f t="shared" si="0"/>
        <v>11488.927856665814</v>
      </c>
      <c r="G28">
        <v>17000</v>
      </c>
      <c r="H28" s="288">
        <f t="shared" si="1"/>
        <v>0.32418071431377565</v>
      </c>
    </row>
    <row r="29" spans="1:8" ht="15" customHeight="1">
      <c r="A29" s="219"/>
      <c r="B29" s="261" t="s">
        <v>289</v>
      </c>
      <c r="C29" s="243"/>
      <c r="D29" s="244">
        <v>80000</v>
      </c>
      <c r="E29" s="260">
        <f>'Desod. Fantasia'!H15</f>
        <v>40194.488371600011</v>
      </c>
      <c r="F29" s="286">
        <f t="shared" si="0"/>
        <v>44213.937208760013</v>
      </c>
      <c r="G29">
        <v>65000</v>
      </c>
      <c r="H29" s="288">
        <f t="shared" si="1"/>
        <v>0.31978558140369212</v>
      </c>
    </row>
    <row r="30" spans="1:8" ht="15" customHeight="1" thickBot="1">
      <c r="A30" s="219"/>
      <c r="B30" s="253" t="s">
        <v>290</v>
      </c>
      <c r="C30" s="254"/>
      <c r="D30" s="255">
        <v>40000</v>
      </c>
      <c r="E30" s="256">
        <f>E29/2</f>
        <v>20097.244185800006</v>
      </c>
      <c r="F30" s="286">
        <f t="shared" si="0"/>
        <v>22106.968604380007</v>
      </c>
      <c r="G30">
        <v>32000</v>
      </c>
      <c r="H30" s="288">
        <f t="shared" si="1"/>
        <v>0.30915723111312482</v>
      </c>
    </row>
    <row r="31" spans="1:8" ht="15" customHeight="1" thickBot="1">
      <c r="A31" s="219"/>
      <c r="B31" s="245" t="s">
        <v>291</v>
      </c>
      <c r="C31" s="246"/>
      <c r="D31" s="247"/>
      <c r="E31" s="248"/>
      <c r="F31" s="286"/>
      <c r="H31" s="288"/>
    </row>
    <row r="32" spans="1:8" ht="15.75" customHeight="1">
      <c r="A32" s="219"/>
      <c r="B32" s="249" t="s">
        <v>292</v>
      </c>
      <c r="C32" s="250"/>
      <c r="D32" s="251">
        <v>2200</v>
      </c>
      <c r="E32" s="252">
        <f>LIMPIAVIDRIO!G15</f>
        <v>543.46073684999999</v>
      </c>
      <c r="F32" s="286">
        <f t="shared" si="0"/>
        <v>597.80681053500007</v>
      </c>
      <c r="G32">
        <v>1700</v>
      </c>
      <c r="H32" s="288">
        <f t="shared" si="1"/>
        <v>0.64834893497941171</v>
      </c>
    </row>
    <row r="33" spans="1:8" ht="15" customHeight="1" thickBot="1">
      <c r="A33" s="219"/>
      <c r="B33" s="253" t="s">
        <v>293</v>
      </c>
      <c r="C33" s="254"/>
      <c r="D33" s="255">
        <v>5200</v>
      </c>
      <c r="E33" s="256">
        <f>'multi uso'!G17</f>
        <v>1444.0739599999999</v>
      </c>
      <c r="F33" s="286">
        <f t="shared" si="0"/>
        <v>1588.481356</v>
      </c>
      <c r="G33">
        <v>4200</v>
      </c>
      <c r="H33" s="288">
        <f t="shared" si="1"/>
        <v>0.62179015333333332</v>
      </c>
    </row>
    <row r="34" spans="1:8" ht="15" customHeight="1" thickBot="1">
      <c r="A34" s="219"/>
      <c r="B34" s="245" t="s">
        <v>294</v>
      </c>
      <c r="C34" s="262"/>
      <c r="D34" s="263"/>
      <c r="E34" s="264"/>
      <c r="F34" s="286"/>
      <c r="H34" s="288"/>
    </row>
    <row r="35" spans="1:8" ht="18" customHeight="1">
      <c r="A35" s="219"/>
      <c r="B35" s="249" t="s">
        <v>295</v>
      </c>
      <c r="C35" s="250"/>
      <c r="D35" s="251">
        <v>1000</v>
      </c>
      <c r="E35" s="252">
        <f>'Suav. Economico'!G12</f>
        <v>722.760717</v>
      </c>
      <c r="F35" s="286">
        <f t="shared" si="0"/>
        <v>795.0367887000001</v>
      </c>
      <c r="G35">
        <v>900</v>
      </c>
      <c r="H35" s="288">
        <f t="shared" si="1"/>
        <v>0.11662579033333322</v>
      </c>
    </row>
    <row r="36" spans="1:8" ht="15" customHeight="1">
      <c r="A36" s="219"/>
      <c r="B36" s="259" t="s">
        <v>296</v>
      </c>
      <c r="C36" s="243"/>
      <c r="D36" s="244">
        <v>1500</v>
      </c>
      <c r="E36" s="260">
        <f>'Suav. CONFORT'!G13</f>
        <v>958.55878590000009</v>
      </c>
      <c r="F36" s="286">
        <f t="shared" si="0"/>
        <v>1054.4146644900002</v>
      </c>
      <c r="G36">
        <v>1300</v>
      </c>
      <c r="H36" s="288">
        <f t="shared" si="1"/>
        <v>0.1889117965461537</v>
      </c>
    </row>
    <row r="37" spans="1:8" ht="15" customHeight="1">
      <c r="A37" s="219"/>
      <c r="B37" s="259" t="s">
        <v>179</v>
      </c>
      <c r="C37" s="243"/>
      <c r="D37" s="244">
        <v>2700</v>
      </c>
      <c r="E37" s="260">
        <f>'Suav. Especial'!G13</f>
        <v>1688.8933159000001</v>
      </c>
      <c r="F37" s="286">
        <f t="shared" si="0"/>
        <v>1857.7826474900003</v>
      </c>
      <c r="G37">
        <v>2400</v>
      </c>
      <c r="H37" s="288">
        <f t="shared" si="1"/>
        <v>0.22592389687916656</v>
      </c>
    </row>
    <row r="38" spans="1:8" ht="15" customHeight="1" thickBot="1">
      <c r="A38" s="219"/>
      <c r="B38" s="253" t="s">
        <v>297</v>
      </c>
      <c r="C38" s="254"/>
      <c r="D38" s="255">
        <v>6300</v>
      </c>
      <c r="E38" s="256">
        <f>'Perf. Confort'!G13</f>
        <v>3324.3669</v>
      </c>
      <c r="F38" s="286">
        <f t="shared" si="0"/>
        <v>3656.8035900000004</v>
      </c>
      <c r="G38">
        <v>5000</v>
      </c>
      <c r="H38" s="288">
        <f t="shared" si="1"/>
        <v>0.26863928199999992</v>
      </c>
    </row>
    <row r="39" spans="1:8" ht="15" customHeight="1" thickBot="1">
      <c r="A39" s="219"/>
      <c r="B39" s="245" t="s">
        <v>298</v>
      </c>
      <c r="C39" s="246"/>
      <c r="D39" s="265"/>
      <c r="E39" s="266"/>
      <c r="F39" s="286">
        <f t="shared" si="0"/>
        <v>0</v>
      </c>
      <c r="H39" s="288"/>
    </row>
    <row r="40" spans="1:8" ht="18.75" customHeight="1">
      <c r="A40" s="219"/>
      <c r="B40" s="259" t="s">
        <v>299</v>
      </c>
      <c r="C40" s="243"/>
      <c r="D40" s="244">
        <v>8000</v>
      </c>
      <c r="E40" s="260">
        <v>5750</v>
      </c>
      <c r="F40" s="286">
        <v>2640</v>
      </c>
      <c r="G40">
        <v>8000</v>
      </c>
      <c r="H40" s="288">
        <f t="shared" si="1"/>
        <v>0.67</v>
      </c>
    </row>
    <row r="41" spans="1:8" ht="15" customHeight="1">
      <c r="A41" s="219"/>
      <c r="B41" s="259" t="s">
        <v>224</v>
      </c>
      <c r="C41" s="243"/>
      <c r="D41" s="244">
        <v>6500</v>
      </c>
      <c r="E41" s="260">
        <v>4000</v>
      </c>
      <c r="F41" s="286">
        <f t="shared" si="0"/>
        <v>4400</v>
      </c>
      <c r="G41">
        <v>5900</v>
      </c>
      <c r="H41" s="288">
        <f t="shared" si="1"/>
        <v>0.25423728813559321</v>
      </c>
    </row>
    <row r="42" spans="1:8" ht="15" customHeight="1" thickBot="1">
      <c r="A42" s="219"/>
      <c r="B42" s="253" t="s">
        <v>300</v>
      </c>
      <c r="C42" s="254"/>
      <c r="D42" s="255">
        <v>3000</v>
      </c>
      <c r="E42" s="256">
        <f>'Colorante 300cc'!G11</f>
        <v>976.25922100000003</v>
      </c>
      <c r="F42" s="286">
        <f t="shared" si="0"/>
        <v>1073.8851431000001</v>
      </c>
      <c r="G42">
        <v>2000</v>
      </c>
      <c r="H42" s="288">
        <f t="shared" si="1"/>
        <v>0.46305742844999997</v>
      </c>
    </row>
    <row r="43" spans="1:8" ht="15" customHeight="1" thickBot="1">
      <c r="A43" s="219"/>
      <c r="B43" s="245" t="s">
        <v>301</v>
      </c>
      <c r="C43" s="246"/>
      <c r="D43" s="265"/>
      <c r="E43" s="266"/>
      <c r="F43" s="286">
        <f t="shared" si="0"/>
        <v>0</v>
      </c>
      <c r="H43" s="288"/>
    </row>
    <row r="44" spans="1:8" ht="20.25" customHeight="1">
      <c r="A44" s="219"/>
      <c r="B44" s="249" t="s">
        <v>302</v>
      </c>
      <c r="C44" s="250"/>
      <c r="D44" s="251">
        <v>26000</v>
      </c>
      <c r="E44" s="252">
        <v>14728</v>
      </c>
      <c r="F44" s="286">
        <f t="shared" si="0"/>
        <v>16200.800000000001</v>
      </c>
      <c r="G44">
        <v>25000</v>
      </c>
      <c r="H44" s="288">
        <f t="shared" si="1"/>
        <v>0.35196799999999995</v>
      </c>
    </row>
    <row r="45" spans="1:8" ht="15" customHeight="1">
      <c r="A45" s="219"/>
      <c r="B45" s="259" t="s">
        <v>303</v>
      </c>
      <c r="C45" s="243"/>
      <c r="D45" s="244">
        <v>14000</v>
      </c>
      <c r="E45" s="260">
        <v>3014</v>
      </c>
      <c r="F45" s="286">
        <f t="shared" si="0"/>
        <v>3315.4</v>
      </c>
      <c r="G45">
        <v>10000</v>
      </c>
      <c r="H45" s="288">
        <f t="shared" si="1"/>
        <v>0.66846000000000005</v>
      </c>
    </row>
    <row r="46" spans="1:8" ht="15" customHeight="1">
      <c r="A46" s="219"/>
      <c r="B46" s="259" t="s">
        <v>304</v>
      </c>
      <c r="C46" s="243"/>
      <c r="D46" s="244"/>
      <c r="E46" s="260"/>
      <c r="F46" s="286"/>
      <c r="H46" s="288"/>
    </row>
    <row r="47" spans="1:8" ht="15" customHeight="1" thickBot="1">
      <c r="A47" s="219"/>
      <c r="B47" s="253" t="s">
        <v>305</v>
      </c>
      <c r="C47" s="254"/>
      <c r="D47" s="255"/>
      <c r="E47" s="256"/>
      <c r="F47" s="286"/>
      <c r="H47" s="288"/>
    </row>
    <row r="48" spans="1:8" ht="32.25" customHeight="1" thickBot="1">
      <c r="A48" s="219"/>
      <c r="B48" s="245" t="s">
        <v>306</v>
      </c>
      <c r="C48" s="262"/>
      <c r="D48" s="267"/>
      <c r="E48" s="268"/>
      <c r="F48" s="286"/>
      <c r="H48" s="288"/>
    </row>
    <row r="49" spans="1:8" ht="43.5" customHeight="1">
      <c r="A49" s="219"/>
      <c r="B49" s="249" t="s">
        <v>307</v>
      </c>
      <c r="C49" s="250"/>
      <c r="D49" s="251">
        <v>2200</v>
      </c>
      <c r="E49" s="252"/>
      <c r="F49" s="286"/>
      <c r="H49" s="288"/>
    </row>
    <row r="50" spans="1:8" ht="15" customHeight="1">
      <c r="A50" s="219"/>
      <c r="B50" s="242" t="s">
        <v>308</v>
      </c>
      <c r="C50" s="243"/>
      <c r="D50" s="244">
        <v>3400</v>
      </c>
      <c r="E50" s="244"/>
      <c r="F50" s="286"/>
      <c r="H50" s="288"/>
    </row>
    <row r="51" spans="1:8" ht="15" customHeight="1">
      <c r="A51" s="219"/>
      <c r="B51" s="242" t="s">
        <v>309</v>
      </c>
      <c r="C51" s="242"/>
      <c r="D51" s="269">
        <v>2700</v>
      </c>
      <c r="E51" s="269"/>
      <c r="F51" s="286"/>
      <c r="H51" s="288"/>
    </row>
    <row r="52" spans="1:8" ht="13.5">
      <c r="A52" s="219"/>
      <c r="B52" s="270"/>
      <c r="C52" s="225"/>
      <c r="D52" s="226"/>
      <c r="E52" s="271"/>
      <c r="F52" s="272"/>
    </row>
    <row r="53" spans="1:8" ht="13.5">
      <c r="A53" s="219"/>
      <c r="B53" s="273" t="s">
        <v>310</v>
      </c>
      <c r="C53" s="274"/>
      <c r="D53" s="275"/>
      <c r="E53" s="271"/>
      <c r="F53" s="276"/>
    </row>
    <row r="54" spans="1:8" ht="13.5">
      <c r="A54" s="219"/>
      <c r="B54" s="270" t="s">
        <v>311</v>
      </c>
      <c r="C54" s="225"/>
      <c r="D54" s="226"/>
      <c r="E54" s="271"/>
      <c r="F54" s="276"/>
    </row>
    <row r="55" spans="1:8" ht="13.5">
      <c r="A55" s="219"/>
      <c r="B55" s="270" t="s">
        <v>312</v>
      </c>
      <c r="C55" s="225"/>
      <c r="D55" s="226"/>
      <c r="E55" s="271"/>
      <c r="F55" s="276"/>
    </row>
    <row r="56" spans="1:8" ht="14.25" thickBot="1">
      <c r="A56" s="219"/>
      <c r="B56" s="277"/>
      <c r="C56" s="278"/>
      <c r="D56" s="279"/>
      <c r="E56" s="280"/>
      <c r="F56" s="276"/>
    </row>
    <row r="57" spans="1:8" ht="13.5">
      <c r="A57" s="219"/>
      <c r="B57" s="281"/>
      <c r="C57" s="282"/>
      <c r="D57" s="283"/>
      <c r="E57" s="226"/>
      <c r="F57" s="276"/>
    </row>
    <row r="58" spans="1:8" ht="13.5">
      <c r="A58" s="219"/>
      <c r="B58" s="219"/>
      <c r="C58" s="219"/>
      <c r="D58" s="284"/>
      <c r="E58" s="226"/>
      <c r="F58" s="225"/>
    </row>
    <row r="59" spans="1:8" ht="13.5">
      <c r="A59" s="219"/>
      <c r="B59" s="219"/>
      <c r="C59" s="219"/>
      <c r="D59" s="284"/>
      <c r="E59" s="226"/>
      <c r="F59" s="225"/>
    </row>
    <row r="60" spans="1:8" ht="13.5">
      <c r="A60" s="219"/>
      <c r="B60" s="219"/>
      <c r="C60" s="219"/>
      <c r="D60" s="284"/>
      <c r="E60" s="226"/>
      <c r="F60" s="225"/>
    </row>
    <row r="61" spans="1:8" ht="13.5">
      <c r="A61" s="219"/>
      <c r="B61" s="219"/>
      <c r="C61" s="219"/>
      <c r="D61" s="284"/>
      <c r="E61" s="284"/>
      <c r="F61" s="219"/>
    </row>
    <row r="62" spans="1:8" ht="13.5">
      <c r="A62" s="219"/>
      <c r="B62" s="219"/>
      <c r="C62" s="219"/>
      <c r="D62" s="284"/>
      <c r="E62" s="284"/>
      <c r="F62" s="219"/>
    </row>
    <row r="63" spans="1:8" ht="13.5">
      <c r="A63" s="219"/>
      <c r="B63" s="219"/>
      <c r="C63" s="219"/>
      <c r="D63" s="284"/>
      <c r="E63" s="284"/>
      <c r="F63" s="219"/>
    </row>
    <row r="64" spans="1:8" ht="13.5">
      <c r="A64" s="219"/>
      <c r="B64" s="219"/>
      <c r="C64" s="219"/>
      <c r="D64" s="284"/>
      <c r="E64" s="284"/>
      <c r="F64" s="219"/>
    </row>
    <row r="65" spans="1:6" ht="13.5">
      <c r="A65" s="219"/>
      <c r="B65" s="219"/>
      <c r="C65" s="219"/>
      <c r="D65" s="284"/>
      <c r="E65" s="284"/>
      <c r="F65" s="219"/>
    </row>
    <row r="66" spans="1:6" ht="13.5">
      <c r="A66" s="219"/>
      <c r="B66" s="219"/>
      <c r="C66" s="219"/>
      <c r="D66" s="219"/>
      <c r="E66" s="219"/>
      <c r="F66" s="219"/>
    </row>
    <row r="67" spans="1:6" ht="13.5">
      <c r="A67" s="219"/>
      <c r="B67" s="219"/>
      <c r="C67" s="219"/>
      <c r="D67" s="219"/>
      <c r="E67" s="219"/>
      <c r="F67" s="219"/>
    </row>
    <row r="68" spans="1:6" ht="13.5">
      <c r="A68" s="219"/>
      <c r="B68" s="219"/>
      <c r="C68" s="219"/>
      <c r="D68" s="219"/>
      <c r="E68" s="219"/>
      <c r="F68" s="219"/>
    </row>
    <row r="69" spans="1:6" ht="13.5">
      <c r="A69" s="219"/>
      <c r="B69" s="219"/>
      <c r="C69" s="219"/>
      <c r="D69" s="219"/>
      <c r="E69" s="219"/>
      <c r="F69" s="219"/>
    </row>
    <row r="70" spans="1:6" ht="13.5">
      <c r="A70" s="219"/>
      <c r="B70" s="219"/>
      <c r="C70" s="219"/>
      <c r="D70" s="219"/>
      <c r="E70" s="219"/>
      <c r="F70" s="219"/>
    </row>
    <row r="71" spans="1:6" ht="13.5">
      <c r="A71" s="219"/>
      <c r="B71" s="219"/>
      <c r="C71" s="219"/>
      <c r="D71" s="219"/>
      <c r="E71" s="219"/>
      <c r="F71" s="219"/>
    </row>
    <row r="72" spans="1:6" ht="13.5">
      <c r="A72" s="219"/>
      <c r="B72" s="219"/>
      <c r="C72" s="219"/>
      <c r="D72" s="219"/>
      <c r="E72" s="219"/>
      <c r="F72" s="219"/>
    </row>
  </sheetData>
  <pageMargins left="0.7" right="0.7" top="0.75" bottom="0.75" header="0.3" footer="0.3"/>
  <pageSetup paperSize="9" orientation="portrait" horizontalDpi="300" verticalDpi="300" r:id="rId1"/>
  <legacyDrawing r:id="rId2"/>
  <oleObjects>
    <oleObject progId="PBrush" shapeId="12289" r:id="rId3"/>
    <oleObject progId="PBrush" shapeId="12290" r:id="rId4"/>
  </oleObjects>
</worksheet>
</file>

<file path=xl/worksheets/sheet20.xml><?xml version="1.0" encoding="utf-8"?>
<worksheet xmlns="http://schemas.openxmlformats.org/spreadsheetml/2006/main" xmlns:r="http://schemas.openxmlformats.org/officeDocument/2006/relationships">
  <dimension ref="B2:I38"/>
  <sheetViews>
    <sheetView workbookViewId="0">
      <selection activeCell="H33" sqref="H33"/>
    </sheetView>
  </sheetViews>
  <sheetFormatPr baseColWidth="10" defaultRowHeight="12.75"/>
  <cols>
    <col min="2" max="2" width="34.7109375" customWidth="1"/>
    <col min="4" max="4" width="16.140625" customWidth="1"/>
    <col min="5" max="5" width="12.5703125" customWidth="1"/>
    <col min="6" max="6" width="12.7109375" customWidth="1"/>
    <col min="8" max="8" width="13.7109375" customWidth="1"/>
    <col min="9" max="9" width="13.85546875" customWidth="1"/>
  </cols>
  <sheetData>
    <row r="2" spans="2:9">
      <c r="B2" s="8"/>
      <c r="C2" s="8"/>
      <c r="D2" s="8" t="s">
        <v>0</v>
      </c>
      <c r="E2" s="8" t="e">
        <f>COSTOS!#REF!</f>
        <v>#REF!</v>
      </c>
      <c r="F2" s="8"/>
      <c r="G2" s="8"/>
      <c r="H2" s="8"/>
      <c r="I2" s="8"/>
    </row>
    <row r="3" spans="2:9" ht="18">
      <c r="B3" s="456" t="s">
        <v>146</v>
      </c>
      <c r="C3" s="456"/>
      <c r="D3" s="456"/>
      <c r="E3" s="456"/>
      <c r="F3" s="456"/>
      <c r="G3" s="457"/>
      <c r="H3" s="457"/>
      <c r="I3" s="8"/>
    </row>
    <row r="4" spans="2:9" ht="18">
      <c r="B4" s="6" t="s">
        <v>1</v>
      </c>
      <c r="C4" s="6">
        <v>16</v>
      </c>
      <c r="D4" s="6"/>
      <c r="E4" s="6"/>
      <c r="F4" s="6"/>
      <c r="G4" s="36"/>
      <c r="H4" s="36"/>
      <c r="I4" s="101"/>
    </row>
    <row r="5" spans="2:9" ht="15.75"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15" t="s">
        <v>8</v>
      </c>
      <c r="H5" s="115" t="s">
        <v>9</v>
      </c>
      <c r="I5" s="8"/>
    </row>
    <row r="6" spans="2:9" ht="15">
      <c r="B6" s="18" t="s">
        <v>74</v>
      </c>
      <c r="C6" s="18" t="s">
        <v>90</v>
      </c>
      <c r="D6" s="24">
        <v>0.4</v>
      </c>
      <c r="E6" s="18">
        <f>D6*C4</f>
        <v>6.4</v>
      </c>
      <c r="F6" s="18"/>
      <c r="G6" s="181">
        <f>'Neutro TENSAN'!G16</f>
        <v>702.38076849999993</v>
      </c>
      <c r="H6" s="157">
        <f>G6*E6</f>
        <v>4495.2369183999999</v>
      </c>
      <c r="I6" s="8"/>
    </row>
    <row r="7" spans="2:9" ht="15">
      <c r="B7" s="18" t="s">
        <v>148</v>
      </c>
      <c r="C7" s="18" t="s">
        <v>90</v>
      </c>
      <c r="D7" s="24">
        <v>0.2</v>
      </c>
      <c r="E7" s="18">
        <f>D7*C4</f>
        <v>3.2</v>
      </c>
      <c r="F7" s="18"/>
      <c r="G7" s="18">
        <f>COSTOS!F15</f>
        <v>114900</v>
      </c>
      <c r="H7" s="157">
        <f>G7*E7</f>
        <v>367680</v>
      </c>
      <c r="I7" s="8"/>
    </row>
    <row r="8" spans="2:9" ht="15">
      <c r="B8" s="18" t="s">
        <v>75</v>
      </c>
      <c r="C8" s="18" t="s">
        <v>90</v>
      </c>
      <c r="D8" s="24">
        <v>0.2</v>
      </c>
      <c r="E8" s="18">
        <f>D8*C4</f>
        <v>3.2</v>
      </c>
      <c r="F8" s="18"/>
      <c r="G8" s="18">
        <f>COSTOS!F20</f>
        <v>9350</v>
      </c>
      <c r="H8" s="157">
        <f>G8*E8</f>
        <v>29920</v>
      </c>
      <c r="I8" s="8"/>
    </row>
    <row r="9" spans="2:9" ht="15">
      <c r="B9" s="18" t="s">
        <v>25</v>
      </c>
      <c r="C9" s="18" t="s">
        <v>90</v>
      </c>
      <c r="D9" s="24">
        <v>0.3</v>
      </c>
      <c r="E9" s="18">
        <f>D9*C4</f>
        <v>4.8</v>
      </c>
      <c r="F9" s="24"/>
      <c r="G9" s="181">
        <f>colorante!G128</f>
        <v>2460.02477330794</v>
      </c>
      <c r="H9" s="157">
        <f>G9*E9</f>
        <v>11808.118911878111</v>
      </c>
      <c r="I9" s="8"/>
    </row>
    <row r="10" spans="2:9" ht="15">
      <c r="B10" s="18"/>
      <c r="C10" s="18"/>
      <c r="D10" s="24">
        <f>SUM(D6:D9)</f>
        <v>1.1000000000000001</v>
      </c>
      <c r="E10" s="18"/>
      <c r="F10" s="24"/>
      <c r="G10" s="18"/>
      <c r="H10" s="157"/>
      <c r="I10" s="8"/>
    </row>
    <row r="11" spans="2:9" ht="15">
      <c r="B11" s="18"/>
      <c r="C11" s="18"/>
      <c r="D11" s="24">
        <f>SUM(D10)</f>
        <v>1.1000000000000001</v>
      </c>
      <c r="E11" s="35"/>
      <c r="F11" s="35"/>
      <c r="G11" s="18"/>
      <c r="H11" s="157"/>
      <c r="I11" s="38"/>
    </row>
    <row r="12" spans="2:9" ht="15.75">
      <c r="B12" s="115" t="s">
        <v>20</v>
      </c>
      <c r="C12" s="453"/>
      <c r="D12" s="453"/>
      <c r="E12" s="453"/>
      <c r="F12" s="453"/>
      <c r="G12" s="453"/>
      <c r="H12" s="37">
        <f>SUM(H6:H11)</f>
        <v>413903.35583027807</v>
      </c>
      <c r="I12" s="8"/>
    </row>
    <row r="13" spans="2:9" ht="15.75">
      <c r="B13" s="115" t="s">
        <v>21</v>
      </c>
      <c r="C13" s="453"/>
      <c r="D13" s="453"/>
      <c r="E13" s="453"/>
      <c r="F13" s="453"/>
      <c r="G13" s="453"/>
      <c r="H13" s="37">
        <f>H12/C4</f>
        <v>25868.95973939238</v>
      </c>
      <c r="I13" s="8"/>
    </row>
    <row r="14" spans="2:9" ht="15">
      <c r="B14" s="50"/>
      <c r="C14" s="8"/>
      <c r="D14" s="8"/>
      <c r="E14" s="8"/>
      <c r="F14" s="8"/>
      <c r="G14" s="154"/>
      <c r="H14" s="155"/>
      <c r="I14" s="8"/>
    </row>
    <row r="15" spans="2:9" ht="15">
      <c r="B15" s="50"/>
      <c r="C15" s="8"/>
      <c r="D15" s="8"/>
      <c r="E15" s="448" t="s">
        <v>22</v>
      </c>
      <c r="F15" s="448"/>
      <c r="G15" s="449"/>
      <c r="H15" s="182">
        <f>H13</f>
        <v>25868.95973939238</v>
      </c>
      <c r="I15" s="8"/>
    </row>
    <row r="16" spans="2:9" ht="15">
      <c r="B16" s="50"/>
      <c r="C16" s="8"/>
      <c r="D16" s="8"/>
      <c r="E16" s="448" t="s">
        <v>23</v>
      </c>
      <c r="F16" s="449"/>
      <c r="G16" s="449"/>
      <c r="H16" s="183">
        <v>40000</v>
      </c>
      <c r="I16" s="8"/>
    </row>
    <row r="17" spans="2:9" ht="18">
      <c r="B17" s="52"/>
      <c r="C17" s="8"/>
      <c r="D17" s="8"/>
      <c r="E17" s="448" t="s">
        <v>24</v>
      </c>
      <c r="F17" s="448"/>
      <c r="G17" s="449"/>
      <c r="H17" s="156">
        <f>H16-H15</f>
        <v>14131.04026060762</v>
      </c>
      <c r="I17" s="184">
        <f>H17/H16</f>
        <v>0.35327600651519053</v>
      </c>
    </row>
    <row r="18" spans="2:9">
      <c r="B18" s="8"/>
      <c r="C18" s="8"/>
      <c r="D18" s="8"/>
      <c r="E18" s="8"/>
      <c r="F18" s="8"/>
      <c r="G18" s="8"/>
      <c r="H18" s="8"/>
      <c r="I18" s="8"/>
    </row>
    <row r="20" spans="2:9">
      <c r="B20" s="8"/>
      <c r="C20" s="8"/>
      <c r="D20" s="8"/>
      <c r="E20" s="8"/>
      <c r="F20" s="8"/>
      <c r="G20" s="8"/>
      <c r="H20" s="8"/>
      <c r="I20" s="8"/>
    </row>
    <row r="21" spans="2:9">
      <c r="B21" s="8"/>
      <c r="C21" s="8"/>
      <c r="D21" s="8" t="s">
        <v>0</v>
      </c>
      <c r="E21" s="8" t="e">
        <f>E2</f>
        <v>#REF!</v>
      </c>
      <c r="F21" s="8"/>
      <c r="G21" s="8"/>
      <c r="H21" s="8"/>
      <c r="I21" s="8"/>
    </row>
    <row r="22" spans="2:9" ht="18">
      <c r="B22" s="458" t="s">
        <v>147</v>
      </c>
      <c r="C22" s="458"/>
      <c r="D22" s="458"/>
      <c r="E22" s="458"/>
      <c r="F22" s="458"/>
      <c r="G22" s="459"/>
      <c r="H22" s="459"/>
      <c r="I22" s="8"/>
    </row>
    <row r="23" spans="2:9" ht="18">
      <c r="B23" s="6" t="s">
        <v>1</v>
      </c>
      <c r="C23" s="6">
        <v>400</v>
      </c>
      <c r="D23" s="6"/>
      <c r="E23" s="6"/>
      <c r="F23" s="6"/>
      <c r="G23" s="36"/>
      <c r="H23" s="36"/>
      <c r="I23" s="101"/>
    </row>
    <row r="24" spans="2:9" ht="15.75">
      <c r="B24" s="12" t="s">
        <v>3</v>
      </c>
      <c r="C24" s="12" t="s">
        <v>4</v>
      </c>
      <c r="D24" s="12" t="s">
        <v>5</v>
      </c>
      <c r="E24" s="12" t="s">
        <v>6</v>
      </c>
      <c r="F24" s="12" t="s">
        <v>7</v>
      </c>
      <c r="G24" s="115" t="s">
        <v>8</v>
      </c>
      <c r="H24" s="115" t="s">
        <v>9</v>
      </c>
      <c r="I24" s="8"/>
    </row>
    <row r="25" spans="2:9" ht="15">
      <c r="B25" s="185" t="s">
        <v>78</v>
      </c>
      <c r="C25" s="18" t="s">
        <v>76</v>
      </c>
      <c r="D25" s="24">
        <v>0.01</v>
      </c>
      <c r="E25" s="18">
        <f>D25*C23</f>
        <v>4</v>
      </c>
      <c r="F25" s="18"/>
      <c r="G25" s="186">
        <f>H15</f>
        <v>25868.95973939238</v>
      </c>
      <c r="H25" s="157">
        <f>G25*E25</f>
        <v>103475.83895756952</v>
      </c>
      <c r="I25" s="8"/>
    </row>
    <row r="26" spans="2:9" ht="15">
      <c r="B26" s="18" t="s">
        <v>67</v>
      </c>
      <c r="C26" s="18" t="s">
        <v>76</v>
      </c>
      <c r="D26" s="24">
        <v>0.99</v>
      </c>
      <c r="E26" s="18">
        <f>D26*C23</f>
        <v>396</v>
      </c>
      <c r="F26" s="18"/>
      <c r="G26" s="18">
        <v>2.21</v>
      </c>
      <c r="H26" s="157">
        <f>G26*E26</f>
        <v>875.16</v>
      </c>
      <c r="I26" s="8"/>
    </row>
    <row r="27" spans="2:9" ht="15">
      <c r="B27" s="18"/>
      <c r="C27" s="18"/>
      <c r="D27" s="24">
        <f>SUM(D25:D26)</f>
        <v>1</v>
      </c>
      <c r="E27" s="18"/>
      <c r="F27" s="18"/>
      <c r="G27" s="18"/>
      <c r="H27" s="157"/>
      <c r="I27" s="8"/>
    </row>
    <row r="28" spans="2:9" ht="15.75">
      <c r="B28" s="115" t="s">
        <v>20</v>
      </c>
      <c r="C28" s="453"/>
      <c r="D28" s="453"/>
      <c r="E28" s="453"/>
      <c r="F28" s="453"/>
      <c r="G28" s="453"/>
      <c r="H28" s="37">
        <f>SUM(H25:H27)</f>
        <v>104350.99895756952</v>
      </c>
      <c r="I28" s="8"/>
    </row>
    <row r="29" spans="2:9" ht="15.75">
      <c r="B29" s="115" t="s">
        <v>21</v>
      </c>
      <c r="C29" s="453"/>
      <c r="D29" s="453"/>
      <c r="E29" s="453"/>
      <c r="F29" s="453"/>
      <c r="G29" s="453"/>
      <c r="H29" s="37">
        <f>H28/C23</f>
        <v>260.87749739392382</v>
      </c>
      <c r="I29" s="8"/>
    </row>
    <row r="30" spans="2:9" ht="15">
      <c r="B30" s="50"/>
      <c r="C30" s="8"/>
      <c r="D30" s="8"/>
      <c r="E30" s="8"/>
      <c r="F30" s="8"/>
      <c r="G30" s="154"/>
      <c r="H30" s="155"/>
      <c r="I30" s="8"/>
    </row>
    <row r="31" spans="2:9" ht="15">
      <c r="B31" s="50"/>
      <c r="C31" s="8"/>
      <c r="D31" s="8"/>
      <c r="E31" s="448" t="s">
        <v>22</v>
      </c>
      <c r="F31" s="448"/>
      <c r="G31" s="449"/>
      <c r="H31" s="182">
        <f>H29</f>
        <v>260.87749739392382</v>
      </c>
      <c r="I31" s="8"/>
    </row>
    <row r="32" spans="2:9" ht="15">
      <c r="B32" s="50"/>
      <c r="C32" s="8"/>
      <c r="D32" s="8"/>
      <c r="E32" s="448" t="s">
        <v>23</v>
      </c>
      <c r="F32" s="449"/>
      <c r="G32" s="449"/>
      <c r="H32" s="183">
        <v>700</v>
      </c>
      <c r="I32" s="8"/>
    </row>
    <row r="33" spans="2:9" ht="18">
      <c r="B33" s="52"/>
      <c r="C33" s="8"/>
      <c r="D33" s="8"/>
      <c r="E33" s="448" t="s">
        <v>24</v>
      </c>
      <c r="F33" s="448"/>
      <c r="G33" s="449"/>
      <c r="H33" s="156">
        <f>H32-H31</f>
        <v>439.12250260607618</v>
      </c>
      <c r="I33" s="184">
        <f>H33/H32</f>
        <v>0.62731786086582308</v>
      </c>
    </row>
    <row r="34" spans="2:9">
      <c r="B34" s="8"/>
      <c r="C34" s="8"/>
      <c r="D34" s="8"/>
      <c r="E34" s="8"/>
      <c r="F34" s="8"/>
      <c r="G34" s="8"/>
      <c r="H34" s="8"/>
      <c r="I34" s="8"/>
    </row>
    <row r="35" spans="2:9">
      <c r="B35" s="8"/>
      <c r="C35" s="8"/>
      <c r="D35" s="8"/>
      <c r="E35" s="8"/>
      <c r="F35" s="8"/>
      <c r="G35" s="8"/>
      <c r="H35" s="8"/>
      <c r="I35" s="8"/>
    </row>
    <row r="36" spans="2:9">
      <c r="B36" s="8"/>
      <c r="C36" s="8"/>
      <c r="D36" s="8"/>
      <c r="E36" s="8"/>
      <c r="F36" s="8"/>
      <c r="G36" s="8"/>
      <c r="H36" s="8"/>
      <c r="I36" s="8"/>
    </row>
    <row r="37" spans="2:9">
      <c r="B37" s="8"/>
      <c r="C37" s="8"/>
      <c r="D37" s="8"/>
      <c r="E37" s="8"/>
      <c r="F37" s="8"/>
      <c r="G37" s="8"/>
      <c r="H37" s="8"/>
      <c r="I37" s="8"/>
    </row>
    <row r="38" spans="2:9">
      <c r="B38" s="8"/>
      <c r="C38" s="8"/>
      <c r="D38" s="8"/>
      <c r="E38" s="8"/>
      <c r="F38" s="8"/>
      <c r="G38" s="8"/>
      <c r="H38" s="8"/>
      <c r="I38" s="8"/>
    </row>
  </sheetData>
  <mergeCells count="12">
    <mergeCell ref="B22:H22"/>
    <mergeCell ref="E31:G31"/>
    <mergeCell ref="E32:G32"/>
    <mergeCell ref="E33:G33"/>
    <mergeCell ref="C28:G28"/>
    <mergeCell ref="C29:G29"/>
    <mergeCell ref="B3:H3"/>
    <mergeCell ref="E15:G15"/>
    <mergeCell ref="E16:G16"/>
    <mergeCell ref="E17:G17"/>
    <mergeCell ref="C12:G12"/>
    <mergeCell ref="C13:G13"/>
  </mergeCells>
  <phoneticPr fontId="2" type="noConversion"/>
  <pageMargins left="0.75" right="0.75" top="1" bottom="1" header="0" footer="0"/>
  <pageSetup paperSize="9" orientation="portrait" horizontalDpi="120" verticalDpi="7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B2:I39"/>
  <sheetViews>
    <sheetView workbookViewId="0">
      <selection activeCell="G8" sqref="G8"/>
    </sheetView>
  </sheetViews>
  <sheetFormatPr baseColWidth="10" defaultRowHeight="12.75"/>
  <cols>
    <col min="2" max="2" width="34.7109375" customWidth="1"/>
    <col min="4" max="4" width="16.140625" customWidth="1"/>
    <col min="5" max="5" width="12.5703125" customWidth="1"/>
    <col min="6" max="6" width="12.7109375" customWidth="1"/>
    <col min="8" max="8" width="13.7109375" customWidth="1"/>
    <col min="9" max="9" width="13.85546875" customWidth="1"/>
  </cols>
  <sheetData>
    <row r="2" spans="2:9">
      <c r="B2" s="8"/>
      <c r="C2" s="8"/>
      <c r="D2" s="8" t="s">
        <v>0</v>
      </c>
      <c r="E2" s="8" t="e">
        <f>COSTOS!#REF!</f>
        <v>#REF!</v>
      </c>
      <c r="F2" s="8"/>
      <c r="G2" s="8"/>
      <c r="H2" s="8"/>
      <c r="I2" s="8"/>
    </row>
    <row r="3" spans="2:9" ht="18">
      <c r="B3" s="462" t="s">
        <v>153</v>
      </c>
      <c r="C3" s="462"/>
      <c r="D3" s="462"/>
      <c r="E3" s="462"/>
      <c r="F3" s="462"/>
      <c r="G3" s="463"/>
      <c r="H3" s="463"/>
      <c r="I3" s="8"/>
    </row>
    <row r="4" spans="2:9" ht="18">
      <c r="B4" s="6" t="s">
        <v>1</v>
      </c>
      <c r="C4" s="6">
        <v>1</v>
      </c>
      <c r="D4" s="6"/>
      <c r="E4" s="6"/>
      <c r="F4" s="6"/>
      <c r="G4" s="36"/>
      <c r="H4" s="36"/>
      <c r="I4" s="101"/>
    </row>
    <row r="5" spans="2:9" ht="15.75"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15" t="s">
        <v>8</v>
      </c>
      <c r="H5" s="115" t="s">
        <v>9</v>
      </c>
      <c r="I5" s="8"/>
    </row>
    <row r="6" spans="2:9" ht="15">
      <c r="B6" s="18" t="s">
        <v>74</v>
      </c>
      <c r="C6" s="18" t="s">
        <v>90</v>
      </c>
      <c r="D6" s="24">
        <v>0.4</v>
      </c>
      <c r="E6" s="18">
        <f>D6*C4</f>
        <v>0.4</v>
      </c>
      <c r="F6" s="18"/>
      <c r="G6" s="181">
        <f>'Neutro TENSAN'!G16</f>
        <v>702.38076849999993</v>
      </c>
      <c r="H6" s="157">
        <f>G6*E6</f>
        <v>280.9523074</v>
      </c>
      <c r="I6" s="8"/>
    </row>
    <row r="7" spans="2:9" ht="15">
      <c r="B7" s="18" t="s">
        <v>156</v>
      </c>
      <c r="C7" s="18" t="s">
        <v>90</v>
      </c>
      <c r="D7" s="24">
        <v>0.2</v>
      </c>
      <c r="E7" s="18">
        <f>D7*C4</f>
        <v>0.2</v>
      </c>
      <c r="F7" s="18"/>
      <c r="G7" s="18">
        <f>COSTOS!F18</f>
        <v>58000</v>
      </c>
      <c r="H7" s="157">
        <f>G7*E7</f>
        <v>11600</v>
      </c>
      <c r="I7" s="8"/>
    </row>
    <row r="8" spans="2:9" ht="15">
      <c r="B8" s="18" t="s">
        <v>155</v>
      </c>
      <c r="C8" s="18" t="s">
        <v>90</v>
      </c>
      <c r="D8" s="24">
        <v>0.1</v>
      </c>
      <c r="E8" s="18">
        <f>D8*C4</f>
        <v>0.1</v>
      </c>
      <c r="F8" s="18"/>
      <c r="G8" s="18">
        <f>COSTOS!F19</f>
        <v>129150</v>
      </c>
      <c r="H8" s="157">
        <f>G8*E8</f>
        <v>12915</v>
      </c>
      <c r="I8" s="8"/>
    </row>
    <row r="9" spans="2:9" ht="15">
      <c r="B9" s="18" t="s">
        <v>75</v>
      </c>
      <c r="C9" s="18" t="s">
        <v>90</v>
      </c>
      <c r="D9" s="24">
        <v>0.4</v>
      </c>
      <c r="E9" s="18">
        <f>D9*C4</f>
        <v>0.4</v>
      </c>
      <c r="F9" s="18"/>
      <c r="G9" s="18">
        <f>COSTOS!F20</f>
        <v>9350</v>
      </c>
      <c r="H9" s="157">
        <f>G9*E9</f>
        <v>3740</v>
      </c>
      <c r="I9" s="8"/>
    </row>
    <row r="10" spans="2:9" ht="15">
      <c r="B10" s="18"/>
      <c r="C10" s="18"/>
      <c r="D10" s="24"/>
      <c r="E10" s="18"/>
      <c r="F10" s="24"/>
      <c r="G10" s="181"/>
      <c r="H10" s="157"/>
      <c r="I10" s="8"/>
    </row>
    <row r="11" spans="2:9" ht="15">
      <c r="B11" s="18"/>
      <c r="C11" s="18"/>
      <c r="D11" s="24">
        <f>SUM(D6:D10)</f>
        <v>1.1000000000000001</v>
      </c>
      <c r="E11" s="18"/>
      <c r="F11" s="24"/>
      <c r="G11" s="18"/>
      <c r="H11" s="157"/>
      <c r="I11" s="8"/>
    </row>
    <row r="12" spans="2:9" ht="15">
      <c r="B12" s="18"/>
      <c r="C12" s="18"/>
      <c r="D12" s="24">
        <f>SUM(D11)</f>
        <v>1.1000000000000001</v>
      </c>
      <c r="E12" s="35"/>
      <c r="F12" s="35"/>
      <c r="G12" s="18"/>
      <c r="H12" s="157"/>
      <c r="I12" s="38"/>
    </row>
    <row r="13" spans="2:9" ht="15.75">
      <c r="B13" s="115" t="s">
        <v>20</v>
      </c>
      <c r="C13" s="453"/>
      <c r="D13" s="453"/>
      <c r="E13" s="453"/>
      <c r="F13" s="453"/>
      <c r="G13" s="453"/>
      <c r="H13" s="37">
        <f>SUM(H6:H12)</f>
        <v>28535.952307400003</v>
      </c>
      <c r="I13" s="8"/>
    </row>
    <row r="14" spans="2:9" ht="15.75">
      <c r="B14" s="115" t="s">
        <v>21</v>
      </c>
      <c r="C14" s="453"/>
      <c r="D14" s="453"/>
      <c r="E14" s="453"/>
      <c r="F14" s="453"/>
      <c r="G14" s="453"/>
      <c r="H14" s="37">
        <f>H13/C4</f>
        <v>28535.952307400003</v>
      </c>
      <c r="I14" s="8"/>
    </row>
    <row r="15" spans="2:9" ht="15">
      <c r="B15" s="50"/>
      <c r="C15" s="8"/>
      <c r="D15" s="8"/>
      <c r="E15" s="8"/>
      <c r="F15" s="8"/>
      <c r="G15" s="154"/>
      <c r="H15" s="155"/>
      <c r="I15" s="8"/>
    </row>
    <row r="16" spans="2:9" ht="15">
      <c r="B16" s="50"/>
      <c r="C16" s="8"/>
      <c r="D16" s="8"/>
      <c r="E16" s="448" t="s">
        <v>22</v>
      </c>
      <c r="F16" s="448"/>
      <c r="G16" s="449"/>
      <c r="H16" s="182">
        <f>H14</f>
        <v>28535.952307400003</v>
      </c>
      <c r="I16" s="8"/>
    </row>
    <row r="17" spans="2:9" ht="15">
      <c r="B17" s="50"/>
      <c r="C17" s="8"/>
      <c r="D17" s="8"/>
      <c r="E17" s="448" t="s">
        <v>23</v>
      </c>
      <c r="F17" s="449"/>
      <c r="G17" s="449"/>
      <c r="H17" s="183">
        <v>40000</v>
      </c>
      <c r="I17" s="8"/>
    </row>
    <row r="18" spans="2:9" ht="18">
      <c r="B18" s="52"/>
      <c r="C18" s="8"/>
      <c r="D18" s="8"/>
      <c r="E18" s="448" t="s">
        <v>24</v>
      </c>
      <c r="F18" s="448"/>
      <c r="G18" s="449"/>
      <c r="H18" s="156">
        <f>H17-H16</f>
        <v>11464.047692599997</v>
      </c>
      <c r="I18" s="184">
        <f>H18/H17</f>
        <v>0.28660119231499992</v>
      </c>
    </row>
    <row r="19" spans="2:9">
      <c r="B19" s="8"/>
      <c r="C19" s="8"/>
      <c r="D19" s="8"/>
      <c r="E19" s="8"/>
      <c r="F19" s="8"/>
      <c r="G19" s="8"/>
      <c r="H19" s="8"/>
      <c r="I19" s="8"/>
    </row>
    <row r="21" spans="2:9">
      <c r="B21" s="8"/>
      <c r="C21" s="8"/>
      <c r="D21" s="8"/>
      <c r="E21" s="8"/>
      <c r="F21" s="8"/>
      <c r="G21" s="8"/>
      <c r="H21" s="8"/>
      <c r="I21" s="8"/>
    </row>
    <row r="22" spans="2:9">
      <c r="B22" s="8"/>
      <c r="C22" s="8"/>
      <c r="D22" s="8" t="s">
        <v>0</v>
      </c>
      <c r="E22" s="8" t="e">
        <f>E2</f>
        <v>#REF!</v>
      </c>
      <c r="F22" s="8"/>
      <c r="G22" s="8"/>
      <c r="H22" s="8"/>
      <c r="I22" s="8"/>
    </row>
    <row r="23" spans="2:9" ht="18">
      <c r="B23" s="460" t="s">
        <v>154</v>
      </c>
      <c r="C23" s="460"/>
      <c r="D23" s="460"/>
      <c r="E23" s="460"/>
      <c r="F23" s="460"/>
      <c r="G23" s="461"/>
      <c r="H23" s="461"/>
      <c r="I23" s="8"/>
    </row>
    <row r="24" spans="2:9" ht="18">
      <c r="B24" s="6" t="s">
        <v>1</v>
      </c>
      <c r="C24" s="6">
        <v>400</v>
      </c>
      <c r="D24" s="6"/>
      <c r="E24" s="6"/>
      <c r="F24" s="6"/>
      <c r="G24" s="36"/>
      <c r="H24" s="36"/>
      <c r="I24" s="101"/>
    </row>
    <row r="25" spans="2:9" ht="15.75">
      <c r="B25" s="12" t="s">
        <v>3</v>
      </c>
      <c r="C25" s="12" t="s">
        <v>4</v>
      </c>
      <c r="D25" s="12" t="s">
        <v>5</v>
      </c>
      <c r="E25" s="12" t="s">
        <v>6</v>
      </c>
      <c r="F25" s="12" t="s">
        <v>7</v>
      </c>
      <c r="G25" s="115" t="s">
        <v>8</v>
      </c>
      <c r="H25" s="115" t="s">
        <v>9</v>
      </c>
      <c r="I25" s="8"/>
    </row>
    <row r="26" spans="2:9" ht="15">
      <c r="B26" s="185" t="s">
        <v>78</v>
      </c>
      <c r="C26" s="18" t="s">
        <v>76</v>
      </c>
      <c r="D26" s="24">
        <v>0.01</v>
      </c>
      <c r="E26" s="18">
        <f>D26*C24</f>
        <v>4</v>
      </c>
      <c r="F26" s="18"/>
      <c r="G26" s="186">
        <f>H16</f>
        <v>28535.952307400003</v>
      </c>
      <c r="H26" s="157">
        <f>G26*E26</f>
        <v>114143.80922960001</v>
      </c>
      <c r="I26" s="8"/>
    </row>
    <row r="27" spans="2:9" ht="15">
      <c r="B27" s="18" t="s">
        <v>67</v>
      </c>
      <c r="C27" s="18" t="s">
        <v>76</v>
      </c>
      <c r="D27" s="24">
        <v>0.99</v>
      </c>
      <c r="E27" s="18">
        <f>D27*C24</f>
        <v>396</v>
      </c>
      <c r="F27" s="18"/>
      <c r="G27" s="18">
        <v>2.21</v>
      </c>
      <c r="H27" s="157">
        <f>G27*E27</f>
        <v>875.16</v>
      </c>
      <c r="I27" s="8"/>
    </row>
    <row r="28" spans="2:9" ht="15">
      <c r="B28" s="18"/>
      <c r="C28" s="18"/>
      <c r="D28" s="24">
        <f>SUM(D26:D27)</f>
        <v>1</v>
      </c>
      <c r="E28" s="18"/>
      <c r="F28" s="18"/>
      <c r="G28" s="18"/>
      <c r="H28" s="157"/>
      <c r="I28" s="8"/>
    </row>
    <row r="29" spans="2:9" ht="15.75">
      <c r="B29" s="115" t="s">
        <v>20</v>
      </c>
      <c r="C29" s="453"/>
      <c r="D29" s="453"/>
      <c r="E29" s="453"/>
      <c r="F29" s="453"/>
      <c r="G29" s="453"/>
      <c r="H29" s="37">
        <f>SUM(H26:H28)</f>
        <v>115018.96922960001</v>
      </c>
      <c r="I29" s="8"/>
    </row>
    <row r="30" spans="2:9" ht="15.75">
      <c r="B30" s="115" t="s">
        <v>21</v>
      </c>
      <c r="C30" s="453"/>
      <c r="D30" s="453"/>
      <c r="E30" s="453"/>
      <c r="F30" s="453"/>
      <c r="G30" s="453"/>
      <c r="H30" s="37">
        <f>H29/C24</f>
        <v>287.54742307400005</v>
      </c>
      <c r="I30" s="8"/>
    </row>
    <row r="31" spans="2:9" ht="15">
      <c r="B31" s="50"/>
      <c r="C31" s="8"/>
      <c r="D31" s="8"/>
      <c r="E31" s="8"/>
      <c r="F31" s="8"/>
      <c r="G31" s="154"/>
      <c r="H31" s="155"/>
      <c r="I31" s="8"/>
    </row>
    <row r="32" spans="2:9" ht="15">
      <c r="B32" s="50"/>
      <c r="C32" s="8"/>
      <c r="D32" s="8"/>
      <c r="E32" s="448" t="s">
        <v>22</v>
      </c>
      <c r="F32" s="448"/>
      <c r="G32" s="449"/>
      <c r="H32" s="182">
        <f>H30</f>
        <v>287.54742307400005</v>
      </c>
      <c r="I32" s="8"/>
    </row>
    <row r="33" spans="2:9" ht="15">
      <c r="B33" s="50"/>
      <c r="C33" s="8"/>
      <c r="D33" s="8"/>
      <c r="E33" s="448" t="s">
        <v>23</v>
      </c>
      <c r="F33" s="449"/>
      <c r="G33" s="449"/>
      <c r="H33" s="183">
        <v>700</v>
      </c>
      <c r="I33" s="8"/>
    </row>
    <row r="34" spans="2:9" ht="18">
      <c r="B34" s="52"/>
      <c r="C34" s="8"/>
      <c r="D34" s="8"/>
      <c r="E34" s="448" t="s">
        <v>24</v>
      </c>
      <c r="F34" s="448"/>
      <c r="G34" s="449"/>
      <c r="H34" s="156">
        <f>H33-H32</f>
        <v>412.45257692599995</v>
      </c>
      <c r="I34" s="184">
        <f>H34/H33</f>
        <v>0.5892179670371428</v>
      </c>
    </row>
    <row r="35" spans="2:9">
      <c r="B35" s="8"/>
      <c r="C35" s="8"/>
      <c r="D35" s="8"/>
      <c r="E35" s="8"/>
      <c r="F35" s="8"/>
      <c r="G35" s="8"/>
      <c r="H35" s="8"/>
      <c r="I35" s="8"/>
    </row>
    <row r="36" spans="2:9">
      <c r="B36" s="8"/>
      <c r="C36" s="8"/>
      <c r="D36" s="8"/>
      <c r="E36" s="8"/>
      <c r="F36" s="8"/>
      <c r="G36" s="8"/>
      <c r="H36" s="8"/>
      <c r="I36" s="8"/>
    </row>
    <row r="37" spans="2:9">
      <c r="B37" s="8"/>
      <c r="C37" s="8"/>
      <c r="D37" s="8"/>
      <c r="E37" s="8"/>
      <c r="F37" s="8"/>
      <c r="G37" s="8"/>
      <c r="H37" s="8"/>
      <c r="I37" s="8"/>
    </row>
    <row r="38" spans="2:9">
      <c r="B38" s="8"/>
      <c r="C38" s="8"/>
      <c r="D38" s="8"/>
      <c r="E38" s="8"/>
      <c r="F38" s="8"/>
      <c r="G38" s="8"/>
      <c r="H38" s="8"/>
      <c r="I38" s="8"/>
    </row>
    <row r="39" spans="2:9">
      <c r="B39" s="8"/>
      <c r="C39" s="8"/>
      <c r="D39" s="8"/>
      <c r="E39" s="8"/>
      <c r="F39" s="8"/>
      <c r="G39" s="8"/>
      <c r="H39" s="8"/>
      <c r="I39" s="8"/>
    </row>
  </sheetData>
  <mergeCells count="12">
    <mergeCell ref="B3:H3"/>
    <mergeCell ref="C13:G13"/>
    <mergeCell ref="C14:G14"/>
    <mergeCell ref="E16:G16"/>
    <mergeCell ref="C30:G30"/>
    <mergeCell ref="E32:G32"/>
    <mergeCell ref="E33:G33"/>
    <mergeCell ref="E34:G34"/>
    <mergeCell ref="E17:G17"/>
    <mergeCell ref="E18:G18"/>
    <mergeCell ref="B23:H23"/>
    <mergeCell ref="C29:G29"/>
  </mergeCells>
  <phoneticPr fontId="2" type="noConversion"/>
  <pageMargins left="0.75" right="0.75" top="1" bottom="1" header="0" footer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B2:I39"/>
  <sheetViews>
    <sheetView topLeftCell="A4" workbookViewId="0">
      <selection activeCell="C24" sqref="C24"/>
    </sheetView>
  </sheetViews>
  <sheetFormatPr baseColWidth="10" defaultRowHeight="12.75"/>
  <cols>
    <col min="2" max="2" width="34.7109375" customWidth="1"/>
    <col min="4" max="4" width="16.140625" customWidth="1"/>
    <col min="5" max="5" width="12.5703125" customWidth="1"/>
    <col min="6" max="6" width="12.7109375" customWidth="1"/>
    <col min="8" max="8" width="13.7109375" customWidth="1"/>
    <col min="9" max="9" width="13.85546875" customWidth="1"/>
  </cols>
  <sheetData>
    <row r="2" spans="2:9">
      <c r="B2" s="8"/>
      <c r="C2" s="8"/>
      <c r="D2" s="8"/>
      <c r="E2" s="8"/>
      <c r="F2" s="8"/>
      <c r="G2" s="8"/>
      <c r="H2" s="8"/>
      <c r="I2" s="8"/>
    </row>
    <row r="3" spans="2:9" ht="18">
      <c r="B3" s="466" t="s">
        <v>159</v>
      </c>
      <c r="C3" s="466"/>
      <c r="D3" s="466"/>
      <c r="E3" s="466"/>
      <c r="F3" s="466"/>
      <c r="G3" s="467"/>
      <c r="H3" s="467"/>
      <c r="I3" s="8"/>
    </row>
    <row r="4" spans="2:9" ht="18">
      <c r="B4" s="6" t="s">
        <v>1</v>
      </c>
      <c r="C4" s="6">
        <v>1</v>
      </c>
      <c r="D4" s="6"/>
      <c r="E4" s="6"/>
      <c r="F4" s="6"/>
      <c r="G4" s="36"/>
      <c r="H4" s="36"/>
      <c r="I4" s="101"/>
    </row>
    <row r="5" spans="2:9" ht="15.75"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15" t="s">
        <v>8</v>
      </c>
      <c r="H5" s="115" t="s">
        <v>9</v>
      </c>
      <c r="I5" s="8"/>
    </row>
    <row r="6" spans="2:9" ht="15">
      <c r="B6" s="18" t="s">
        <v>74</v>
      </c>
      <c r="C6" s="18" t="s">
        <v>90</v>
      </c>
      <c r="D6" s="24">
        <v>0.55000000000000004</v>
      </c>
      <c r="E6" s="18">
        <f>D6*C4</f>
        <v>0.55000000000000004</v>
      </c>
      <c r="F6" s="18"/>
      <c r="G6" s="181">
        <f>'Neutro TENSAN'!G16</f>
        <v>702.38076849999993</v>
      </c>
      <c r="H6" s="157">
        <f>G6*E6</f>
        <v>386.30942267500001</v>
      </c>
      <c r="I6" s="8"/>
    </row>
    <row r="7" spans="2:9" ht="15">
      <c r="B7" s="18" t="s">
        <v>83</v>
      </c>
      <c r="C7" s="18" t="s">
        <v>90</v>
      </c>
      <c r="D7" s="24">
        <v>0.25</v>
      </c>
      <c r="E7" s="18">
        <f>D7*C4</f>
        <v>0.25</v>
      </c>
      <c r="F7" s="18">
        <v>11.64</v>
      </c>
      <c r="G7" s="18">
        <f>COSTOS!F10</f>
        <v>143300</v>
      </c>
      <c r="H7" s="157">
        <f>G7*E7</f>
        <v>35825</v>
      </c>
      <c r="I7" s="8"/>
    </row>
    <row r="8" spans="2:9" ht="15">
      <c r="B8" s="18" t="s">
        <v>134</v>
      </c>
      <c r="C8" s="18" t="s">
        <v>90</v>
      </c>
      <c r="D8" s="24">
        <v>0.05</v>
      </c>
      <c r="E8" s="18">
        <f>D8*C4</f>
        <v>0.05</v>
      </c>
      <c r="F8" s="18"/>
      <c r="G8" s="18">
        <f>COSTOS!F24</f>
        <v>17850</v>
      </c>
      <c r="H8" s="157">
        <f>G8*E8</f>
        <v>892.5</v>
      </c>
      <c r="I8" s="8"/>
    </row>
    <row r="9" spans="2:9" ht="15">
      <c r="B9" s="18" t="s">
        <v>75</v>
      </c>
      <c r="C9" s="18" t="s">
        <v>90</v>
      </c>
      <c r="D9" s="24">
        <v>0.2</v>
      </c>
      <c r="E9" s="18">
        <f>D9*C4</f>
        <v>0.2</v>
      </c>
      <c r="F9" s="18" t="e">
        <f>COSTOS!#REF!</f>
        <v>#REF!</v>
      </c>
      <c r="G9" s="18">
        <f>COSTOS!F20</f>
        <v>9350</v>
      </c>
      <c r="H9" s="157">
        <f>G9*E9</f>
        <v>1870</v>
      </c>
      <c r="I9" s="8"/>
    </row>
    <row r="10" spans="2:9" ht="15">
      <c r="B10" s="18"/>
      <c r="C10" s="18" t="s">
        <v>90</v>
      </c>
      <c r="D10" s="24"/>
      <c r="E10" s="18">
        <f>D10*C4</f>
        <v>0</v>
      </c>
      <c r="F10" s="24"/>
      <c r="G10" s="181">
        <f>colorante!G128</f>
        <v>2460.02477330794</v>
      </c>
      <c r="H10" s="157">
        <f>G10*E10</f>
        <v>0</v>
      </c>
      <c r="I10" s="8"/>
    </row>
    <row r="11" spans="2:9" ht="15">
      <c r="B11" s="18"/>
      <c r="C11" s="18"/>
      <c r="D11" s="24">
        <f>SUM(D6:D10)</f>
        <v>1.05</v>
      </c>
      <c r="E11" s="18"/>
      <c r="F11" s="24"/>
      <c r="G11" s="18"/>
      <c r="H11" s="157"/>
      <c r="I11" s="8"/>
    </row>
    <row r="12" spans="2:9" ht="15">
      <c r="B12" s="18"/>
      <c r="C12" s="18"/>
      <c r="D12" s="24">
        <f>SUM(D11)</f>
        <v>1.05</v>
      </c>
      <c r="E12" s="35"/>
      <c r="F12" s="35"/>
      <c r="G12" s="18"/>
      <c r="H12" s="157"/>
      <c r="I12" s="38"/>
    </row>
    <row r="13" spans="2:9" ht="15.75">
      <c r="B13" s="115" t="s">
        <v>20</v>
      </c>
      <c r="C13" s="453"/>
      <c r="D13" s="453"/>
      <c r="E13" s="453"/>
      <c r="F13" s="453"/>
      <c r="G13" s="453"/>
      <c r="H13" s="37">
        <f>SUM(H6:H12)</f>
        <v>38973.809422675004</v>
      </c>
      <c r="I13" s="8"/>
    </row>
    <row r="14" spans="2:9" ht="15.75">
      <c r="B14" s="115" t="s">
        <v>21</v>
      </c>
      <c r="C14" s="453"/>
      <c r="D14" s="453"/>
      <c r="E14" s="453"/>
      <c r="F14" s="453"/>
      <c r="G14" s="453"/>
      <c r="H14" s="37">
        <f>H13/C4</f>
        <v>38973.809422675004</v>
      </c>
      <c r="I14" s="8"/>
    </row>
    <row r="15" spans="2:9" ht="15">
      <c r="B15" s="50"/>
      <c r="C15" s="8"/>
      <c r="D15" s="8"/>
      <c r="E15" s="8"/>
      <c r="F15" s="8"/>
      <c r="G15" s="154"/>
      <c r="H15" s="155"/>
      <c r="I15" s="8"/>
    </row>
    <row r="16" spans="2:9" ht="15">
      <c r="B16" s="50"/>
      <c r="C16" s="8"/>
      <c r="D16" s="8"/>
      <c r="E16" s="448" t="s">
        <v>22</v>
      </c>
      <c r="F16" s="448"/>
      <c r="G16" s="449"/>
      <c r="H16" s="182">
        <f>H14</f>
        <v>38973.809422675004</v>
      </c>
      <c r="I16" s="8"/>
    </row>
    <row r="17" spans="2:9" ht="15">
      <c r="B17" s="50"/>
      <c r="C17" s="8"/>
      <c r="D17" s="8"/>
      <c r="E17" s="448" t="s">
        <v>23</v>
      </c>
      <c r="F17" s="449"/>
      <c r="G17" s="449"/>
      <c r="H17" s="183">
        <v>60000</v>
      </c>
      <c r="I17" s="8"/>
    </row>
    <row r="18" spans="2:9" ht="18">
      <c r="B18" s="52"/>
      <c r="C18" s="8"/>
      <c r="D18" s="8"/>
      <c r="E18" s="448" t="s">
        <v>24</v>
      </c>
      <c r="F18" s="448"/>
      <c r="G18" s="449"/>
      <c r="H18" s="156">
        <f>H17-H16</f>
        <v>21026.190577324996</v>
      </c>
      <c r="I18" s="184">
        <f>H18/H17</f>
        <v>0.35043650962208328</v>
      </c>
    </row>
    <row r="19" spans="2:9">
      <c r="B19" s="8"/>
      <c r="C19" s="8"/>
      <c r="D19" s="8"/>
      <c r="E19" s="8"/>
      <c r="F19" s="8"/>
      <c r="G19" s="8"/>
      <c r="H19" s="8"/>
      <c r="I19" s="8"/>
    </row>
    <row r="21" spans="2:9">
      <c r="B21" s="8"/>
      <c r="C21" s="8"/>
      <c r="D21" s="8"/>
      <c r="E21" s="8"/>
      <c r="F21" s="8"/>
      <c r="G21" s="8"/>
      <c r="H21" s="8"/>
      <c r="I21" s="8"/>
    </row>
    <row r="22" spans="2:9">
      <c r="B22" s="8"/>
      <c r="C22" s="8"/>
      <c r="D22" s="8" t="s">
        <v>0</v>
      </c>
      <c r="E22" s="8">
        <f>E2</f>
        <v>0</v>
      </c>
      <c r="F22" s="8"/>
      <c r="G22" s="8"/>
      <c r="H22" s="8"/>
      <c r="I22" s="8"/>
    </row>
    <row r="23" spans="2:9" ht="18">
      <c r="B23" s="464" t="s">
        <v>162</v>
      </c>
      <c r="C23" s="464"/>
      <c r="D23" s="464"/>
      <c r="E23" s="464"/>
      <c r="F23" s="464"/>
      <c r="G23" s="465"/>
      <c r="H23" s="465"/>
      <c r="I23" s="8"/>
    </row>
    <row r="24" spans="2:9" ht="18">
      <c r="B24" s="6" t="s">
        <v>1</v>
      </c>
      <c r="C24" s="6">
        <v>400</v>
      </c>
      <c r="D24" s="6"/>
      <c r="E24" s="6"/>
      <c r="F24" s="6"/>
      <c r="G24" s="36"/>
      <c r="H24" s="36"/>
      <c r="I24" s="101"/>
    </row>
    <row r="25" spans="2:9" ht="15.75">
      <c r="B25" s="12" t="s">
        <v>3</v>
      </c>
      <c r="C25" s="12" t="s">
        <v>4</v>
      </c>
      <c r="D25" s="12" t="s">
        <v>5</v>
      </c>
      <c r="E25" s="12" t="s">
        <v>6</v>
      </c>
      <c r="F25" s="12" t="s">
        <v>7</v>
      </c>
      <c r="G25" s="115" t="s">
        <v>8</v>
      </c>
      <c r="H25" s="115" t="s">
        <v>9</v>
      </c>
      <c r="I25" s="8"/>
    </row>
    <row r="26" spans="2:9" ht="15">
      <c r="B26" s="185" t="s">
        <v>78</v>
      </c>
      <c r="C26" s="18" t="s">
        <v>76</v>
      </c>
      <c r="D26" s="24">
        <v>0.01</v>
      </c>
      <c r="E26" s="18">
        <f>D26*C24</f>
        <v>4</v>
      </c>
      <c r="F26" s="18"/>
      <c r="G26" s="186">
        <f>H16</f>
        <v>38973.809422675004</v>
      </c>
      <c r="H26" s="157">
        <f>G26*E26</f>
        <v>155895.23769070001</v>
      </c>
      <c r="I26" s="8"/>
    </row>
    <row r="27" spans="2:9" ht="15">
      <c r="B27" s="18" t="s">
        <v>67</v>
      </c>
      <c r="C27" s="18" t="s">
        <v>76</v>
      </c>
      <c r="D27" s="24">
        <v>0.99</v>
      </c>
      <c r="E27" s="18">
        <f>D27*C24</f>
        <v>396</v>
      </c>
      <c r="F27" s="18"/>
      <c r="G27" s="18">
        <v>2.21</v>
      </c>
      <c r="H27" s="157">
        <f>G27*E27</f>
        <v>875.16</v>
      </c>
      <c r="I27" s="8"/>
    </row>
    <row r="28" spans="2:9" ht="15">
      <c r="B28" s="18"/>
      <c r="C28" s="18"/>
      <c r="D28" s="24">
        <f>SUM(D26:D27)</f>
        <v>1</v>
      </c>
      <c r="E28" s="18"/>
      <c r="F28" s="18"/>
      <c r="G28" s="18"/>
      <c r="H28" s="157"/>
      <c r="I28" s="8"/>
    </row>
    <row r="29" spans="2:9" ht="15.75">
      <c r="B29" s="115" t="s">
        <v>20</v>
      </c>
      <c r="C29" s="453"/>
      <c r="D29" s="453"/>
      <c r="E29" s="453"/>
      <c r="F29" s="453"/>
      <c r="G29" s="453"/>
      <c r="H29" s="37">
        <f>SUM(H26:H28)</f>
        <v>156770.39769070002</v>
      </c>
      <c r="I29" s="8"/>
    </row>
    <row r="30" spans="2:9" ht="15.75">
      <c r="B30" s="115" t="s">
        <v>21</v>
      </c>
      <c r="C30" s="453"/>
      <c r="D30" s="453"/>
      <c r="E30" s="453"/>
      <c r="F30" s="453"/>
      <c r="G30" s="453"/>
      <c r="H30" s="37">
        <f>H29/C24</f>
        <v>391.92599422675005</v>
      </c>
      <c r="I30" s="8"/>
    </row>
    <row r="31" spans="2:9" ht="15">
      <c r="B31" s="50"/>
      <c r="C31" s="8"/>
      <c r="D31" s="8"/>
      <c r="E31" s="8"/>
      <c r="F31" s="8"/>
      <c r="G31" s="154"/>
      <c r="H31" s="155"/>
      <c r="I31" s="8"/>
    </row>
    <row r="32" spans="2:9" ht="15">
      <c r="B32" s="50"/>
      <c r="C32" s="8"/>
      <c r="D32" s="8"/>
      <c r="E32" s="448" t="s">
        <v>22</v>
      </c>
      <c r="F32" s="448"/>
      <c r="G32" s="449"/>
      <c r="H32" s="182">
        <f>H30</f>
        <v>391.92599422675005</v>
      </c>
      <c r="I32" s="8"/>
    </row>
    <row r="33" spans="2:9" ht="15">
      <c r="B33" s="50"/>
      <c r="C33" s="8"/>
      <c r="D33" s="8"/>
      <c r="E33" s="448" t="s">
        <v>23</v>
      </c>
      <c r="F33" s="449"/>
      <c r="G33" s="449"/>
      <c r="H33" s="183">
        <v>700</v>
      </c>
      <c r="I33" s="8"/>
    </row>
    <row r="34" spans="2:9" ht="18">
      <c r="B34" s="52"/>
      <c r="C34" s="8"/>
      <c r="D34" s="8"/>
      <c r="E34" s="448" t="s">
        <v>24</v>
      </c>
      <c r="F34" s="448"/>
      <c r="G34" s="449"/>
      <c r="H34" s="156">
        <f>H33-H32</f>
        <v>308.07400577324995</v>
      </c>
      <c r="I34" s="184">
        <f>H34/H33</f>
        <v>0.44010572253321423</v>
      </c>
    </row>
    <row r="35" spans="2:9">
      <c r="B35" s="8"/>
      <c r="C35" s="8"/>
      <c r="D35" s="8"/>
      <c r="E35" s="8"/>
      <c r="F35" s="8"/>
      <c r="G35" s="8"/>
      <c r="H35" s="8"/>
      <c r="I35" s="8"/>
    </row>
    <row r="36" spans="2:9">
      <c r="B36" s="8"/>
      <c r="C36" s="8"/>
      <c r="D36" s="8"/>
      <c r="E36" s="8"/>
      <c r="F36" s="8"/>
      <c r="G36" s="8"/>
      <c r="H36" s="8"/>
      <c r="I36" s="8"/>
    </row>
    <row r="37" spans="2:9">
      <c r="B37" s="8"/>
      <c r="C37" s="8"/>
      <c r="D37" s="8"/>
      <c r="E37" s="8"/>
      <c r="F37" s="8"/>
      <c r="G37" s="8"/>
      <c r="H37" s="8"/>
      <c r="I37" s="8"/>
    </row>
    <row r="38" spans="2:9">
      <c r="B38" s="8"/>
      <c r="C38" s="8"/>
      <c r="D38" s="8"/>
      <c r="E38" s="8"/>
      <c r="F38" s="8"/>
      <c r="G38" s="8"/>
      <c r="H38" s="8"/>
      <c r="I38" s="8"/>
    </row>
    <row r="39" spans="2:9">
      <c r="B39" s="8"/>
      <c r="C39" s="8"/>
      <c r="D39" s="8"/>
      <c r="E39" s="8"/>
      <c r="F39" s="8"/>
      <c r="G39" s="8"/>
      <c r="H39" s="8"/>
      <c r="I39" s="8"/>
    </row>
  </sheetData>
  <mergeCells count="12">
    <mergeCell ref="B3:H3"/>
    <mergeCell ref="C13:G13"/>
    <mergeCell ref="C14:G14"/>
    <mergeCell ref="E16:G16"/>
    <mergeCell ref="C30:G30"/>
    <mergeCell ref="E32:G32"/>
    <mergeCell ref="E33:G33"/>
    <mergeCell ref="E34:G34"/>
    <mergeCell ref="E17:G17"/>
    <mergeCell ref="E18:G18"/>
    <mergeCell ref="B23:H23"/>
    <mergeCell ref="C29:G29"/>
  </mergeCells>
  <phoneticPr fontId="2" type="noConversion"/>
  <pageMargins left="0.75" right="0.75" top="1" bottom="1" header="0" footer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B2:I39"/>
  <sheetViews>
    <sheetView workbookViewId="0">
      <selection activeCell="I30" sqref="I30"/>
    </sheetView>
  </sheetViews>
  <sheetFormatPr baseColWidth="10" defaultRowHeight="12.75"/>
  <cols>
    <col min="2" max="2" width="34.7109375" customWidth="1"/>
    <col min="4" max="4" width="16.140625" customWidth="1"/>
    <col min="5" max="5" width="12.5703125" customWidth="1"/>
    <col min="6" max="6" width="12.7109375" customWidth="1"/>
    <col min="8" max="8" width="13.7109375" customWidth="1"/>
    <col min="9" max="9" width="13.85546875" customWidth="1"/>
  </cols>
  <sheetData>
    <row r="2" spans="2:9">
      <c r="B2" s="8"/>
      <c r="C2" s="8"/>
      <c r="D2" s="8"/>
      <c r="E2" s="8"/>
      <c r="F2" s="8"/>
      <c r="G2" s="8"/>
      <c r="H2" s="8"/>
      <c r="I2" s="8"/>
    </row>
    <row r="3" spans="2:9" ht="18">
      <c r="B3" s="470" t="s">
        <v>317</v>
      </c>
      <c r="C3" s="471"/>
      <c r="D3" s="471"/>
      <c r="E3" s="471"/>
      <c r="F3" s="471"/>
      <c r="G3" s="472"/>
      <c r="H3" s="472"/>
      <c r="I3" s="8"/>
    </row>
    <row r="4" spans="2:9" ht="18">
      <c r="B4" s="6" t="s">
        <v>1</v>
      </c>
      <c r="C4" s="6">
        <v>14</v>
      </c>
      <c r="D4" s="6"/>
      <c r="E4" s="6"/>
      <c r="F4" s="6"/>
      <c r="G4" s="36"/>
      <c r="H4" s="36"/>
      <c r="I4" s="101"/>
    </row>
    <row r="5" spans="2:9" ht="15.75"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15" t="s">
        <v>8</v>
      </c>
      <c r="H5" s="115" t="s">
        <v>9</v>
      </c>
      <c r="I5" s="8"/>
    </row>
    <row r="6" spans="2:9" ht="15">
      <c r="B6" s="18" t="s">
        <v>74</v>
      </c>
      <c r="C6" s="18" t="s">
        <v>90</v>
      </c>
      <c r="D6" s="24">
        <v>0.55000000000000004</v>
      </c>
      <c r="E6" s="18">
        <f>D6*C4</f>
        <v>7.7000000000000011</v>
      </c>
      <c r="F6" s="18"/>
      <c r="G6" s="181">
        <f>'Neutro TENSAN'!G16</f>
        <v>702.38076849999993</v>
      </c>
      <c r="H6" s="157">
        <f>G6*E6</f>
        <v>5408.3319174500002</v>
      </c>
      <c r="I6" s="8"/>
    </row>
    <row r="7" spans="2:9" ht="15">
      <c r="B7" s="88" t="s">
        <v>255</v>
      </c>
      <c r="C7" s="18" t="s">
        <v>90</v>
      </c>
      <c r="D7" s="24">
        <v>0.15</v>
      </c>
      <c r="E7" s="18">
        <f>D7*C4</f>
        <v>2.1</v>
      </c>
      <c r="F7" s="18">
        <v>11.64</v>
      </c>
      <c r="G7" s="18">
        <f>COSTOS!F39</f>
        <v>109000</v>
      </c>
      <c r="H7" s="157">
        <f>G7*E7</f>
        <v>228900</v>
      </c>
      <c r="I7" s="8"/>
    </row>
    <row r="8" spans="2:9" ht="15">
      <c r="B8" s="18" t="s">
        <v>75</v>
      </c>
      <c r="C8" s="18" t="s">
        <v>90</v>
      </c>
      <c r="D8" s="24">
        <v>0.2</v>
      </c>
      <c r="E8" s="18">
        <f>D8*C4</f>
        <v>2.8000000000000003</v>
      </c>
      <c r="F8" s="18"/>
      <c r="G8" s="18">
        <f>COSTOS!F20</f>
        <v>9350</v>
      </c>
      <c r="H8" s="157">
        <f>G8*E8</f>
        <v>26180.000000000004</v>
      </c>
      <c r="I8" s="8"/>
    </row>
    <row r="9" spans="2:9" ht="15">
      <c r="B9" s="88" t="s">
        <v>319</v>
      </c>
      <c r="C9" s="88" t="s">
        <v>66</v>
      </c>
      <c r="D9" s="24">
        <v>0.1</v>
      </c>
      <c r="E9" s="18">
        <f>D9*C4</f>
        <v>1.4000000000000001</v>
      </c>
      <c r="F9" s="18"/>
      <c r="G9" s="181">
        <f>colorante!G30</f>
        <v>2383.7718499999996</v>
      </c>
      <c r="H9" s="157">
        <f>G9*E9</f>
        <v>3337.2805899999998</v>
      </c>
      <c r="I9" s="8"/>
    </row>
    <row r="10" spans="2:9" ht="15">
      <c r="B10" s="18"/>
      <c r="C10" s="18" t="s">
        <v>90</v>
      </c>
      <c r="D10" s="24"/>
      <c r="E10" s="18">
        <f>D10*C4</f>
        <v>0</v>
      </c>
      <c r="F10" s="24"/>
      <c r="G10" s="181">
        <f>colorante!G128</f>
        <v>2460.02477330794</v>
      </c>
      <c r="H10" s="157">
        <f>G10*E10</f>
        <v>0</v>
      </c>
      <c r="I10" s="8"/>
    </row>
    <row r="11" spans="2:9" ht="15">
      <c r="B11" s="18"/>
      <c r="C11" s="18"/>
      <c r="D11" s="24">
        <f>SUM(D6:D10)</f>
        <v>1.0000000000000002</v>
      </c>
      <c r="E11" s="18"/>
      <c r="F11" s="24"/>
      <c r="G11" s="18"/>
      <c r="H11" s="157"/>
      <c r="I11" s="8"/>
    </row>
    <row r="12" spans="2:9" ht="15">
      <c r="B12" s="18"/>
      <c r="C12" s="18"/>
      <c r="D12" s="24">
        <f>SUM(D11)</f>
        <v>1.0000000000000002</v>
      </c>
      <c r="E12" s="35"/>
      <c r="F12" s="35"/>
      <c r="G12" s="18"/>
      <c r="H12" s="157"/>
      <c r="I12" s="38"/>
    </row>
    <row r="13" spans="2:9" ht="15.75">
      <c r="B13" s="115" t="s">
        <v>20</v>
      </c>
      <c r="C13" s="453"/>
      <c r="D13" s="453"/>
      <c r="E13" s="453"/>
      <c r="F13" s="453"/>
      <c r="G13" s="453"/>
      <c r="H13" s="37">
        <f>SUM(H6:H12)</f>
        <v>263825.61250744999</v>
      </c>
      <c r="I13" s="8"/>
    </row>
    <row r="14" spans="2:9" ht="15.75">
      <c r="B14" s="115" t="s">
        <v>21</v>
      </c>
      <c r="C14" s="453"/>
      <c r="D14" s="453"/>
      <c r="E14" s="453"/>
      <c r="F14" s="453"/>
      <c r="G14" s="453"/>
      <c r="H14" s="37">
        <f>H13/C4</f>
        <v>18844.686607674998</v>
      </c>
      <c r="I14" s="8"/>
    </row>
    <row r="15" spans="2:9" ht="15">
      <c r="B15" s="50"/>
      <c r="C15" s="8"/>
      <c r="D15" s="8"/>
      <c r="E15" s="8"/>
      <c r="F15" s="8"/>
      <c r="G15" s="154"/>
      <c r="H15" s="155"/>
      <c r="I15" s="8"/>
    </row>
    <row r="16" spans="2:9" ht="15">
      <c r="B16" s="50"/>
      <c r="C16" s="8"/>
      <c r="D16" s="8"/>
      <c r="E16" s="448" t="s">
        <v>22</v>
      </c>
      <c r="F16" s="448"/>
      <c r="G16" s="449"/>
      <c r="H16" s="182">
        <f>H14</f>
        <v>18844.686607674998</v>
      </c>
      <c r="I16" s="8"/>
    </row>
    <row r="17" spans="2:9" ht="15">
      <c r="B17" s="50"/>
      <c r="C17" s="8"/>
      <c r="D17" s="8"/>
      <c r="E17" s="448" t="s">
        <v>23</v>
      </c>
      <c r="F17" s="449"/>
      <c r="G17" s="449"/>
      <c r="H17" s="183">
        <v>40000</v>
      </c>
      <c r="I17" s="8"/>
    </row>
    <row r="18" spans="2:9" ht="18">
      <c r="B18" s="52"/>
      <c r="C18" s="8"/>
      <c r="D18" s="8"/>
      <c r="E18" s="448" t="s">
        <v>24</v>
      </c>
      <c r="F18" s="448"/>
      <c r="G18" s="449"/>
      <c r="H18" s="156">
        <f>H17-H16</f>
        <v>21155.313392325002</v>
      </c>
      <c r="I18" s="184">
        <f>H18/H17</f>
        <v>0.52888283480812504</v>
      </c>
    </row>
    <row r="19" spans="2:9">
      <c r="B19" s="8"/>
      <c r="C19" s="8"/>
      <c r="D19" s="8"/>
      <c r="E19" s="8"/>
      <c r="F19" s="8"/>
      <c r="G19" s="8"/>
      <c r="H19" s="8"/>
      <c r="I19" s="8"/>
    </row>
    <row r="21" spans="2:9">
      <c r="B21" s="8"/>
      <c r="C21" s="8"/>
      <c r="D21" s="8"/>
      <c r="E21" s="8"/>
      <c r="F21" s="8"/>
      <c r="G21" s="8"/>
      <c r="H21" s="8"/>
      <c r="I21" s="8"/>
    </row>
    <row r="22" spans="2:9">
      <c r="B22" s="8"/>
      <c r="C22" s="8"/>
      <c r="D22" s="8" t="s">
        <v>0</v>
      </c>
      <c r="E22" s="8">
        <f>E2</f>
        <v>0</v>
      </c>
      <c r="F22" s="8"/>
      <c r="G22" s="8"/>
      <c r="H22" s="8"/>
      <c r="I22" s="8"/>
    </row>
    <row r="23" spans="2:9" ht="18">
      <c r="B23" s="468" t="s">
        <v>318</v>
      </c>
      <c r="C23" s="468"/>
      <c r="D23" s="468"/>
      <c r="E23" s="468"/>
      <c r="F23" s="468"/>
      <c r="G23" s="469"/>
      <c r="H23" s="469"/>
      <c r="I23" s="8"/>
    </row>
    <row r="24" spans="2:9" ht="18">
      <c r="B24" s="6" t="s">
        <v>1</v>
      </c>
      <c r="C24" s="6">
        <v>400</v>
      </c>
      <c r="D24" s="6"/>
      <c r="E24" s="6"/>
      <c r="F24" s="6"/>
      <c r="G24" s="36"/>
      <c r="H24" s="36"/>
      <c r="I24" s="101"/>
    </row>
    <row r="25" spans="2:9" ht="15.75">
      <c r="B25" s="12" t="s">
        <v>3</v>
      </c>
      <c r="C25" s="12" t="s">
        <v>4</v>
      </c>
      <c r="D25" s="12" t="s">
        <v>5</v>
      </c>
      <c r="E25" s="12" t="s">
        <v>6</v>
      </c>
      <c r="F25" s="12" t="s">
        <v>7</v>
      </c>
      <c r="G25" s="115" t="s">
        <v>8</v>
      </c>
      <c r="H25" s="115" t="s">
        <v>9</v>
      </c>
      <c r="I25" s="8"/>
    </row>
    <row r="26" spans="2:9" ht="15">
      <c r="B26" s="185" t="s">
        <v>78</v>
      </c>
      <c r="C26" s="18" t="s">
        <v>76</v>
      </c>
      <c r="D26" s="24">
        <v>0.01</v>
      </c>
      <c r="E26" s="18">
        <f>D26*C24</f>
        <v>4</v>
      </c>
      <c r="F26" s="18"/>
      <c r="G26" s="186">
        <f>H16</f>
        <v>18844.686607674998</v>
      </c>
      <c r="H26" s="157">
        <f>G26*E26</f>
        <v>75378.74643069999</v>
      </c>
      <c r="I26" s="8"/>
    </row>
    <row r="27" spans="2:9" ht="15">
      <c r="B27" s="18" t="s">
        <v>67</v>
      </c>
      <c r="C27" s="18" t="s">
        <v>76</v>
      </c>
      <c r="D27" s="24">
        <v>0.99</v>
      </c>
      <c r="E27" s="18">
        <f>D27*C24</f>
        <v>396</v>
      </c>
      <c r="F27" s="18"/>
      <c r="G27" s="18">
        <v>2.21</v>
      </c>
      <c r="H27" s="157">
        <f>G27*E27</f>
        <v>875.16</v>
      </c>
      <c r="I27" s="8"/>
    </row>
    <row r="28" spans="2:9" ht="15">
      <c r="B28" s="18"/>
      <c r="C28" s="18"/>
      <c r="D28" s="24">
        <f>SUM(D26:D27)</f>
        <v>1</v>
      </c>
      <c r="E28" s="18"/>
      <c r="F28" s="18"/>
      <c r="G28" s="18"/>
      <c r="H28" s="157"/>
      <c r="I28" s="8"/>
    </row>
    <row r="29" spans="2:9" ht="15.75">
      <c r="B29" s="115" t="s">
        <v>20</v>
      </c>
      <c r="C29" s="453"/>
      <c r="D29" s="453"/>
      <c r="E29" s="453"/>
      <c r="F29" s="453"/>
      <c r="G29" s="453"/>
      <c r="H29" s="37">
        <f>SUM(H26:H28)</f>
        <v>76253.906430699994</v>
      </c>
      <c r="I29" s="8"/>
    </row>
    <row r="30" spans="2:9" ht="15.75">
      <c r="B30" s="115" t="s">
        <v>21</v>
      </c>
      <c r="C30" s="453"/>
      <c r="D30" s="453"/>
      <c r="E30" s="453"/>
      <c r="F30" s="453"/>
      <c r="G30" s="453"/>
      <c r="H30" s="37">
        <f>H29/C24</f>
        <v>190.63476607675</v>
      </c>
      <c r="I30" s="8"/>
    </row>
    <row r="31" spans="2:9" ht="15">
      <c r="B31" s="50"/>
      <c r="C31" s="8"/>
      <c r="D31" s="8"/>
      <c r="E31" s="8"/>
      <c r="F31" s="8"/>
      <c r="G31" s="154"/>
      <c r="H31" s="155"/>
      <c r="I31" s="8"/>
    </row>
    <row r="32" spans="2:9" ht="15">
      <c r="B32" s="50"/>
      <c r="C32" s="8"/>
      <c r="D32" s="8"/>
      <c r="E32" s="448" t="s">
        <v>22</v>
      </c>
      <c r="F32" s="448"/>
      <c r="G32" s="449"/>
      <c r="H32" s="182">
        <f>H30</f>
        <v>190.63476607675</v>
      </c>
      <c r="I32" s="8"/>
    </row>
    <row r="33" spans="2:9" ht="15">
      <c r="B33" s="50"/>
      <c r="C33" s="8"/>
      <c r="D33" s="8"/>
      <c r="E33" s="448" t="s">
        <v>23</v>
      </c>
      <c r="F33" s="449"/>
      <c r="G33" s="449"/>
      <c r="H33" s="183">
        <v>700</v>
      </c>
      <c r="I33" s="8"/>
    </row>
    <row r="34" spans="2:9" ht="18">
      <c r="B34" s="52"/>
      <c r="C34" s="8"/>
      <c r="D34" s="8"/>
      <c r="E34" s="448" t="s">
        <v>24</v>
      </c>
      <c r="F34" s="448"/>
      <c r="G34" s="449"/>
      <c r="H34" s="156">
        <f>H33-H32</f>
        <v>509.36523392325</v>
      </c>
      <c r="I34" s="184">
        <f>H34/H33</f>
        <v>0.72766461989035713</v>
      </c>
    </row>
    <row r="35" spans="2:9">
      <c r="B35" s="8"/>
      <c r="C35" s="8"/>
      <c r="D35" s="8"/>
      <c r="E35" s="8"/>
      <c r="F35" s="8"/>
      <c r="G35" s="8"/>
      <c r="H35" s="8"/>
      <c r="I35" s="8"/>
    </row>
    <row r="36" spans="2:9">
      <c r="B36" s="8"/>
      <c r="C36" s="8"/>
      <c r="D36" s="8"/>
      <c r="E36" s="8"/>
      <c r="F36" s="8"/>
      <c r="G36" s="8"/>
      <c r="H36" s="8"/>
      <c r="I36" s="8"/>
    </row>
    <row r="37" spans="2:9">
      <c r="B37" s="8"/>
      <c r="C37" s="8"/>
      <c r="D37" s="8"/>
      <c r="E37" s="8"/>
      <c r="F37" s="8"/>
      <c r="G37" s="8"/>
      <c r="H37" s="8"/>
      <c r="I37" s="8"/>
    </row>
    <row r="38" spans="2:9">
      <c r="B38" s="8"/>
      <c r="C38" s="8"/>
      <c r="D38" s="8"/>
      <c r="E38" s="8"/>
      <c r="F38" s="8"/>
      <c r="G38" s="8"/>
      <c r="H38" s="8"/>
      <c r="I38" s="8"/>
    </row>
    <row r="39" spans="2:9">
      <c r="B39" s="8"/>
      <c r="C39" s="8"/>
      <c r="D39" s="8"/>
      <c r="E39" s="8"/>
      <c r="F39" s="8"/>
      <c r="G39" s="8"/>
      <c r="H39" s="8"/>
      <c r="I39" s="8"/>
    </row>
  </sheetData>
  <mergeCells count="12">
    <mergeCell ref="B3:H3"/>
    <mergeCell ref="C13:G13"/>
    <mergeCell ref="C14:G14"/>
    <mergeCell ref="E16:G16"/>
    <mergeCell ref="E17:G17"/>
    <mergeCell ref="E18:G18"/>
    <mergeCell ref="B23:H23"/>
    <mergeCell ref="C29:G29"/>
    <mergeCell ref="C30:G30"/>
    <mergeCell ref="E32:G32"/>
    <mergeCell ref="E33:G33"/>
    <mergeCell ref="E34:G3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2:I38"/>
  <sheetViews>
    <sheetView workbookViewId="0">
      <selection activeCell="H38" sqref="H38"/>
    </sheetView>
  </sheetViews>
  <sheetFormatPr baseColWidth="10" defaultRowHeight="12.75"/>
  <cols>
    <col min="2" max="2" width="34.7109375" customWidth="1"/>
    <col min="4" max="4" width="16.140625" customWidth="1"/>
    <col min="5" max="5" width="12.5703125" customWidth="1"/>
    <col min="6" max="6" width="12.7109375" customWidth="1"/>
    <col min="8" max="8" width="13.7109375" customWidth="1"/>
    <col min="9" max="9" width="13.85546875" customWidth="1"/>
  </cols>
  <sheetData>
    <row r="2" spans="2:9">
      <c r="B2" s="8"/>
      <c r="C2" s="8"/>
      <c r="D2" s="8"/>
      <c r="E2" s="8"/>
      <c r="F2" s="8"/>
      <c r="G2" s="8"/>
      <c r="H2" s="8"/>
      <c r="I2" s="8"/>
    </row>
    <row r="3" spans="2:9" ht="18">
      <c r="B3" s="475" t="s">
        <v>181</v>
      </c>
      <c r="C3" s="475"/>
      <c r="D3" s="475"/>
      <c r="E3" s="475"/>
      <c r="F3" s="475"/>
      <c r="G3" s="476"/>
      <c r="H3" s="476"/>
      <c r="I3" s="8"/>
    </row>
    <row r="4" spans="2:9" ht="18">
      <c r="B4" s="6" t="s">
        <v>1</v>
      </c>
      <c r="C4" s="6">
        <v>5</v>
      </c>
      <c r="D4" s="6"/>
      <c r="E4" s="6"/>
      <c r="F4" s="6"/>
      <c r="G4" s="36"/>
      <c r="H4" s="36"/>
      <c r="I4" s="101"/>
    </row>
    <row r="5" spans="2:9" ht="15.75"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15" t="s">
        <v>8</v>
      </c>
      <c r="H5" s="115" t="s">
        <v>9</v>
      </c>
      <c r="I5" s="8"/>
    </row>
    <row r="6" spans="2:9" ht="15">
      <c r="B6" s="18" t="s">
        <v>74</v>
      </c>
      <c r="C6" s="18" t="s">
        <v>90</v>
      </c>
      <c r="D6" s="24">
        <v>0.4</v>
      </c>
      <c r="E6" s="18">
        <f>D6*C4</f>
        <v>2</v>
      </c>
      <c r="F6" s="18"/>
      <c r="G6" s="181">
        <f>'Neutro TENSAN'!G16</f>
        <v>702.38076849999993</v>
      </c>
      <c r="H6" s="157">
        <f>G6*E6</f>
        <v>1404.7615369999999</v>
      </c>
      <c r="I6" s="8"/>
    </row>
    <row r="7" spans="2:9" ht="15">
      <c r="B7" s="18" t="s">
        <v>183</v>
      </c>
      <c r="C7" s="18" t="s">
        <v>90</v>
      </c>
      <c r="D7" s="24">
        <v>0.15</v>
      </c>
      <c r="E7" s="18">
        <f>D7*C4</f>
        <v>0.75</v>
      </c>
      <c r="F7" s="18"/>
      <c r="G7" s="18">
        <f>COSTOS!F17</f>
        <v>85500</v>
      </c>
      <c r="H7" s="157">
        <f>G7*E7</f>
        <v>64125</v>
      </c>
      <c r="I7" s="8"/>
    </row>
    <row r="8" spans="2:9" ht="15">
      <c r="B8" s="18" t="s">
        <v>75</v>
      </c>
      <c r="C8" s="18" t="s">
        <v>90</v>
      </c>
      <c r="D8" s="24">
        <v>0.2</v>
      </c>
      <c r="E8" s="18">
        <f>D8*C4</f>
        <v>1</v>
      </c>
      <c r="F8" s="18"/>
      <c r="G8" s="18">
        <f>COSTOS!F20</f>
        <v>9350</v>
      </c>
      <c r="H8" s="157">
        <f>G8*E8</f>
        <v>9350</v>
      </c>
      <c r="I8" s="8"/>
    </row>
    <row r="9" spans="2:9" ht="15">
      <c r="B9" s="18" t="s">
        <v>25</v>
      </c>
      <c r="C9" s="18" t="s">
        <v>90</v>
      </c>
      <c r="D9" s="24">
        <v>0.3</v>
      </c>
      <c r="E9" s="18">
        <f>D9*C4</f>
        <v>1.5</v>
      </c>
      <c r="F9" s="24"/>
      <c r="G9" s="181">
        <f>colorante!G128</f>
        <v>2460.02477330794</v>
      </c>
      <c r="H9" s="157">
        <f>G9*E9</f>
        <v>3690.0371599619102</v>
      </c>
      <c r="I9" s="8"/>
    </row>
    <row r="10" spans="2:9" ht="15">
      <c r="B10" s="18"/>
      <c r="C10" s="18"/>
      <c r="D10" s="24">
        <f>SUM(D6:D9)</f>
        <v>1.05</v>
      </c>
      <c r="E10" s="18"/>
      <c r="F10" s="24"/>
      <c r="G10" s="18"/>
      <c r="H10" s="157"/>
      <c r="I10" s="8"/>
    </row>
    <row r="11" spans="2:9" ht="15">
      <c r="B11" s="18"/>
      <c r="C11" s="18"/>
      <c r="D11" s="24">
        <f>SUM(D10)</f>
        <v>1.05</v>
      </c>
      <c r="E11" s="35"/>
      <c r="F11" s="35"/>
      <c r="G11" s="18"/>
      <c r="H11" s="157"/>
      <c r="I11" s="38"/>
    </row>
    <row r="12" spans="2:9" ht="15.75">
      <c r="B12" s="115" t="s">
        <v>20</v>
      </c>
      <c r="C12" s="453"/>
      <c r="D12" s="453"/>
      <c r="E12" s="453"/>
      <c r="F12" s="453"/>
      <c r="G12" s="453"/>
      <c r="H12" s="37">
        <f>SUM(H6:H11)</f>
        <v>78569.798696961909</v>
      </c>
      <c r="I12" s="8"/>
    </row>
    <row r="13" spans="2:9" ht="15.75">
      <c r="B13" s="115" t="s">
        <v>21</v>
      </c>
      <c r="C13" s="453"/>
      <c r="D13" s="453"/>
      <c r="E13" s="453"/>
      <c r="F13" s="453"/>
      <c r="G13" s="453"/>
      <c r="H13" s="37">
        <f>H12/C4</f>
        <v>15713.959739392381</v>
      </c>
      <c r="I13" s="8"/>
    </row>
    <row r="14" spans="2:9" ht="15">
      <c r="B14" s="50"/>
      <c r="C14" s="8"/>
      <c r="D14" s="8"/>
      <c r="E14" s="8"/>
      <c r="F14" s="8"/>
      <c r="G14" s="154"/>
      <c r="H14" s="155"/>
      <c r="I14" s="8"/>
    </row>
    <row r="15" spans="2:9" ht="15">
      <c r="B15" s="50"/>
      <c r="C15" s="8"/>
      <c r="D15" s="8"/>
      <c r="E15" s="448" t="s">
        <v>22</v>
      </c>
      <c r="F15" s="448"/>
      <c r="G15" s="449"/>
      <c r="H15" s="182">
        <f>H13</f>
        <v>15713.959739392381</v>
      </c>
      <c r="I15" s="8"/>
    </row>
    <row r="16" spans="2:9" ht="15">
      <c r="B16" s="50"/>
      <c r="C16" s="8"/>
      <c r="D16" s="8"/>
      <c r="E16" s="448" t="s">
        <v>23</v>
      </c>
      <c r="F16" s="449"/>
      <c r="G16" s="449"/>
      <c r="H16" s="183">
        <v>40000</v>
      </c>
      <c r="I16" s="8"/>
    </row>
    <row r="17" spans="2:9" ht="18">
      <c r="B17" s="52"/>
      <c r="C17" s="8"/>
      <c r="D17" s="8"/>
      <c r="E17" s="448" t="s">
        <v>24</v>
      </c>
      <c r="F17" s="448"/>
      <c r="G17" s="449"/>
      <c r="H17" s="156">
        <f>H16-H15</f>
        <v>24286.040260607617</v>
      </c>
      <c r="I17" s="184">
        <f>H17/H16</f>
        <v>0.60715100651519038</v>
      </c>
    </row>
    <row r="18" spans="2:9">
      <c r="B18" s="8"/>
      <c r="C18" s="8"/>
      <c r="D18" s="8"/>
      <c r="E18" s="8"/>
      <c r="F18" s="8"/>
      <c r="G18" s="8"/>
      <c r="H18" s="8"/>
      <c r="I18" s="8"/>
    </row>
    <row r="20" spans="2:9">
      <c r="B20" s="8"/>
      <c r="C20" s="8"/>
      <c r="D20" s="8"/>
      <c r="E20" s="8"/>
      <c r="F20" s="8"/>
      <c r="G20" s="8"/>
      <c r="H20" s="8"/>
      <c r="I20" s="8"/>
    </row>
    <row r="21" spans="2:9">
      <c r="B21" s="8"/>
      <c r="C21" s="8"/>
      <c r="D21" s="8" t="s">
        <v>0</v>
      </c>
      <c r="E21" s="8">
        <f>E2</f>
        <v>0</v>
      </c>
      <c r="F21" s="8"/>
      <c r="G21" s="8"/>
      <c r="H21" s="8"/>
      <c r="I21" s="8"/>
    </row>
    <row r="22" spans="2:9" ht="18">
      <c r="B22" s="473" t="s">
        <v>182</v>
      </c>
      <c r="C22" s="473"/>
      <c r="D22" s="473"/>
      <c r="E22" s="473"/>
      <c r="F22" s="473"/>
      <c r="G22" s="474"/>
      <c r="H22" s="474"/>
      <c r="I22" s="8"/>
    </row>
    <row r="23" spans="2:9" ht="18">
      <c r="B23" s="6" t="s">
        <v>1</v>
      </c>
      <c r="C23" s="6">
        <v>400</v>
      </c>
      <c r="D23" s="6"/>
      <c r="E23" s="6"/>
      <c r="F23" s="6"/>
      <c r="G23" s="36"/>
      <c r="H23" s="36"/>
      <c r="I23" s="101"/>
    </row>
    <row r="24" spans="2:9" ht="15.75">
      <c r="B24" s="12" t="s">
        <v>3</v>
      </c>
      <c r="C24" s="12" t="s">
        <v>4</v>
      </c>
      <c r="D24" s="12" t="s">
        <v>5</v>
      </c>
      <c r="E24" s="12" t="s">
        <v>6</v>
      </c>
      <c r="F24" s="12" t="s">
        <v>7</v>
      </c>
      <c r="G24" s="115" t="s">
        <v>8</v>
      </c>
      <c r="H24" s="115" t="s">
        <v>9</v>
      </c>
      <c r="I24" s="8"/>
    </row>
    <row r="25" spans="2:9" ht="15">
      <c r="B25" s="185" t="s">
        <v>78</v>
      </c>
      <c r="C25" s="18" t="s">
        <v>76</v>
      </c>
      <c r="D25" s="24">
        <v>0.01</v>
      </c>
      <c r="E25" s="18">
        <f>D25*C23</f>
        <v>4</v>
      </c>
      <c r="F25" s="18"/>
      <c r="G25" s="186">
        <f>H15</f>
        <v>15713.959739392381</v>
      </c>
      <c r="H25" s="157">
        <f>G25*E25</f>
        <v>62855.838957569526</v>
      </c>
      <c r="I25" s="8"/>
    </row>
    <row r="26" spans="2:9" ht="15">
      <c r="B26" s="18" t="s">
        <v>67</v>
      </c>
      <c r="C26" s="18" t="s">
        <v>76</v>
      </c>
      <c r="D26" s="24">
        <v>0.99</v>
      </c>
      <c r="E26" s="18">
        <f>D26*C23</f>
        <v>396</v>
      </c>
      <c r="F26" s="18"/>
      <c r="G26" s="18">
        <v>2.21</v>
      </c>
      <c r="H26" s="157">
        <f>G26*E26</f>
        <v>875.16</v>
      </c>
      <c r="I26" s="8"/>
    </row>
    <row r="27" spans="2:9" ht="15">
      <c r="B27" s="18"/>
      <c r="C27" s="18"/>
      <c r="D27" s="24">
        <f>SUM(D25:D26)</f>
        <v>1</v>
      </c>
      <c r="E27" s="18"/>
      <c r="F27" s="18"/>
      <c r="G27" s="18"/>
      <c r="H27" s="157"/>
      <c r="I27" s="8"/>
    </row>
    <row r="28" spans="2:9" ht="15.75">
      <c r="B28" s="115" t="s">
        <v>20</v>
      </c>
      <c r="C28" s="453"/>
      <c r="D28" s="453"/>
      <c r="E28" s="453"/>
      <c r="F28" s="453"/>
      <c r="G28" s="453"/>
      <c r="H28" s="37">
        <f>SUM(H25:H27)</f>
        <v>63730.998957569529</v>
      </c>
      <c r="I28" s="8"/>
    </row>
    <row r="29" spans="2:9" ht="15.75">
      <c r="B29" s="115" t="s">
        <v>21</v>
      </c>
      <c r="C29" s="453"/>
      <c r="D29" s="453"/>
      <c r="E29" s="453"/>
      <c r="F29" s="453"/>
      <c r="G29" s="453"/>
      <c r="H29" s="37">
        <f>H28/C23</f>
        <v>159.32749739392384</v>
      </c>
      <c r="I29" s="8"/>
    </row>
    <row r="30" spans="2:9" ht="15">
      <c r="B30" s="50"/>
      <c r="C30" s="8"/>
      <c r="D30" s="8"/>
      <c r="E30" s="8"/>
      <c r="F30" s="8"/>
      <c r="G30" s="154"/>
      <c r="H30" s="155"/>
      <c r="I30" s="8"/>
    </row>
    <row r="31" spans="2:9" ht="15">
      <c r="B31" s="50"/>
      <c r="C31" s="8"/>
      <c r="D31" s="8"/>
      <c r="E31" s="448" t="s">
        <v>22</v>
      </c>
      <c r="F31" s="448"/>
      <c r="G31" s="449"/>
      <c r="H31" s="182">
        <f>H29</f>
        <v>159.32749739392384</v>
      </c>
      <c r="I31" s="8"/>
    </row>
    <row r="32" spans="2:9" ht="15">
      <c r="B32" s="50"/>
      <c r="C32" s="8"/>
      <c r="D32" s="8"/>
      <c r="E32" s="448" t="s">
        <v>23</v>
      </c>
      <c r="F32" s="449"/>
      <c r="G32" s="449"/>
      <c r="H32" s="183">
        <v>700</v>
      </c>
      <c r="I32" s="8"/>
    </row>
    <row r="33" spans="2:9" ht="18">
      <c r="B33" s="52"/>
      <c r="C33" s="8"/>
      <c r="D33" s="8"/>
      <c r="E33" s="448" t="s">
        <v>24</v>
      </c>
      <c r="F33" s="448"/>
      <c r="G33" s="449"/>
      <c r="H33" s="156">
        <f>H32-H31</f>
        <v>540.67250260607614</v>
      </c>
      <c r="I33" s="184">
        <f>H33/H32</f>
        <v>0.7723892894372516</v>
      </c>
    </row>
    <row r="34" spans="2:9">
      <c r="B34" s="8"/>
      <c r="C34" s="8"/>
      <c r="D34" s="8"/>
      <c r="E34" s="8"/>
      <c r="F34" s="8"/>
      <c r="G34" s="8"/>
      <c r="H34" s="8"/>
      <c r="I34" s="8"/>
    </row>
    <row r="35" spans="2:9">
      <c r="B35" s="8"/>
      <c r="C35" s="8"/>
      <c r="D35" s="8"/>
      <c r="E35" s="8"/>
      <c r="F35" s="8"/>
      <c r="G35" s="8"/>
      <c r="H35" s="8"/>
      <c r="I35" s="8"/>
    </row>
    <row r="36" spans="2:9">
      <c r="B36" s="8"/>
      <c r="C36" s="8"/>
      <c r="D36" s="8"/>
      <c r="E36" s="8"/>
      <c r="F36" s="8"/>
      <c r="G36" s="8"/>
      <c r="H36" s="8"/>
      <c r="I36" s="8"/>
    </row>
    <row r="37" spans="2:9">
      <c r="B37" s="8"/>
      <c r="C37" s="8"/>
      <c r="D37" s="8"/>
      <c r="E37" s="8"/>
      <c r="F37" s="8"/>
      <c r="G37" s="8"/>
      <c r="H37" s="8"/>
      <c r="I37" s="8"/>
    </row>
    <row r="38" spans="2:9">
      <c r="B38" s="8"/>
      <c r="C38" s="8"/>
      <c r="D38" s="8"/>
      <c r="E38" s="8"/>
      <c r="F38" s="8"/>
      <c r="G38" s="8"/>
      <c r="H38" s="8"/>
      <c r="I38" s="8"/>
    </row>
  </sheetData>
  <mergeCells count="12">
    <mergeCell ref="B3:H3"/>
    <mergeCell ref="C12:G12"/>
    <mergeCell ref="C13:G13"/>
    <mergeCell ref="E15:G15"/>
    <mergeCell ref="C29:G29"/>
    <mergeCell ref="E31:G31"/>
    <mergeCell ref="E32:G32"/>
    <mergeCell ref="E33:G33"/>
    <mergeCell ref="E16:G16"/>
    <mergeCell ref="E17:G17"/>
    <mergeCell ref="B22:H22"/>
    <mergeCell ref="C28:G28"/>
  </mergeCells>
  <phoneticPr fontId="2" type="noConversion"/>
  <pageMargins left="0.75" right="0.75" top="1" bottom="1" header="0" footer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F5" sqref="F5"/>
    </sheetView>
  </sheetViews>
  <sheetFormatPr baseColWidth="10" defaultRowHeight="12.75"/>
  <cols>
    <col min="1" max="1" width="32.7109375" style="141" customWidth="1"/>
    <col min="2" max="2" width="11.42578125" style="141"/>
    <col min="3" max="3" width="16.140625" style="141" customWidth="1"/>
    <col min="4" max="4" width="12.5703125" style="141" customWidth="1"/>
    <col min="5" max="5" width="12.7109375" style="141" customWidth="1"/>
    <col min="6" max="6" width="11.42578125" style="141"/>
    <col min="7" max="7" width="13.7109375" style="141" customWidth="1"/>
    <col min="8" max="8" width="13.85546875" style="141" customWidth="1"/>
    <col min="9" max="16384" width="11.42578125" style="141"/>
  </cols>
  <sheetData>
    <row r="1" spans="1:8" ht="18">
      <c r="A1" s="477" t="s">
        <v>335</v>
      </c>
      <c r="B1" s="477"/>
      <c r="C1" s="477"/>
      <c r="D1" s="477"/>
      <c r="E1" s="477"/>
      <c r="F1" s="478"/>
      <c r="G1" s="478"/>
      <c r="H1" s="57"/>
    </row>
    <row r="2" spans="1:8" ht="18">
      <c r="A2" s="208" t="s">
        <v>1</v>
      </c>
      <c r="B2" s="208">
        <v>1</v>
      </c>
      <c r="C2" s="208"/>
      <c r="D2" s="208"/>
      <c r="E2" s="208"/>
      <c r="F2" s="65"/>
      <c r="G2" s="65"/>
      <c r="H2" s="78"/>
    </row>
    <row r="3" spans="1:8" ht="15.75">
      <c r="A3" s="115" t="s">
        <v>3</v>
      </c>
      <c r="B3" s="115" t="s">
        <v>4</v>
      </c>
      <c r="C3" s="115" t="s">
        <v>5</v>
      </c>
      <c r="D3" s="115" t="s">
        <v>6</v>
      </c>
      <c r="E3" s="115" t="s">
        <v>195</v>
      </c>
      <c r="F3" s="115" t="s">
        <v>8</v>
      </c>
      <c r="G3" s="115" t="s">
        <v>9</v>
      </c>
      <c r="H3" s="57"/>
    </row>
    <row r="4" spans="1:8" ht="15">
      <c r="A4" s="64" t="s">
        <v>334</v>
      </c>
      <c r="B4" s="64" t="s">
        <v>90</v>
      </c>
      <c r="C4" s="209">
        <v>0.6</v>
      </c>
      <c r="D4" s="64">
        <f>C4*B2</f>
        <v>0.6</v>
      </c>
      <c r="E4" s="64">
        <f>D4*1000</f>
        <v>600</v>
      </c>
      <c r="F4" s="210">
        <f>COSTOS!F41</f>
        <v>17930</v>
      </c>
      <c r="G4" s="211">
        <f>F4*D4</f>
        <v>10758</v>
      </c>
      <c r="H4" s="57"/>
    </row>
    <row r="5" spans="1:8" ht="15">
      <c r="A5" s="64" t="s">
        <v>336</v>
      </c>
      <c r="B5" s="64" t="s">
        <v>90</v>
      </c>
      <c r="C5" s="209">
        <v>0.5</v>
      </c>
      <c r="D5" s="64">
        <f>C5*B2</f>
        <v>0.5</v>
      </c>
      <c r="E5" s="64">
        <f>D5*1000</f>
        <v>500</v>
      </c>
      <c r="F5" s="210">
        <f>COSTOS!F43</f>
        <v>106800</v>
      </c>
      <c r="G5" s="211">
        <f>F5*D5</f>
        <v>53400</v>
      </c>
      <c r="H5" s="57"/>
    </row>
    <row r="6" spans="1:8" ht="15">
      <c r="A6" s="64" t="s">
        <v>110</v>
      </c>
      <c r="B6" s="64" t="s">
        <v>90</v>
      </c>
      <c r="C6" s="209">
        <v>0.3</v>
      </c>
      <c r="D6" s="64">
        <f>C6*B2</f>
        <v>0.3</v>
      </c>
      <c r="E6" s="64">
        <f>D6*1000</f>
        <v>300</v>
      </c>
      <c r="F6" s="210">
        <f>colorante!G99</f>
        <v>3692.1768499999998</v>
      </c>
      <c r="G6" s="211">
        <f>F6*D6</f>
        <v>1107.653055</v>
      </c>
      <c r="H6" s="57"/>
    </row>
    <row r="7" spans="1:8" ht="15">
      <c r="A7" s="64"/>
      <c r="B7" s="64"/>
      <c r="C7" s="209">
        <f>SUM(C4:C6)</f>
        <v>1.4000000000000001</v>
      </c>
      <c r="D7" s="64"/>
      <c r="E7" s="209"/>
      <c r="F7" s="64"/>
      <c r="G7" s="211"/>
      <c r="H7" s="57"/>
    </row>
    <row r="8" spans="1:8" ht="15">
      <c r="A8" s="64"/>
      <c r="B8" s="64"/>
      <c r="C8" s="209">
        <f>SUM(C7)</f>
        <v>1.4000000000000001</v>
      </c>
      <c r="D8" s="218"/>
      <c r="E8" s="218"/>
      <c r="F8" s="64"/>
      <c r="G8" s="211"/>
      <c r="H8" s="214"/>
    </row>
    <row r="9" spans="1:8" ht="15.75">
      <c r="A9" s="115" t="s">
        <v>20</v>
      </c>
      <c r="B9" s="315"/>
      <c r="C9" s="315"/>
      <c r="D9" s="315"/>
      <c r="E9" s="315"/>
      <c r="F9" s="315"/>
      <c r="G9" s="215">
        <f>SUM(G4:G8)</f>
        <v>65265.653055000002</v>
      </c>
      <c r="H9" s="57"/>
    </row>
    <row r="10" spans="1:8" ht="15.75">
      <c r="A10" s="115" t="s">
        <v>21</v>
      </c>
      <c r="B10" s="315"/>
      <c r="C10" s="315"/>
      <c r="D10" s="315"/>
      <c r="E10" s="315"/>
      <c r="F10" s="315"/>
      <c r="G10" s="215">
        <f>G9/B2</f>
        <v>65265.653055000002</v>
      </c>
      <c r="H10" s="57"/>
    </row>
    <row r="11" spans="1:8" ht="15">
      <c r="A11" s="50"/>
      <c r="B11" s="57"/>
      <c r="C11" s="57"/>
      <c r="D11" s="57"/>
      <c r="E11" s="57"/>
      <c r="F11" s="102"/>
      <c r="G11" s="117"/>
      <c r="H11" s="57"/>
    </row>
    <row r="12" spans="1:8" ht="15">
      <c r="A12" s="50"/>
      <c r="B12" s="57"/>
      <c r="C12" s="57"/>
      <c r="D12" s="376" t="s">
        <v>22</v>
      </c>
      <c r="E12" s="376"/>
      <c r="F12" s="315"/>
      <c r="G12" s="196">
        <f>G10</f>
        <v>65265.653055000002</v>
      </c>
      <c r="H12" s="57"/>
    </row>
    <row r="13" spans="1:8" ht="15">
      <c r="A13" s="50"/>
      <c r="B13" s="57"/>
      <c r="C13" s="57"/>
      <c r="D13" s="376" t="s">
        <v>23</v>
      </c>
      <c r="E13" s="315"/>
      <c r="F13" s="315"/>
      <c r="G13" s="197">
        <v>80000</v>
      </c>
      <c r="H13" s="57"/>
    </row>
    <row r="14" spans="1:8" ht="18">
      <c r="A14" s="77"/>
      <c r="B14" s="57"/>
      <c r="C14" s="57"/>
      <c r="D14" s="376" t="s">
        <v>24</v>
      </c>
      <c r="E14" s="376"/>
      <c r="F14" s="315"/>
      <c r="G14" s="156">
        <f>G13-G12</f>
        <v>14734.346944999998</v>
      </c>
      <c r="H14" s="184">
        <f>G14/G13</f>
        <v>0.18417933681249996</v>
      </c>
    </row>
    <row r="15" spans="1:8">
      <c r="A15" s="57"/>
      <c r="B15" s="57"/>
      <c r="C15" s="57"/>
      <c r="D15" s="57"/>
      <c r="E15" s="57"/>
      <c r="F15" s="57"/>
      <c r="G15" s="57"/>
      <c r="H15" s="57"/>
    </row>
    <row r="16" spans="1:8" ht="18">
      <c r="A16" s="479" t="s">
        <v>337</v>
      </c>
      <c r="B16" s="479"/>
      <c r="C16" s="479"/>
      <c r="D16" s="479"/>
      <c r="E16" s="479"/>
      <c r="F16" s="480"/>
      <c r="G16" s="480"/>
      <c r="H16" s="57"/>
    </row>
    <row r="17" spans="1:8" ht="18">
      <c r="A17" s="208" t="s">
        <v>1</v>
      </c>
      <c r="B17" s="208">
        <v>100</v>
      </c>
      <c r="C17" s="208"/>
      <c r="D17" s="208"/>
      <c r="E17" s="208"/>
      <c r="F17" s="65"/>
      <c r="G17" s="65"/>
      <c r="H17" s="78"/>
    </row>
    <row r="18" spans="1:8" ht="15.75">
      <c r="A18" s="115" t="s">
        <v>3</v>
      </c>
      <c r="B18" s="115" t="s">
        <v>4</v>
      </c>
      <c r="C18" s="115" t="s">
        <v>5</v>
      </c>
      <c r="D18" s="115" t="s">
        <v>6</v>
      </c>
      <c r="E18" s="115" t="s">
        <v>7</v>
      </c>
      <c r="F18" s="115" t="s">
        <v>8</v>
      </c>
      <c r="G18" s="115" t="s">
        <v>9</v>
      </c>
      <c r="H18" s="57"/>
    </row>
    <row r="19" spans="1:8" ht="15">
      <c r="A19" s="216" t="s">
        <v>78</v>
      </c>
      <c r="B19" s="64" t="s">
        <v>76</v>
      </c>
      <c r="C19" s="209">
        <v>0.01</v>
      </c>
      <c r="D19" s="64">
        <f>C19*B17</f>
        <v>1</v>
      </c>
      <c r="E19" s="64"/>
      <c r="F19" s="217">
        <f>G12</f>
        <v>65265.653055000002</v>
      </c>
      <c r="G19" s="211">
        <f>F19*D19</f>
        <v>65265.653055000002</v>
      </c>
      <c r="H19" s="57"/>
    </row>
    <row r="20" spans="1:8" ht="15">
      <c r="A20" s="64" t="s">
        <v>67</v>
      </c>
      <c r="B20" s="64" t="s">
        <v>76</v>
      </c>
      <c r="C20" s="209">
        <v>0.99</v>
      </c>
      <c r="D20" s="64">
        <f>C20*B17</f>
        <v>99</v>
      </c>
      <c r="E20" s="64"/>
      <c r="F20" s="64">
        <v>2.21</v>
      </c>
      <c r="G20" s="211">
        <f>F20*D20</f>
        <v>218.79</v>
      </c>
      <c r="H20" s="57"/>
    </row>
    <row r="21" spans="1:8" ht="15">
      <c r="A21" s="64"/>
      <c r="B21" s="64"/>
      <c r="C21" s="209">
        <f>SUM(C19:C20)</f>
        <v>1</v>
      </c>
      <c r="D21" s="64"/>
      <c r="E21" s="64"/>
      <c r="F21" s="64"/>
      <c r="G21" s="211"/>
      <c r="H21" s="57"/>
    </row>
    <row r="22" spans="1:8" ht="15.75">
      <c r="A22" s="115" t="s">
        <v>20</v>
      </c>
      <c r="B22" s="315"/>
      <c r="C22" s="315"/>
      <c r="D22" s="315"/>
      <c r="E22" s="315"/>
      <c r="F22" s="315"/>
      <c r="G22" s="215">
        <f>SUM(G19:G21)</f>
        <v>65484.443055000003</v>
      </c>
      <c r="H22" s="57"/>
    </row>
    <row r="23" spans="1:8" ht="15.75">
      <c r="A23" s="115" t="s">
        <v>21</v>
      </c>
      <c r="B23" s="315"/>
      <c r="C23" s="315"/>
      <c r="D23" s="315"/>
      <c r="E23" s="315"/>
      <c r="F23" s="315"/>
      <c r="G23" s="215">
        <f>G22/B17</f>
        <v>654.84443055000008</v>
      </c>
      <c r="H23" s="57"/>
    </row>
    <row r="24" spans="1:8" ht="15">
      <c r="A24" s="50"/>
      <c r="B24" s="57"/>
      <c r="C24" s="57"/>
      <c r="D24" s="57"/>
      <c r="E24" s="57"/>
      <c r="F24" s="102"/>
      <c r="G24" s="117"/>
      <c r="H24" s="57"/>
    </row>
    <row r="25" spans="1:8" ht="15">
      <c r="A25" s="50"/>
      <c r="B25" s="57"/>
      <c r="C25" s="57"/>
      <c r="D25" s="376" t="s">
        <v>22</v>
      </c>
      <c r="E25" s="376"/>
      <c r="F25" s="315"/>
      <c r="G25" s="196">
        <f>G23</f>
        <v>654.84443055000008</v>
      </c>
      <c r="H25" s="57"/>
    </row>
    <row r="26" spans="1:8" ht="15">
      <c r="A26" s="50"/>
      <c r="B26" s="57"/>
      <c r="C26" s="57"/>
      <c r="D26" s="376" t="s">
        <v>23</v>
      </c>
      <c r="E26" s="315"/>
      <c r="F26" s="315"/>
      <c r="G26" s="197">
        <v>1400</v>
      </c>
      <c r="H26" s="57"/>
    </row>
    <row r="27" spans="1:8" ht="18">
      <c r="A27" s="77"/>
      <c r="B27" s="57"/>
      <c r="C27" s="57"/>
      <c r="D27" s="376" t="s">
        <v>24</v>
      </c>
      <c r="E27" s="376"/>
      <c r="F27" s="315"/>
      <c r="G27" s="156">
        <f>G26-G25</f>
        <v>745.15556944999992</v>
      </c>
      <c r="H27" s="184">
        <f>G27/G26</f>
        <v>0.53225397817857134</v>
      </c>
    </row>
    <row r="28" spans="1:8">
      <c r="A28" s="57"/>
      <c r="B28" s="57"/>
      <c r="C28" s="57"/>
      <c r="D28" s="57"/>
      <c r="E28" s="57"/>
      <c r="F28" s="57"/>
      <c r="G28" s="57"/>
      <c r="H28" s="57"/>
    </row>
    <row r="29" spans="1:8">
      <c r="A29" s="57"/>
      <c r="B29" s="57"/>
      <c r="C29" s="57"/>
      <c r="D29" s="57"/>
      <c r="E29" s="57"/>
      <c r="F29" s="57"/>
      <c r="G29" s="57"/>
      <c r="H29" s="57"/>
    </row>
    <row r="30" spans="1:8">
      <c r="A30" s="57"/>
      <c r="B30" s="57"/>
      <c r="C30" s="57"/>
      <c r="D30" s="57"/>
      <c r="E30" s="57"/>
      <c r="F30" s="57"/>
      <c r="G30" s="57"/>
      <c r="H30" s="57"/>
    </row>
    <row r="31" spans="1:8">
      <c r="A31" s="57"/>
      <c r="B31" s="57"/>
      <c r="C31" s="57"/>
      <c r="D31" s="57"/>
      <c r="E31" s="57"/>
      <c r="F31" s="57"/>
      <c r="G31" s="57"/>
      <c r="H31" s="57"/>
    </row>
    <row r="32" spans="1:8">
      <c r="A32" s="57"/>
      <c r="B32" s="57"/>
      <c r="C32" s="57"/>
      <c r="D32" s="57"/>
      <c r="E32" s="57"/>
      <c r="F32" s="57"/>
      <c r="G32" s="57"/>
      <c r="H32" s="57"/>
    </row>
  </sheetData>
  <mergeCells count="12">
    <mergeCell ref="A16:G16"/>
    <mergeCell ref="B22:F22"/>
    <mergeCell ref="B23:F23"/>
    <mergeCell ref="D25:F25"/>
    <mergeCell ref="D26:F26"/>
    <mergeCell ref="D27:F27"/>
    <mergeCell ref="A1:G1"/>
    <mergeCell ref="B9:F9"/>
    <mergeCell ref="B10:F10"/>
    <mergeCell ref="D12:F12"/>
    <mergeCell ref="D13:F13"/>
    <mergeCell ref="D14:F14"/>
  </mergeCells>
  <pageMargins left="0.7" right="0.7" top="0.75" bottom="0.75" header="0.3" footer="0.3"/>
  <pageSetup paperSize="5" orientation="landscape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F6" sqref="F6"/>
    </sheetView>
  </sheetViews>
  <sheetFormatPr baseColWidth="10" defaultRowHeight="12.75"/>
  <cols>
    <col min="1" max="1" width="32.7109375" style="141" customWidth="1"/>
    <col min="2" max="2" width="11.42578125" style="141"/>
    <col min="3" max="3" width="16.140625" style="141" customWidth="1"/>
    <col min="4" max="4" width="12.5703125" style="141" customWidth="1"/>
    <col min="5" max="5" width="12.7109375" style="141" customWidth="1"/>
    <col min="6" max="6" width="11.42578125" style="141"/>
    <col min="7" max="7" width="13.7109375" style="141" customWidth="1"/>
    <col min="8" max="8" width="13.85546875" style="141" customWidth="1"/>
    <col min="9" max="16384" width="11.42578125" style="141"/>
  </cols>
  <sheetData>
    <row r="1" spans="1:8" ht="18">
      <c r="A1" s="477" t="s">
        <v>332</v>
      </c>
      <c r="B1" s="477"/>
      <c r="C1" s="477"/>
      <c r="D1" s="477"/>
      <c r="E1" s="477"/>
      <c r="F1" s="478"/>
      <c r="G1" s="478"/>
      <c r="H1" s="57"/>
    </row>
    <row r="2" spans="1:8" ht="18">
      <c r="A2" s="208" t="s">
        <v>1</v>
      </c>
      <c r="B2" s="208">
        <v>1</v>
      </c>
      <c r="C2" s="208"/>
      <c r="D2" s="208"/>
      <c r="E2" s="208"/>
      <c r="F2" s="65"/>
      <c r="G2" s="65"/>
      <c r="H2" s="78"/>
    </row>
    <row r="3" spans="1:8" ht="15.75">
      <c r="A3" s="115" t="s">
        <v>3</v>
      </c>
      <c r="B3" s="115" t="s">
        <v>4</v>
      </c>
      <c r="C3" s="115" t="s">
        <v>5</v>
      </c>
      <c r="D3" s="115" t="s">
        <v>6</v>
      </c>
      <c r="E3" s="115" t="s">
        <v>195</v>
      </c>
      <c r="F3" s="115" t="s">
        <v>8</v>
      </c>
      <c r="G3" s="115" t="s">
        <v>9</v>
      </c>
      <c r="H3" s="57"/>
    </row>
    <row r="4" spans="1:8" ht="15">
      <c r="A4" s="64" t="s">
        <v>334</v>
      </c>
      <c r="B4" s="64" t="s">
        <v>90</v>
      </c>
      <c r="C4" s="209">
        <v>0.4</v>
      </c>
      <c r="D4" s="64">
        <f>C4*B2</f>
        <v>0.4</v>
      </c>
      <c r="E4" s="64">
        <f>D4*1000</f>
        <v>400</v>
      </c>
      <c r="F4" s="210">
        <f>COSTOS!F41</f>
        <v>17930</v>
      </c>
      <c r="G4" s="211">
        <f>F4*D4</f>
        <v>7172</v>
      </c>
      <c r="H4" s="57"/>
    </row>
    <row r="5" spans="1:8" ht="15">
      <c r="A5" s="64" t="s">
        <v>333</v>
      </c>
      <c r="B5" s="64" t="s">
        <v>90</v>
      </c>
      <c r="C5" s="209">
        <v>0.5</v>
      </c>
      <c r="D5" s="64">
        <f>C5*B2</f>
        <v>0.5</v>
      </c>
      <c r="E5" s="64">
        <f>D5*1000</f>
        <v>500</v>
      </c>
      <c r="F5" s="210">
        <f>COSTOS!F44</f>
        <v>68950</v>
      </c>
      <c r="G5" s="211">
        <f>F5*D5</f>
        <v>34475</v>
      </c>
      <c r="H5" s="57"/>
    </row>
    <row r="6" spans="1:8" ht="15">
      <c r="A6" s="64" t="s">
        <v>86</v>
      </c>
      <c r="B6" s="64" t="s">
        <v>90</v>
      </c>
      <c r="C6" s="209">
        <v>0.3</v>
      </c>
      <c r="D6" s="64">
        <f>C6*B2</f>
        <v>0.3</v>
      </c>
      <c r="E6" s="64">
        <f>D6*1000</f>
        <v>300</v>
      </c>
      <c r="F6" s="210">
        <f>colorante!G99</f>
        <v>3692.1768499999998</v>
      </c>
      <c r="G6" s="211">
        <f>F6*D6</f>
        <v>1107.653055</v>
      </c>
      <c r="H6" s="57"/>
    </row>
    <row r="7" spans="1:8" ht="15">
      <c r="A7" s="64"/>
      <c r="B7" s="64"/>
      <c r="C7" s="209">
        <f>SUM(C4:C6)</f>
        <v>1.2</v>
      </c>
      <c r="D7" s="64"/>
      <c r="E7" s="209"/>
      <c r="F7" s="64"/>
      <c r="G7" s="211"/>
      <c r="H7" s="57"/>
    </row>
    <row r="8" spans="1:8" ht="15">
      <c r="A8" s="64"/>
      <c r="B8" s="64"/>
      <c r="C8" s="209">
        <f>SUM(C7)</f>
        <v>1.2</v>
      </c>
      <c r="D8" s="218"/>
      <c r="E8" s="218"/>
      <c r="F8" s="64"/>
      <c r="G8" s="211"/>
      <c r="H8" s="214"/>
    </row>
    <row r="9" spans="1:8" ht="15.75">
      <c r="A9" s="115" t="s">
        <v>20</v>
      </c>
      <c r="B9" s="315"/>
      <c r="C9" s="315"/>
      <c r="D9" s="315"/>
      <c r="E9" s="315"/>
      <c r="F9" s="315"/>
      <c r="G9" s="215">
        <f>SUM(G4:G8)</f>
        <v>42754.653055000002</v>
      </c>
      <c r="H9" s="57"/>
    </row>
    <row r="10" spans="1:8" ht="15.75">
      <c r="A10" s="115" t="s">
        <v>21</v>
      </c>
      <c r="B10" s="315"/>
      <c r="C10" s="315"/>
      <c r="D10" s="315"/>
      <c r="E10" s="315"/>
      <c r="F10" s="315"/>
      <c r="G10" s="215">
        <f>G9/B2</f>
        <v>42754.653055000002</v>
      </c>
      <c r="H10" s="57"/>
    </row>
    <row r="11" spans="1:8" ht="15">
      <c r="A11" s="50"/>
      <c r="B11" s="57"/>
      <c r="C11" s="57"/>
      <c r="D11" s="57"/>
      <c r="E11" s="57"/>
      <c r="F11" s="102"/>
      <c r="G11" s="117"/>
      <c r="H11" s="57"/>
    </row>
    <row r="12" spans="1:8" ht="15">
      <c r="A12" s="50"/>
      <c r="B12" s="57"/>
      <c r="C12" s="57"/>
      <c r="D12" s="376" t="s">
        <v>22</v>
      </c>
      <c r="E12" s="376"/>
      <c r="F12" s="315"/>
      <c r="G12" s="196">
        <f>G10</f>
        <v>42754.653055000002</v>
      </c>
      <c r="H12" s="57"/>
    </row>
    <row r="13" spans="1:8" ht="15">
      <c r="A13" s="50"/>
      <c r="B13" s="57"/>
      <c r="C13" s="57"/>
      <c r="D13" s="376" t="s">
        <v>23</v>
      </c>
      <c r="E13" s="315"/>
      <c r="F13" s="315"/>
      <c r="G13" s="197">
        <v>72723</v>
      </c>
      <c r="H13" s="57"/>
    </row>
    <row r="14" spans="1:8" ht="18">
      <c r="A14" s="77"/>
      <c r="B14" s="57"/>
      <c r="C14" s="57"/>
      <c r="D14" s="376" t="s">
        <v>24</v>
      </c>
      <c r="E14" s="376"/>
      <c r="F14" s="315"/>
      <c r="G14" s="156">
        <f>G13-G12</f>
        <v>29968.346944999998</v>
      </c>
      <c r="H14" s="184">
        <f>G14/G13</f>
        <v>0.41208898072136735</v>
      </c>
    </row>
    <row r="15" spans="1:8">
      <c r="A15" s="57"/>
      <c r="B15" s="57"/>
      <c r="C15" s="57"/>
      <c r="D15" s="57"/>
      <c r="E15" s="57"/>
      <c r="F15" s="57"/>
      <c r="G15" s="57"/>
      <c r="H15" s="57"/>
    </row>
    <row r="16" spans="1:8" ht="18">
      <c r="A16" s="479" t="s">
        <v>337</v>
      </c>
      <c r="B16" s="479"/>
      <c r="C16" s="479"/>
      <c r="D16" s="479"/>
      <c r="E16" s="479"/>
      <c r="F16" s="480"/>
      <c r="G16" s="480"/>
      <c r="H16" s="57"/>
    </row>
    <row r="17" spans="1:8" ht="18">
      <c r="A17" s="208" t="s">
        <v>1</v>
      </c>
      <c r="B17" s="208">
        <v>100</v>
      </c>
      <c r="C17" s="208"/>
      <c r="D17" s="208"/>
      <c r="E17" s="208"/>
      <c r="F17" s="65"/>
      <c r="G17" s="65"/>
      <c r="H17" s="78"/>
    </row>
    <row r="18" spans="1:8" ht="15.75">
      <c r="A18" s="115" t="s">
        <v>3</v>
      </c>
      <c r="B18" s="115" t="s">
        <v>4</v>
      </c>
      <c r="C18" s="115" t="s">
        <v>5</v>
      </c>
      <c r="D18" s="115" t="s">
        <v>6</v>
      </c>
      <c r="E18" s="115" t="s">
        <v>7</v>
      </c>
      <c r="F18" s="115" t="s">
        <v>8</v>
      </c>
      <c r="G18" s="115" t="s">
        <v>9</v>
      </c>
      <c r="H18" s="57"/>
    </row>
    <row r="19" spans="1:8" ht="15">
      <c r="A19" s="216" t="s">
        <v>78</v>
      </c>
      <c r="B19" s="64" t="s">
        <v>76</v>
      </c>
      <c r="C19" s="209">
        <v>0.01</v>
      </c>
      <c r="D19" s="64">
        <f>C19*B17</f>
        <v>1</v>
      </c>
      <c r="E19" s="64"/>
      <c r="F19" s="217">
        <f>G12</f>
        <v>42754.653055000002</v>
      </c>
      <c r="G19" s="211">
        <f>F19*D19</f>
        <v>42754.653055000002</v>
      </c>
      <c r="H19" s="57"/>
    </row>
    <row r="20" spans="1:8" ht="15">
      <c r="A20" s="64" t="s">
        <v>67</v>
      </c>
      <c r="B20" s="64" t="s">
        <v>76</v>
      </c>
      <c r="C20" s="209">
        <v>0.99</v>
      </c>
      <c r="D20" s="64">
        <f>C20*B17</f>
        <v>99</v>
      </c>
      <c r="E20" s="64"/>
      <c r="F20" s="64">
        <v>2.21</v>
      </c>
      <c r="G20" s="211">
        <f>F20*D20</f>
        <v>218.79</v>
      </c>
      <c r="H20" s="57"/>
    </row>
    <row r="21" spans="1:8" ht="15">
      <c r="A21" s="64"/>
      <c r="B21" s="64"/>
      <c r="C21" s="209">
        <f>SUM(C19:C20)</f>
        <v>1</v>
      </c>
      <c r="D21" s="64"/>
      <c r="E21" s="64"/>
      <c r="F21" s="64"/>
      <c r="G21" s="211"/>
      <c r="H21" s="57"/>
    </row>
    <row r="22" spans="1:8" ht="15.75">
      <c r="A22" s="115" t="s">
        <v>20</v>
      </c>
      <c r="B22" s="315"/>
      <c r="C22" s="315"/>
      <c r="D22" s="315"/>
      <c r="E22" s="315"/>
      <c r="F22" s="315"/>
      <c r="G22" s="215">
        <f>SUM(G19:G21)</f>
        <v>42973.443055000003</v>
      </c>
      <c r="H22" s="57"/>
    </row>
    <row r="23" spans="1:8" ht="15.75">
      <c r="A23" s="115" t="s">
        <v>21</v>
      </c>
      <c r="B23" s="315"/>
      <c r="C23" s="315"/>
      <c r="D23" s="315"/>
      <c r="E23" s="315"/>
      <c r="F23" s="315"/>
      <c r="G23" s="215">
        <f>G22/B17</f>
        <v>429.73443055000001</v>
      </c>
      <c r="H23" s="57"/>
    </row>
    <row r="24" spans="1:8" ht="15">
      <c r="A24" s="50"/>
      <c r="B24" s="57"/>
      <c r="C24" s="57"/>
      <c r="D24" s="57"/>
      <c r="E24" s="57"/>
      <c r="F24" s="102"/>
      <c r="G24" s="117"/>
      <c r="H24" s="57"/>
    </row>
    <row r="25" spans="1:8" ht="15">
      <c r="A25" s="50"/>
      <c r="B25" s="57"/>
      <c r="C25" s="57"/>
      <c r="D25" s="376" t="s">
        <v>22</v>
      </c>
      <c r="E25" s="376"/>
      <c r="F25" s="315"/>
      <c r="G25" s="196">
        <f>G23</f>
        <v>429.73443055000001</v>
      </c>
      <c r="H25" s="57"/>
    </row>
    <row r="26" spans="1:8" ht="15">
      <c r="A26" s="50"/>
      <c r="B26" s="57"/>
      <c r="C26" s="57"/>
      <c r="D26" s="376" t="s">
        <v>23</v>
      </c>
      <c r="E26" s="315"/>
      <c r="F26" s="315"/>
      <c r="G26" s="197">
        <v>1273</v>
      </c>
      <c r="H26" s="57"/>
    </row>
    <row r="27" spans="1:8" ht="18">
      <c r="A27" s="77"/>
      <c r="B27" s="57"/>
      <c r="C27" s="57"/>
      <c r="D27" s="376" t="s">
        <v>24</v>
      </c>
      <c r="E27" s="376"/>
      <c r="F27" s="315"/>
      <c r="G27" s="156">
        <f>G26-G25</f>
        <v>843.26556944999993</v>
      </c>
      <c r="H27" s="184">
        <f>G27/G26</f>
        <v>0.66242385659858594</v>
      </c>
    </row>
    <row r="28" spans="1:8">
      <c r="A28" s="57"/>
      <c r="B28" s="57"/>
      <c r="C28" s="57"/>
      <c r="D28" s="57"/>
      <c r="E28" s="57"/>
      <c r="F28" s="57"/>
      <c r="G28" s="57"/>
      <c r="H28" s="57"/>
    </row>
    <row r="29" spans="1:8">
      <c r="A29" s="57"/>
      <c r="B29" s="57"/>
      <c r="C29" s="57"/>
      <c r="D29" s="57"/>
      <c r="E29" s="57"/>
      <c r="F29" s="57"/>
      <c r="G29" s="57"/>
      <c r="H29" s="57"/>
    </row>
    <row r="30" spans="1:8">
      <c r="A30" s="57"/>
      <c r="B30" s="57"/>
      <c r="C30" s="57"/>
      <c r="D30" s="57"/>
      <c r="E30" s="57"/>
      <c r="F30" s="57"/>
      <c r="G30" s="57"/>
      <c r="H30" s="57"/>
    </row>
    <row r="31" spans="1:8">
      <c r="A31" s="57"/>
      <c r="B31" s="57"/>
      <c r="C31" s="57"/>
      <c r="D31" s="57"/>
      <c r="E31" s="57"/>
      <c r="F31" s="57"/>
      <c r="G31" s="57"/>
      <c r="H31" s="57"/>
    </row>
    <row r="32" spans="1:8">
      <c r="A32" s="57"/>
      <c r="B32" s="57"/>
      <c r="C32" s="57"/>
      <c r="D32" s="57"/>
      <c r="E32" s="57"/>
      <c r="F32" s="57"/>
      <c r="G32" s="57"/>
      <c r="H32" s="57"/>
    </row>
  </sheetData>
  <mergeCells count="12">
    <mergeCell ref="A16:G16"/>
    <mergeCell ref="B22:F22"/>
    <mergeCell ref="B23:F23"/>
    <mergeCell ref="D25:F25"/>
    <mergeCell ref="D26:F26"/>
    <mergeCell ref="D27:F27"/>
    <mergeCell ref="A1:G1"/>
    <mergeCell ref="B9:F9"/>
    <mergeCell ref="B10:F10"/>
    <mergeCell ref="D12:F12"/>
    <mergeCell ref="D13:F13"/>
    <mergeCell ref="D14:F14"/>
  </mergeCells>
  <pageMargins left="0.7" right="0.7" top="0.75" bottom="0.75" header="0.3" footer="0.3"/>
  <pageSetup paperSize="5" orientation="landscape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A6" sqref="A6"/>
    </sheetView>
  </sheetViews>
  <sheetFormatPr baseColWidth="10" defaultRowHeight="12.75"/>
  <cols>
    <col min="1" max="1" width="32.7109375" style="141" customWidth="1"/>
    <col min="2" max="2" width="11.42578125" style="141"/>
    <col min="3" max="3" width="16.140625" style="141" customWidth="1"/>
    <col min="4" max="4" width="12.5703125" style="141" customWidth="1"/>
    <col min="5" max="5" width="12.7109375" style="141" customWidth="1"/>
    <col min="6" max="6" width="11.42578125" style="141"/>
    <col min="7" max="7" width="13.7109375" style="141" customWidth="1"/>
    <col min="8" max="8" width="13.85546875" style="141" customWidth="1"/>
    <col min="9" max="16384" width="11.42578125" style="141"/>
  </cols>
  <sheetData>
    <row r="1" spans="1:8" ht="18">
      <c r="A1" s="477" t="s">
        <v>326</v>
      </c>
      <c r="B1" s="477"/>
      <c r="C1" s="477"/>
      <c r="D1" s="477"/>
      <c r="E1" s="477"/>
      <c r="F1" s="478"/>
      <c r="G1" s="478"/>
      <c r="H1" s="57"/>
    </row>
    <row r="2" spans="1:8" ht="18">
      <c r="A2" s="208" t="s">
        <v>1</v>
      </c>
      <c r="B2" s="208">
        <v>1</v>
      </c>
      <c r="C2" s="208"/>
      <c r="D2" s="208"/>
      <c r="E2" s="208"/>
      <c r="F2" s="65"/>
      <c r="G2" s="65"/>
      <c r="H2" s="78"/>
    </row>
    <row r="3" spans="1:8" ht="15.75">
      <c r="A3" s="115" t="s">
        <v>3</v>
      </c>
      <c r="B3" s="115" t="s">
        <v>4</v>
      </c>
      <c r="C3" s="115" t="s">
        <v>5</v>
      </c>
      <c r="D3" s="115" t="s">
        <v>6</v>
      </c>
      <c r="E3" s="115" t="s">
        <v>195</v>
      </c>
      <c r="F3" s="115" t="s">
        <v>8</v>
      </c>
      <c r="G3" s="115" t="s">
        <v>9</v>
      </c>
      <c r="H3" s="57"/>
    </row>
    <row r="4" spans="1:8" ht="15">
      <c r="A4" s="64" t="s">
        <v>339</v>
      </c>
      <c r="B4" s="64" t="s">
        <v>90</v>
      </c>
      <c r="C4" s="209">
        <v>0.6</v>
      </c>
      <c r="D4" s="64">
        <f>C4*B2</f>
        <v>0.6</v>
      </c>
      <c r="E4" s="64">
        <f>D4*1000</f>
        <v>600</v>
      </c>
      <c r="F4" s="210">
        <f>'Deterg. Neutro 2'!G16</f>
        <v>770.95223999999996</v>
      </c>
      <c r="G4" s="211">
        <f>F4*D4</f>
        <v>462.57134399999995</v>
      </c>
      <c r="H4" s="57"/>
    </row>
    <row r="5" spans="1:8" ht="15">
      <c r="A5" s="64" t="s">
        <v>340</v>
      </c>
      <c r="B5" s="64" t="s">
        <v>90</v>
      </c>
      <c r="C5" s="209">
        <v>0.5</v>
      </c>
      <c r="D5" s="64">
        <f>C5*B2</f>
        <v>0.5</v>
      </c>
      <c r="E5" s="64">
        <f>D5*1000</f>
        <v>500</v>
      </c>
      <c r="F5" s="64">
        <f>COSTOS!F15</f>
        <v>114900</v>
      </c>
      <c r="G5" s="211">
        <f>F5*D5</f>
        <v>57450</v>
      </c>
      <c r="H5" s="57"/>
    </row>
    <row r="6" spans="1:8" ht="15">
      <c r="A6" s="64" t="s">
        <v>327</v>
      </c>
      <c r="B6" s="64" t="s">
        <v>90</v>
      </c>
      <c r="C6" s="209">
        <v>0.3</v>
      </c>
      <c r="D6" s="64">
        <f>C6*B2</f>
        <v>0.3</v>
      </c>
      <c r="E6" s="64">
        <f>D6*1000</f>
        <v>300</v>
      </c>
      <c r="F6" s="210">
        <f>colorante!G99</f>
        <v>3692.1768499999998</v>
      </c>
      <c r="G6" s="211">
        <f>F6*D6</f>
        <v>1107.653055</v>
      </c>
      <c r="H6" s="57"/>
    </row>
    <row r="7" spans="1:8" ht="15">
      <c r="A7" s="64"/>
      <c r="B7" s="64"/>
      <c r="C7" s="209">
        <f>SUM(C4:C6)</f>
        <v>1.4000000000000001</v>
      </c>
      <c r="D7" s="64"/>
      <c r="E7" s="209"/>
      <c r="F7" s="64"/>
      <c r="G7" s="211"/>
      <c r="H7" s="57"/>
    </row>
    <row r="8" spans="1:8" ht="15">
      <c r="A8" s="64"/>
      <c r="B8" s="64"/>
      <c r="C8" s="209">
        <f>SUM(C7)</f>
        <v>1.4000000000000001</v>
      </c>
      <c r="D8" s="218"/>
      <c r="E8" s="218"/>
      <c r="F8" s="64"/>
      <c r="G8" s="211"/>
      <c r="H8" s="214"/>
    </row>
    <row r="9" spans="1:8" ht="15.75">
      <c r="A9" s="115" t="s">
        <v>20</v>
      </c>
      <c r="B9" s="315"/>
      <c r="C9" s="315"/>
      <c r="D9" s="315"/>
      <c r="E9" s="315"/>
      <c r="F9" s="315"/>
      <c r="G9" s="215">
        <f>SUM(G4:G8)</f>
        <v>59020.224398999999</v>
      </c>
      <c r="H9" s="57"/>
    </row>
    <row r="10" spans="1:8" ht="15.75">
      <c r="A10" s="115" t="s">
        <v>21</v>
      </c>
      <c r="B10" s="315"/>
      <c r="C10" s="315"/>
      <c r="D10" s="315"/>
      <c r="E10" s="315"/>
      <c r="F10" s="315"/>
      <c r="G10" s="215">
        <f>G9/B2</f>
        <v>59020.224398999999</v>
      </c>
      <c r="H10" s="57"/>
    </row>
    <row r="11" spans="1:8" ht="15">
      <c r="A11" s="50"/>
      <c r="B11" s="57"/>
      <c r="C11" s="57"/>
      <c r="D11" s="57"/>
      <c r="E11" s="57"/>
      <c r="F11" s="102"/>
      <c r="G11" s="117"/>
      <c r="H11" s="57"/>
    </row>
    <row r="12" spans="1:8" ht="15">
      <c r="A12" s="50"/>
      <c r="B12" s="57"/>
      <c r="C12" s="57"/>
      <c r="D12" s="376" t="s">
        <v>22</v>
      </c>
      <c r="E12" s="376"/>
      <c r="F12" s="315"/>
      <c r="G12" s="196">
        <f>G10</f>
        <v>59020.224398999999</v>
      </c>
      <c r="H12" s="57"/>
    </row>
    <row r="13" spans="1:8" ht="15">
      <c r="A13" s="50"/>
      <c r="B13" s="57"/>
      <c r="C13" s="57"/>
      <c r="D13" s="376" t="s">
        <v>23</v>
      </c>
      <c r="E13" s="315"/>
      <c r="F13" s="315"/>
      <c r="G13" s="197">
        <v>72723</v>
      </c>
      <c r="H13" s="57"/>
    </row>
    <row r="14" spans="1:8" ht="18">
      <c r="A14" s="77"/>
      <c r="B14" s="57"/>
      <c r="C14" s="57"/>
      <c r="D14" s="376" t="s">
        <v>24</v>
      </c>
      <c r="E14" s="376"/>
      <c r="F14" s="315"/>
      <c r="G14" s="156">
        <f>G13-G12</f>
        <v>13702.775601000001</v>
      </c>
      <c r="H14" s="184">
        <f>G14/G13</f>
        <v>0.18842423443752321</v>
      </c>
    </row>
    <row r="15" spans="1:8">
      <c r="A15" s="57"/>
      <c r="B15" s="57"/>
      <c r="C15" s="57"/>
      <c r="D15" s="57"/>
      <c r="E15" s="57"/>
      <c r="F15" s="57"/>
      <c r="G15" s="57"/>
      <c r="H15" s="57"/>
    </row>
    <row r="16" spans="1:8" ht="18">
      <c r="A16" s="479" t="s">
        <v>338</v>
      </c>
      <c r="B16" s="479"/>
      <c r="C16" s="479"/>
      <c r="D16" s="479"/>
      <c r="E16" s="479"/>
      <c r="F16" s="480"/>
      <c r="G16" s="480"/>
      <c r="H16" s="57"/>
    </row>
    <row r="17" spans="1:8" ht="18">
      <c r="A17" s="208" t="s">
        <v>1</v>
      </c>
      <c r="B17" s="208">
        <v>100</v>
      </c>
      <c r="C17" s="208"/>
      <c r="D17" s="208"/>
      <c r="E17" s="208"/>
      <c r="F17" s="65"/>
      <c r="G17" s="65"/>
      <c r="H17" s="78"/>
    </row>
    <row r="18" spans="1:8" ht="15.75">
      <c r="A18" s="115" t="s">
        <v>3</v>
      </c>
      <c r="B18" s="115" t="s">
        <v>4</v>
      </c>
      <c r="C18" s="115" t="s">
        <v>5</v>
      </c>
      <c r="D18" s="115" t="s">
        <v>6</v>
      </c>
      <c r="E18" s="115" t="s">
        <v>7</v>
      </c>
      <c r="F18" s="115" t="s">
        <v>8</v>
      </c>
      <c r="G18" s="115" t="s">
        <v>9</v>
      </c>
      <c r="H18" s="57"/>
    </row>
    <row r="19" spans="1:8" ht="15">
      <c r="A19" s="216" t="s">
        <v>78</v>
      </c>
      <c r="B19" s="64" t="s">
        <v>76</v>
      </c>
      <c r="C19" s="209">
        <v>0.01</v>
      </c>
      <c r="D19" s="64">
        <f>C19*B17</f>
        <v>1</v>
      </c>
      <c r="E19" s="64"/>
      <c r="F19" s="217">
        <f>G12</f>
        <v>59020.224398999999</v>
      </c>
      <c r="G19" s="211">
        <f>F19*D19</f>
        <v>59020.224398999999</v>
      </c>
      <c r="H19" s="57"/>
    </row>
    <row r="20" spans="1:8" ht="15">
      <c r="A20" s="64" t="s">
        <v>67</v>
      </c>
      <c r="B20" s="64" t="s">
        <v>76</v>
      </c>
      <c r="C20" s="209">
        <v>0.99</v>
      </c>
      <c r="D20" s="64">
        <f>C20*B17</f>
        <v>99</v>
      </c>
      <c r="E20" s="64"/>
      <c r="F20" s="64">
        <v>2.21</v>
      </c>
      <c r="G20" s="211">
        <f>F20*D20</f>
        <v>218.79</v>
      </c>
      <c r="H20" s="57"/>
    </row>
    <row r="21" spans="1:8" ht="15">
      <c r="A21" s="64"/>
      <c r="B21" s="64"/>
      <c r="C21" s="209">
        <f>SUM(C19:C20)</f>
        <v>1</v>
      </c>
      <c r="D21" s="64"/>
      <c r="E21" s="64"/>
      <c r="F21" s="64"/>
      <c r="G21" s="211"/>
      <c r="H21" s="57"/>
    </row>
    <row r="22" spans="1:8" ht="15.75">
      <c r="A22" s="115" t="s">
        <v>20</v>
      </c>
      <c r="B22" s="315"/>
      <c r="C22" s="315"/>
      <c r="D22" s="315"/>
      <c r="E22" s="315"/>
      <c r="F22" s="315"/>
      <c r="G22" s="215">
        <f>SUM(G19:G21)</f>
        <v>59239.014399</v>
      </c>
      <c r="H22" s="57"/>
    </row>
    <row r="23" spans="1:8" ht="15.75">
      <c r="A23" s="115" t="s">
        <v>21</v>
      </c>
      <c r="B23" s="315"/>
      <c r="C23" s="315"/>
      <c r="D23" s="315"/>
      <c r="E23" s="315"/>
      <c r="F23" s="315"/>
      <c r="G23" s="215">
        <f>G22/B17</f>
        <v>592.39014398999996</v>
      </c>
      <c r="H23" s="57"/>
    </row>
    <row r="24" spans="1:8" ht="15">
      <c r="A24" s="50"/>
      <c r="B24" s="57"/>
      <c r="C24" s="57"/>
      <c r="D24" s="57"/>
      <c r="E24" s="57"/>
      <c r="F24" s="102"/>
      <c r="G24" s="117"/>
      <c r="H24" s="57"/>
    </row>
    <row r="25" spans="1:8" ht="15">
      <c r="A25" s="50"/>
      <c r="B25" s="57"/>
      <c r="C25" s="57"/>
      <c r="D25" s="376" t="s">
        <v>22</v>
      </c>
      <c r="E25" s="376"/>
      <c r="F25" s="315"/>
      <c r="G25" s="196">
        <f>G23</f>
        <v>592.39014398999996</v>
      </c>
      <c r="H25" s="57"/>
    </row>
    <row r="26" spans="1:8" ht="15">
      <c r="A26" s="50"/>
      <c r="B26" s="57"/>
      <c r="C26" s="57"/>
      <c r="D26" s="376" t="s">
        <v>23</v>
      </c>
      <c r="E26" s="315"/>
      <c r="F26" s="315"/>
      <c r="G26" s="197">
        <v>1273</v>
      </c>
      <c r="H26" s="57"/>
    </row>
    <row r="27" spans="1:8" ht="18">
      <c r="A27" s="77"/>
      <c r="B27" s="57"/>
      <c r="C27" s="57"/>
      <c r="D27" s="376" t="s">
        <v>24</v>
      </c>
      <c r="E27" s="376"/>
      <c r="F27" s="315"/>
      <c r="G27" s="156">
        <f>G26-G25</f>
        <v>680.60985601000004</v>
      </c>
      <c r="H27" s="184">
        <f>G27/G26</f>
        <v>0.53465031893951298</v>
      </c>
    </row>
    <row r="28" spans="1:8">
      <c r="A28" s="57"/>
      <c r="B28" s="57"/>
      <c r="C28" s="57"/>
      <c r="D28" s="57"/>
      <c r="E28" s="57"/>
      <c r="F28" s="57"/>
      <c r="G28" s="57"/>
      <c r="H28" s="57"/>
    </row>
    <row r="29" spans="1:8">
      <c r="A29" s="57"/>
      <c r="B29" s="57"/>
      <c r="C29" s="57"/>
      <c r="D29" s="57"/>
      <c r="E29" s="57"/>
      <c r="F29" s="57"/>
      <c r="G29" s="57"/>
      <c r="H29" s="57"/>
    </row>
    <row r="30" spans="1:8">
      <c r="A30" s="57"/>
      <c r="B30" s="57"/>
      <c r="C30" s="57"/>
      <c r="D30" s="57"/>
      <c r="E30" s="57"/>
      <c r="F30" s="57"/>
      <c r="G30" s="57"/>
      <c r="H30" s="57"/>
    </row>
    <row r="31" spans="1:8">
      <c r="A31" s="57"/>
      <c r="B31" s="57"/>
      <c r="C31" s="57"/>
      <c r="D31" s="57"/>
      <c r="E31" s="57"/>
      <c r="F31" s="57"/>
      <c r="G31" s="57"/>
      <c r="H31" s="57"/>
    </row>
    <row r="32" spans="1:8">
      <c r="A32" s="57"/>
      <c r="B32" s="57"/>
      <c r="C32" s="57"/>
      <c r="D32" s="57"/>
      <c r="E32" s="57"/>
      <c r="F32" s="57"/>
      <c r="G32" s="57"/>
      <c r="H32" s="57"/>
    </row>
  </sheetData>
  <mergeCells count="12">
    <mergeCell ref="A16:G16"/>
    <mergeCell ref="B22:F22"/>
    <mergeCell ref="B23:F23"/>
    <mergeCell ref="D25:F25"/>
    <mergeCell ref="D26:F26"/>
    <mergeCell ref="D27:F27"/>
    <mergeCell ref="A1:G1"/>
    <mergeCell ref="B9:F9"/>
    <mergeCell ref="B10:F10"/>
    <mergeCell ref="D12:F12"/>
    <mergeCell ref="D13:F13"/>
    <mergeCell ref="D14:F14"/>
  </mergeCells>
  <pageMargins left="0.7" right="0.7" top="0.75" bottom="0.75" header="0.3" footer="0.3"/>
  <pageSetup paperSize="5" orientation="landscape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A14" sqref="A14"/>
    </sheetView>
  </sheetViews>
  <sheetFormatPr baseColWidth="10" defaultRowHeight="12.75"/>
  <cols>
    <col min="1" max="1" width="32.7109375" style="141" customWidth="1"/>
    <col min="2" max="2" width="11.42578125" style="141"/>
    <col min="3" max="3" width="16.140625" style="141" customWidth="1"/>
    <col min="4" max="4" width="12.5703125" style="141" customWidth="1"/>
    <col min="5" max="5" width="12.7109375" style="141" customWidth="1"/>
    <col min="6" max="6" width="11.42578125" style="141"/>
    <col min="7" max="7" width="13.7109375" style="141" customWidth="1"/>
    <col min="8" max="8" width="13.85546875" style="141" customWidth="1"/>
    <col min="9" max="16384" width="11.42578125" style="141"/>
  </cols>
  <sheetData>
    <row r="1" spans="1:8" ht="18">
      <c r="A1" s="477" t="s">
        <v>212</v>
      </c>
      <c r="B1" s="477"/>
      <c r="C1" s="477"/>
      <c r="D1" s="477"/>
      <c r="E1" s="477"/>
      <c r="F1" s="478"/>
      <c r="G1" s="478"/>
      <c r="H1" s="57"/>
    </row>
    <row r="2" spans="1:8" ht="18">
      <c r="A2" s="208" t="s">
        <v>1</v>
      </c>
      <c r="B2" s="208">
        <v>1</v>
      </c>
      <c r="C2" s="208"/>
      <c r="D2" s="208"/>
      <c r="E2" s="208"/>
      <c r="F2" s="65"/>
      <c r="G2" s="65"/>
      <c r="H2" s="78"/>
    </row>
    <row r="3" spans="1:8" ht="15.75">
      <c r="A3" s="115" t="s">
        <v>3</v>
      </c>
      <c r="B3" s="115" t="s">
        <v>4</v>
      </c>
      <c r="C3" s="115" t="s">
        <v>5</v>
      </c>
      <c r="D3" s="115" t="s">
        <v>6</v>
      </c>
      <c r="E3" s="115" t="s">
        <v>195</v>
      </c>
      <c r="F3" s="115" t="s">
        <v>8</v>
      </c>
      <c r="G3" s="115" t="s">
        <v>9</v>
      </c>
      <c r="H3" s="57"/>
    </row>
    <row r="4" spans="1:8" ht="15">
      <c r="A4" s="64" t="s">
        <v>74</v>
      </c>
      <c r="B4" s="64" t="s">
        <v>90</v>
      </c>
      <c r="C4" s="209">
        <v>0.8</v>
      </c>
      <c r="D4" s="64">
        <f>C4*B2</f>
        <v>0.8</v>
      </c>
      <c r="E4" s="64">
        <f>D4*1000</f>
        <v>800</v>
      </c>
      <c r="F4" s="210">
        <f>'Deterg. Neutro 2'!G16</f>
        <v>770.95223999999996</v>
      </c>
      <c r="G4" s="211">
        <f>F4*D4</f>
        <v>616.76179200000001</v>
      </c>
      <c r="H4" s="57"/>
    </row>
    <row r="5" spans="1:8" ht="15">
      <c r="A5" s="64" t="s">
        <v>148</v>
      </c>
      <c r="B5" s="64" t="s">
        <v>90</v>
      </c>
      <c r="C5" s="209">
        <v>0.3</v>
      </c>
      <c r="D5" s="64">
        <f>C5*B2</f>
        <v>0.3</v>
      </c>
      <c r="E5" s="64">
        <f>D5*1000</f>
        <v>300</v>
      </c>
      <c r="F5" s="64">
        <f>COSTOS!F15</f>
        <v>114900</v>
      </c>
      <c r="G5" s="211">
        <f>F5*D5</f>
        <v>34470</v>
      </c>
      <c r="H5" s="57"/>
    </row>
    <row r="6" spans="1:8" ht="15">
      <c r="A6" s="64" t="s">
        <v>156</v>
      </c>
      <c r="B6" s="64" t="s">
        <v>90</v>
      </c>
      <c r="C6" s="209">
        <v>0.2</v>
      </c>
      <c r="D6" s="64">
        <f>C6*B2</f>
        <v>0.2</v>
      </c>
      <c r="E6" s="64">
        <f>D6*1000</f>
        <v>200</v>
      </c>
      <c r="F6" s="64">
        <f>COSTOS!F18</f>
        <v>58000</v>
      </c>
      <c r="G6" s="211">
        <f>F6*D6</f>
        <v>11600</v>
      </c>
      <c r="H6" s="57"/>
    </row>
    <row r="7" spans="1:8" ht="15">
      <c r="A7" s="64" t="s">
        <v>75</v>
      </c>
      <c r="B7" s="64" t="s">
        <v>90</v>
      </c>
      <c r="C7" s="209">
        <v>0.4</v>
      </c>
      <c r="D7" s="64">
        <f>C7*B2</f>
        <v>0.4</v>
      </c>
      <c r="E7" s="64">
        <f>D7*1000</f>
        <v>400</v>
      </c>
      <c r="F7" s="64">
        <f>COSTOS!F20</f>
        <v>9350</v>
      </c>
      <c r="G7" s="211">
        <f>F7*D7</f>
        <v>3740</v>
      </c>
      <c r="H7" s="57"/>
    </row>
    <row r="8" spans="1:8" ht="15">
      <c r="A8" s="64" t="s">
        <v>86</v>
      </c>
      <c r="B8" s="64" t="s">
        <v>90</v>
      </c>
      <c r="C8" s="209">
        <v>0.3</v>
      </c>
      <c r="D8" s="64">
        <f>C8*B2</f>
        <v>0.3</v>
      </c>
      <c r="E8" s="64">
        <f>D8*1000</f>
        <v>300</v>
      </c>
      <c r="F8" s="210">
        <f>colorante!G99</f>
        <v>3692.1768499999998</v>
      </c>
      <c r="G8" s="211">
        <f>F8*D8</f>
        <v>1107.653055</v>
      </c>
      <c r="H8" s="57"/>
    </row>
    <row r="9" spans="1:8" ht="15">
      <c r="A9" s="64"/>
      <c r="B9" s="64"/>
      <c r="C9" s="209">
        <f>SUM(C4:C8)</f>
        <v>2</v>
      </c>
      <c r="D9" s="64"/>
      <c r="E9" s="209"/>
      <c r="F9" s="64"/>
      <c r="G9" s="211"/>
      <c r="H9" s="57"/>
    </row>
    <row r="10" spans="1:8" ht="15">
      <c r="A10" s="64"/>
      <c r="B10" s="64"/>
      <c r="C10" s="209">
        <f>SUM(C9)</f>
        <v>2</v>
      </c>
      <c r="D10" s="218"/>
      <c r="E10" s="218"/>
      <c r="F10" s="64"/>
      <c r="G10" s="211"/>
      <c r="H10" s="214"/>
    </row>
    <row r="11" spans="1:8" ht="15.75">
      <c r="A11" s="115" t="s">
        <v>20</v>
      </c>
      <c r="B11" s="315"/>
      <c r="C11" s="315"/>
      <c r="D11" s="315"/>
      <c r="E11" s="315"/>
      <c r="F11" s="315"/>
      <c r="G11" s="215">
        <f>SUM(G4:G10)</f>
        <v>51534.414847</v>
      </c>
      <c r="H11" s="57"/>
    </row>
    <row r="12" spans="1:8" ht="15.75">
      <c r="A12" s="115" t="s">
        <v>21</v>
      </c>
      <c r="B12" s="315"/>
      <c r="C12" s="315"/>
      <c r="D12" s="315"/>
      <c r="E12" s="315"/>
      <c r="F12" s="315"/>
      <c r="G12" s="215">
        <f>G11/B2</f>
        <v>51534.414847</v>
      </c>
      <c r="H12" s="57"/>
    </row>
    <row r="13" spans="1:8" ht="15">
      <c r="A13" s="50"/>
      <c r="B13" s="57"/>
      <c r="C13" s="57"/>
      <c r="D13" s="57"/>
      <c r="E13" s="57"/>
      <c r="F13" s="102"/>
      <c r="G13" s="117"/>
      <c r="H13" s="57"/>
    </row>
    <row r="14" spans="1:8" ht="15">
      <c r="A14" s="50"/>
      <c r="B14" s="57"/>
      <c r="C14" s="57"/>
      <c r="D14" s="376" t="s">
        <v>22</v>
      </c>
      <c r="E14" s="376"/>
      <c r="F14" s="315"/>
      <c r="G14" s="196">
        <f>G12</f>
        <v>51534.414847</v>
      </c>
      <c r="H14" s="57"/>
    </row>
    <row r="15" spans="1:8" ht="15">
      <c r="A15" s="50"/>
      <c r="B15" s="57"/>
      <c r="C15" s="57"/>
      <c r="D15" s="376" t="s">
        <v>23</v>
      </c>
      <c r="E15" s="315"/>
      <c r="F15" s="315"/>
      <c r="G15" s="197">
        <v>72723</v>
      </c>
      <c r="H15" s="57"/>
    </row>
    <row r="16" spans="1:8" ht="18">
      <c r="A16" s="77"/>
      <c r="B16" s="57"/>
      <c r="C16" s="57"/>
      <c r="D16" s="376" t="s">
        <v>24</v>
      </c>
      <c r="E16" s="376"/>
      <c r="F16" s="315"/>
      <c r="G16" s="156">
        <f>G15-G14</f>
        <v>21188.585153</v>
      </c>
      <c r="H16" s="184">
        <f>G16/G15</f>
        <v>0.29136016326334174</v>
      </c>
    </row>
    <row r="17" spans="1:8">
      <c r="A17" s="57"/>
      <c r="B17" s="57"/>
      <c r="C17" s="57"/>
      <c r="D17" s="57"/>
      <c r="E17" s="57"/>
      <c r="F17" s="57"/>
      <c r="G17" s="57"/>
      <c r="H17" s="57"/>
    </row>
    <row r="18" spans="1:8" ht="18">
      <c r="A18" s="479" t="s">
        <v>213</v>
      </c>
      <c r="B18" s="479"/>
      <c r="C18" s="479"/>
      <c r="D18" s="479"/>
      <c r="E18" s="479"/>
      <c r="F18" s="480"/>
      <c r="G18" s="480"/>
      <c r="H18" s="57"/>
    </row>
    <row r="19" spans="1:8" ht="18">
      <c r="A19" s="208" t="s">
        <v>1</v>
      </c>
      <c r="B19" s="208">
        <v>100</v>
      </c>
      <c r="C19" s="208"/>
      <c r="D19" s="208"/>
      <c r="E19" s="208"/>
      <c r="F19" s="65"/>
      <c r="G19" s="65"/>
      <c r="H19" s="78"/>
    </row>
    <row r="20" spans="1:8" ht="15.75">
      <c r="A20" s="115" t="s">
        <v>3</v>
      </c>
      <c r="B20" s="115" t="s">
        <v>4</v>
      </c>
      <c r="C20" s="115" t="s">
        <v>5</v>
      </c>
      <c r="D20" s="115" t="s">
        <v>6</v>
      </c>
      <c r="E20" s="115" t="s">
        <v>7</v>
      </c>
      <c r="F20" s="115" t="s">
        <v>8</v>
      </c>
      <c r="G20" s="115" t="s">
        <v>9</v>
      </c>
      <c r="H20" s="57"/>
    </row>
    <row r="21" spans="1:8" ht="15">
      <c r="A21" s="216" t="s">
        <v>78</v>
      </c>
      <c r="B21" s="64" t="s">
        <v>76</v>
      </c>
      <c r="C21" s="209">
        <v>0.01</v>
      </c>
      <c r="D21" s="64">
        <f>C21*B19</f>
        <v>1</v>
      </c>
      <c r="E21" s="64"/>
      <c r="F21" s="217">
        <f>G14</f>
        <v>51534.414847</v>
      </c>
      <c r="G21" s="211">
        <f>F21*D21</f>
        <v>51534.414847</v>
      </c>
      <c r="H21" s="57"/>
    </row>
    <row r="22" spans="1:8" ht="15">
      <c r="A22" s="64" t="s">
        <v>67</v>
      </c>
      <c r="B22" s="64" t="s">
        <v>76</v>
      </c>
      <c r="C22" s="209">
        <v>0.99</v>
      </c>
      <c r="D22" s="64">
        <f>C22*B19</f>
        <v>99</v>
      </c>
      <c r="E22" s="64"/>
      <c r="F22" s="64">
        <v>2.21</v>
      </c>
      <c r="G22" s="211">
        <f>F22*D22</f>
        <v>218.79</v>
      </c>
      <c r="H22" s="57"/>
    </row>
    <row r="23" spans="1:8" ht="15">
      <c r="A23" s="64"/>
      <c r="B23" s="64"/>
      <c r="C23" s="209">
        <f>SUM(C21:C22)</f>
        <v>1</v>
      </c>
      <c r="D23" s="64"/>
      <c r="E23" s="64"/>
      <c r="F23" s="64"/>
      <c r="G23" s="211"/>
      <c r="H23" s="57"/>
    </row>
    <row r="24" spans="1:8" ht="15.75">
      <c r="A24" s="115" t="s">
        <v>20</v>
      </c>
      <c r="B24" s="315"/>
      <c r="C24" s="315"/>
      <c r="D24" s="315"/>
      <c r="E24" s="315"/>
      <c r="F24" s="315"/>
      <c r="G24" s="215">
        <f>SUM(G21:G23)</f>
        <v>51753.204847000001</v>
      </c>
      <c r="H24" s="57"/>
    </row>
    <row r="25" spans="1:8" ht="15.75">
      <c r="A25" s="115" t="s">
        <v>21</v>
      </c>
      <c r="B25" s="315"/>
      <c r="C25" s="315"/>
      <c r="D25" s="315"/>
      <c r="E25" s="315"/>
      <c r="F25" s="315"/>
      <c r="G25" s="215">
        <f>G24/B19</f>
        <v>517.53204847000006</v>
      </c>
      <c r="H25" s="57"/>
    </row>
    <row r="26" spans="1:8" ht="15">
      <c r="A26" s="50"/>
      <c r="B26" s="57"/>
      <c r="C26" s="57"/>
      <c r="D26" s="57"/>
      <c r="E26" s="57"/>
      <c r="F26" s="102"/>
      <c r="G26" s="117"/>
      <c r="H26" s="57"/>
    </row>
    <row r="27" spans="1:8" ht="15">
      <c r="A27" s="50"/>
      <c r="B27" s="57"/>
      <c r="C27" s="57"/>
      <c r="D27" s="376" t="s">
        <v>22</v>
      </c>
      <c r="E27" s="376"/>
      <c r="F27" s="315"/>
      <c r="G27" s="196">
        <f>G25</f>
        <v>517.53204847000006</v>
      </c>
      <c r="H27" s="57"/>
    </row>
    <row r="28" spans="1:8" ht="15">
      <c r="A28" s="50"/>
      <c r="B28" s="57"/>
      <c r="C28" s="57"/>
      <c r="D28" s="376" t="s">
        <v>23</v>
      </c>
      <c r="E28" s="315"/>
      <c r="F28" s="315"/>
      <c r="G28" s="197">
        <v>1273</v>
      </c>
      <c r="H28" s="57"/>
    </row>
    <row r="29" spans="1:8" ht="18">
      <c r="A29" s="77"/>
      <c r="B29" s="57"/>
      <c r="C29" s="57"/>
      <c r="D29" s="376" t="s">
        <v>24</v>
      </c>
      <c r="E29" s="376"/>
      <c r="F29" s="315"/>
      <c r="G29" s="156">
        <f>G28-G27</f>
        <v>755.46795152999994</v>
      </c>
      <c r="H29" s="184">
        <f>G29/G28</f>
        <v>0.59345479303220738</v>
      </c>
    </row>
    <row r="30" spans="1:8">
      <c r="A30" s="57"/>
      <c r="B30" s="57"/>
      <c r="C30" s="57"/>
      <c r="D30" s="57"/>
      <c r="E30" s="57"/>
      <c r="F30" s="57"/>
      <c r="G30" s="57"/>
      <c r="H30" s="57"/>
    </row>
    <row r="31" spans="1:8">
      <c r="A31" s="57"/>
      <c r="B31" s="57"/>
      <c r="C31" s="57"/>
      <c r="D31" s="57"/>
      <c r="E31" s="57"/>
      <c r="F31" s="57"/>
      <c r="G31" s="57"/>
      <c r="H31" s="57"/>
    </row>
    <row r="32" spans="1:8">
      <c r="A32" s="57"/>
      <c r="B32" s="57"/>
      <c r="C32" s="57"/>
      <c r="D32" s="57"/>
      <c r="E32" s="57"/>
      <c r="F32" s="57"/>
      <c r="G32" s="57"/>
      <c r="H32" s="57"/>
    </row>
    <row r="33" spans="1:8">
      <c r="A33" s="57"/>
      <c r="B33" s="57"/>
      <c r="C33" s="57"/>
      <c r="D33" s="57"/>
      <c r="E33" s="57"/>
      <c r="F33" s="57"/>
      <c r="G33" s="57"/>
      <c r="H33" s="57"/>
    </row>
    <row r="34" spans="1:8">
      <c r="A34" s="57"/>
      <c r="B34" s="57"/>
      <c r="C34" s="57"/>
      <c r="D34" s="57"/>
      <c r="E34" s="57"/>
      <c r="F34" s="57"/>
      <c r="G34" s="57"/>
      <c r="H34" s="57"/>
    </row>
  </sheetData>
  <mergeCells count="12">
    <mergeCell ref="A1:G1"/>
    <mergeCell ref="B11:F11"/>
    <mergeCell ref="B12:F12"/>
    <mergeCell ref="D14:F14"/>
    <mergeCell ref="B25:F25"/>
    <mergeCell ref="D27:F27"/>
    <mergeCell ref="D28:F28"/>
    <mergeCell ref="D29:F29"/>
    <mergeCell ref="D15:F15"/>
    <mergeCell ref="D16:F16"/>
    <mergeCell ref="A18:G18"/>
    <mergeCell ref="B24:F24"/>
  </mergeCells>
  <phoneticPr fontId="2" type="noConversion"/>
  <pageMargins left="0.75" right="0.75" top="1" bottom="1" header="0" footer="0"/>
  <pageSetup paperSize="9" orientation="landscape" horizontalDpi="200" verticalDpi="200" copies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B1:I33"/>
  <sheetViews>
    <sheetView workbookViewId="0">
      <selection activeCell="G7" sqref="G7"/>
    </sheetView>
  </sheetViews>
  <sheetFormatPr baseColWidth="10" defaultRowHeight="12.75"/>
  <cols>
    <col min="1" max="1" width="1.42578125" customWidth="1"/>
    <col min="2" max="2" width="28.85546875" customWidth="1"/>
    <col min="4" max="4" width="16.140625" customWidth="1"/>
    <col min="5" max="5" width="12.5703125" customWidth="1"/>
    <col min="6" max="6" width="12.7109375" customWidth="1"/>
    <col min="8" max="8" width="13.7109375" customWidth="1"/>
    <col min="9" max="9" width="13.85546875" customWidth="1"/>
  </cols>
  <sheetData>
    <row r="1" spans="2:9">
      <c r="B1" s="57"/>
      <c r="C1" s="57"/>
      <c r="D1" s="57"/>
      <c r="E1" s="57"/>
      <c r="F1" s="57"/>
      <c r="G1" s="57"/>
      <c r="H1" s="57"/>
      <c r="I1" s="57"/>
    </row>
    <row r="2" spans="2:9" ht="18">
      <c r="B2" s="477" t="s">
        <v>261</v>
      </c>
      <c r="C2" s="477"/>
      <c r="D2" s="477"/>
      <c r="E2" s="477"/>
      <c r="F2" s="477"/>
      <c r="G2" s="478"/>
      <c r="H2" s="478"/>
      <c r="I2" s="57"/>
    </row>
    <row r="3" spans="2:9" ht="18">
      <c r="B3" s="208" t="s">
        <v>1</v>
      </c>
      <c r="C3" s="208">
        <v>1</v>
      </c>
      <c r="D3" s="208"/>
      <c r="E3" s="208"/>
      <c r="F3" s="208"/>
      <c r="G3" s="65"/>
      <c r="H3" s="65"/>
      <c r="I3" s="78"/>
    </row>
    <row r="4" spans="2:9" ht="15.75">
      <c r="B4" s="115" t="s">
        <v>3</v>
      </c>
      <c r="C4" s="115" t="s">
        <v>4</v>
      </c>
      <c r="D4" s="115" t="s">
        <v>5</v>
      </c>
      <c r="E4" s="115" t="s">
        <v>6</v>
      </c>
      <c r="F4" s="115" t="s">
        <v>195</v>
      </c>
      <c r="G4" s="115" t="s">
        <v>8</v>
      </c>
      <c r="H4" s="115" t="s">
        <v>9</v>
      </c>
      <c r="I4" s="57"/>
    </row>
    <row r="5" spans="2:9" ht="15">
      <c r="B5" s="64" t="s">
        <v>74</v>
      </c>
      <c r="C5" s="64" t="s">
        <v>90</v>
      </c>
      <c r="D5" s="209">
        <v>0.8</v>
      </c>
      <c r="E5" s="64">
        <f>D5*C3</f>
        <v>0.8</v>
      </c>
      <c r="F5" s="64">
        <f t="shared" ref="F5:F10" si="0">E5*1000</f>
        <v>800</v>
      </c>
      <c r="G5" s="210">
        <f>'Neutro TENSAN'!G16</f>
        <v>702.38076849999993</v>
      </c>
      <c r="H5" s="211">
        <f t="shared" ref="H5:H10" si="1">G5*E5</f>
        <v>561.90461479999999</v>
      </c>
      <c r="I5" s="57"/>
    </row>
    <row r="6" spans="2:9" ht="15">
      <c r="B6" s="64" t="s">
        <v>151</v>
      </c>
      <c r="C6" s="64" t="s">
        <v>90</v>
      </c>
      <c r="D6" s="209">
        <v>0.3</v>
      </c>
      <c r="E6" s="64">
        <f>D6*C3</f>
        <v>0.3</v>
      </c>
      <c r="F6" s="64">
        <f t="shared" si="0"/>
        <v>300</v>
      </c>
      <c r="G6" s="64">
        <f>COSTOS!F16</f>
        <v>60000</v>
      </c>
      <c r="H6" s="211">
        <f t="shared" si="1"/>
        <v>18000</v>
      </c>
      <c r="I6" s="57"/>
    </row>
    <row r="7" spans="2:9" ht="15">
      <c r="B7" s="64" t="s">
        <v>183</v>
      </c>
      <c r="C7" s="64" t="s">
        <v>90</v>
      </c>
      <c r="D7" s="209">
        <v>0.2</v>
      </c>
      <c r="E7" s="64">
        <f>D7*C3</f>
        <v>0.2</v>
      </c>
      <c r="F7" s="64">
        <f t="shared" si="0"/>
        <v>200</v>
      </c>
      <c r="G7" s="64">
        <f>COSTOS!F17</f>
        <v>85500</v>
      </c>
      <c r="H7" s="211">
        <f t="shared" si="1"/>
        <v>17100</v>
      </c>
      <c r="I7" s="57"/>
    </row>
    <row r="8" spans="2:9" ht="15">
      <c r="B8" s="64" t="s">
        <v>75</v>
      </c>
      <c r="C8" s="64" t="s">
        <v>90</v>
      </c>
      <c r="D8" s="209">
        <v>0.4</v>
      </c>
      <c r="E8" s="64">
        <f>D8*C3</f>
        <v>0.4</v>
      </c>
      <c r="F8" s="64">
        <f t="shared" si="0"/>
        <v>400</v>
      </c>
      <c r="G8" s="64">
        <f>COSTOS!F20</f>
        <v>9350</v>
      </c>
      <c r="H8" s="211">
        <f t="shared" si="1"/>
        <v>3740</v>
      </c>
      <c r="I8" s="57"/>
    </row>
    <row r="9" spans="2:9" ht="15">
      <c r="B9" s="64" t="s">
        <v>38</v>
      </c>
      <c r="C9" s="64" t="s">
        <v>66</v>
      </c>
      <c r="D9" s="209">
        <v>0.2</v>
      </c>
      <c r="E9" s="64">
        <f>D9*C3</f>
        <v>0.2</v>
      </c>
      <c r="F9" s="64">
        <f t="shared" si="0"/>
        <v>200</v>
      </c>
      <c r="G9" s="210">
        <f>colorante!G83</f>
        <v>2291.205359</v>
      </c>
      <c r="H9" s="211">
        <f t="shared" si="1"/>
        <v>458.24107180000004</v>
      </c>
      <c r="I9" s="57"/>
    </row>
    <row r="10" spans="2:9" ht="15">
      <c r="B10" s="64" t="s">
        <v>47</v>
      </c>
      <c r="C10" s="64" t="s">
        <v>90</v>
      </c>
      <c r="D10" s="209">
        <v>0.1</v>
      </c>
      <c r="E10" s="64">
        <f>D10*C3</f>
        <v>0.1</v>
      </c>
      <c r="F10" s="64">
        <f t="shared" si="0"/>
        <v>100</v>
      </c>
      <c r="G10" s="210">
        <f>colorante!G213</f>
        <v>3343.4268499999998</v>
      </c>
      <c r="H10" s="211">
        <f t="shared" si="1"/>
        <v>334.34268500000002</v>
      </c>
      <c r="I10" s="57"/>
    </row>
    <row r="11" spans="2:9" ht="15">
      <c r="B11" s="64"/>
      <c r="C11" s="64"/>
      <c r="D11" s="209">
        <f>SUM(D5:D10)</f>
        <v>2</v>
      </c>
      <c r="E11" s="64"/>
      <c r="F11" s="209"/>
      <c r="G11" s="64"/>
      <c r="H11" s="211"/>
      <c r="I11" s="57"/>
    </row>
    <row r="12" spans="2:9" ht="15">
      <c r="B12" s="50"/>
      <c r="C12" s="50"/>
      <c r="D12" s="212">
        <f>SUM(D11)</f>
        <v>2</v>
      </c>
      <c r="E12" s="116"/>
      <c r="F12" s="116"/>
      <c r="G12" s="50"/>
      <c r="H12" s="213"/>
      <c r="I12" s="214"/>
    </row>
    <row r="13" spans="2:9" ht="15.75">
      <c r="B13" s="115" t="s">
        <v>20</v>
      </c>
      <c r="C13" s="315"/>
      <c r="D13" s="315"/>
      <c r="E13" s="315"/>
      <c r="F13" s="315"/>
      <c r="G13" s="315"/>
      <c r="H13" s="215">
        <f>SUM(H5:H12)</f>
        <v>40194.488371600011</v>
      </c>
      <c r="I13" s="57"/>
    </row>
    <row r="14" spans="2:9" ht="15.75">
      <c r="B14" s="115" t="s">
        <v>21</v>
      </c>
      <c r="C14" s="315"/>
      <c r="D14" s="315"/>
      <c r="E14" s="315"/>
      <c r="F14" s="315"/>
      <c r="G14" s="315"/>
      <c r="H14" s="215">
        <f>H13/C3</f>
        <v>40194.488371600011</v>
      </c>
      <c r="I14" s="57"/>
    </row>
    <row r="15" spans="2:9" ht="15">
      <c r="B15" s="50"/>
      <c r="C15" s="57"/>
      <c r="D15" s="57"/>
      <c r="E15" s="376" t="s">
        <v>22</v>
      </c>
      <c r="F15" s="376"/>
      <c r="G15" s="315"/>
      <c r="H15" s="196">
        <f>H14</f>
        <v>40194.488371600011</v>
      </c>
      <c r="I15" s="57"/>
    </row>
    <row r="16" spans="2:9" ht="15">
      <c r="B16" s="50"/>
      <c r="C16" s="57"/>
      <c r="D16" s="57"/>
      <c r="E16" s="376" t="s">
        <v>23</v>
      </c>
      <c r="F16" s="315"/>
      <c r="G16" s="315"/>
      <c r="H16" s="197">
        <v>72723</v>
      </c>
      <c r="I16" s="57"/>
    </row>
    <row r="17" spans="2:9" ht="18">
      <c r="B17" s="77"/>
      <c r="C17" s="57"/>
      <c r="D17" s="57"/>
      <c r="E17" s="376" t="s">
        <v>24</v>
      </c>
      <c r="F17" s="376"/>
      <c r="G17" s="315"/>
      <c r="H17" s="156">
        <f>H16-H15</f>
        <v>32528.511628399989</v>
      </c>
      <c r="I17" s="184">
        <f>H17/H16</f>
        <v>0.44729331337266048</v>
      </c>
    </row>
    <row r="18" spans="2:9">
      <c r="B18" s="57"/>
      <c r="C18" s="57"/>
      <c r="D18" s="57"/>
      <c r="E18" s="57"/>
      <c r="F18" s="57"/>
      <c r="G18" s="57"/>
      <c r="H18" s="57"/>
      <c r="I18" s="57"/>
    </row>
    <row r="19" spans="2:9" ht="18">
      <c r="B19" s="479" t="s">
        <v>262</v>
      </c>
      <c r="C19" s="479"/>
      <c r="D19" s="479"/>
      <c r="E19" s="479"/>
      <c r="F19" s="479"/>
      <c r="G19" s="480"/>
      <c r="H19" s="480"/>
      <c r="I19" s="57"/>
    </row>
    <row r="20" spans="2:9" ht="18">
      <c r="B20" s="208" t="s">
        <v>1</v>
      </c>
      <c r="C20" s="208">
        <v>100</v>
      </c>
      <c r="D20" s="208"/>
      <c r="E20" s="208"/>
      <c r="F20" s="208"/>
      <c r="G20" s="65"/>
      <c r="H20" s="65"/>
      <c r="I20" s="78"/>
    </row>
    <row r="21" spans="2:9" ht="15.75">
      <c r="B21" s="115" t="s">
        <v>3</v>
      </c>
      <c r="C21" s="115" t="s">
        <v>4</v>
      </c>
      <c r="D21" s="115" t="s">
        <v>5</v>
      </c>
      <c r="E21" s="115" t="s">
        <v>6</v>
      </c>
      <c r="F21" s="115" t="s">
        <v>235</v>
      </c>
      <c r="G21" s="115" t="s">
        <v>8</v>
      </c>
      <c r="H21" s="115" t="s">
        <v>9</v>
      </c>
      <c r="I21" s="57"/>
    </row>
    <row r="22" spans="2:9" ht="15">
      <c r="B22" s="216" t="s">
        <v>152</v>
      </c>
      <c r="C22" s="64" t="s">
        <v>76</v>
      </c>
      <c r="D22" s="209">
        <v>0.01</v>
      </c>
      <c r="E22" s="64">
        <f>D22*C20</f>
        <v>1</v>
      </c>
      <c r="F22" s="64"/>
      <c r="G22" s="217">
        <f>H15</f>
        <v>40194.488371600011</v>
      </c>
      <c r="H22" s="211">
        <f>G22*E22</f>
        <v>40194.488371600011</v>
      </c>
      <c r="I22" s="57"/>
    </row>
    <row r="23" spans="2:9" ht="15">
      <c r="B23" s="64" t="s">
        <v>67</v>
      </c>
      <c r="C23" s="64" t="s">
        <v>76</v>
      </c>
      <c r="D23" s="209">
        <v>0.99</v>
      </c>
      <c r="E23" s="64">
        <f>D23*C20</f>
        <v>99</v>
      </c>
      <c r="F23" s="64"/>
      <c r="G23" s="64">
        <v>2.21</v>
      </c>
      <c r="H23" s="211">
        <f>G23*E23</f>
        <v>218.79</v>
      </c>
      <c r="I23" s="57"/>
    </row>
    <row r="24" spans="2:9" ht="15">
      <c r="B24" s="64"/>
      <c r="C24" s="64"/>
      <c r="D24" s="209">
        <f>SUM(D22:D23)</f>
        <v>1</v>
      </c>
      <c r="E24" s="64"/>
      <c r="F24" s="64"/>
      <c r="G24" s="64"/>
      <c r="H24" s="211"/>
      <c r="I24" s="57"/>
    </row>
    <row r="25" spans="2:9" ht="15.75">
      <c r="B25" s="115" t="s">
        <v>20</v>
      </c>
      <c r="C25" s="481"/>
      <c r="D25" s="482"/>
      <c r="E25" s="482"/>
      <c r="F25" s="482"/>
      <c r="G25" s="483"/>
      <c r="H25" s="215">
        <f>SUM(H22:H24)</f>
        <v>40413.278371600012</v>
      </c>
      <c r="I25" s="57"/>
    </row>
    <row r="26" spans="2:9" ht="15.75">
      <c r="B26" s="115" t="s">
        <v>21</v>
      </c>
      <c r="C26" s="315"/>
      <c r="D26" s="315"/>
      <c r="E26" s="315"/>
      <c r="F26" s="315"/>
      <c r="G26" s="315"/>
      <c r="H26" s="215">
        <f>H25/C20</f>
        <v>404.13278371600012</v>
      </c>
      <c r="I26" s="57"/>
    </row>
    <row r="27" spans="2:9" ht="15">
      <c r="B27" s="50"/>
      <c r="C27" s="57"/>
      <c r="D27" s="57"/>
      <c r="E27" s="376" t="s">
        <v>22</v>
      </c>
      <c r="F27" s="376"/>
      <c r="G27" s="315"/>
      <c r="H27" s="196">
        <f>H26</f>
        <v>404.13278371600012</v>
      </c>
      <c r="I27" s="57"/>
    </row>
    <row r="28" spans="2:9" ht="15">
      <c r="B28" s="50"/>
      <c r="C28" s="57"/>
      <c r="D28" s="57"/>
      <c r="E28" s="376" t="s">
        <v>23</v>
      </c>
      <c r="F28" s="315"/>
      <c r="G28" s="315"/>
      <c r="H28" s="197">
        <v>1273</v>
      </c>
      <c r="I28" s="57"/>
    </row>
    <row r="29" spans="2:9" ht="18">
      <c r="B29" s="77"/>
      <c r="C29" s="57"/>
      <c r="D29" s="57"/>
      <c r="E29" s="376" t="s">
        <v>24</v>
      </c>
      <c r="F29" s="376"/>
      <c r="G29" s="315"/>
      <c r="H29" s="156">
        <f>H28-H27</f>
        <v>868.86721628399982</v>
      </c>
      <c r="I29" s="184">
        <f>H29/H28</f>
        <v>0.68253512669599359</v>
      </c>
    </row>
    <row r="30" spans="2:9">
      <c r="B30" s="57"/>
      <c r="C30" s="57"/>
      <c r="D30" s="57"/>
      <c r="E30" s="57"/>
      <c r="F30" s="57"/>
      <c r="G30" s="57"/>
      <c r="H30" s="57"/>
      <c r="I30" s="57"/>
    </row>
    <row r="31" spans="2:9">
      <c r="B31" s="141"/>
      <c r="C31" s="141"/>
      <c r="D31" s="141"/>
      <c r="E31" s="141"/>
      <c r="F31" s="141"/>
      <c r="G31" s="141"/>
      <c r="H31" s="141"/>
      <c r="I31" s="141"/>
    </row>
    <row r="32" spans="2:9">
      <c r="B32" s="141"/>
      <c r="C32" s="141"/>
      <c r="D32" s="141"/>
      <c r="E32" s="141"/>
      <c r="F32" s="141"/>
      <c r="G32" s="141"/>
      <c r="H32" s="141"/>
      <c r="I32" s="141"/>
    </row>
    <row r="33" spans="2:9">
      <c r="B33" s="141"/>
      <c r="C33" s="141"/>
      <c r="D33" s="141"/>
      <c r="E33" s="141"/>
      <c r="F33" s="141"/>
      <c r="G33" s="141"/>
      <c r="H33" s="141"/>
      <c r="I33" s="141"/>
    </row>
  </sheetData>
  <mergeCells count="12">
    <mergeCell ref="B2:H2"/>
    <mergeCell ref="C13:G13"/>
    <mergeCell ref="C14:G14"/>
    <mergeCell ref="E15:G15"/>
    <mergeCell ref="C26:G26"/>
    <mergeCell ref="E27:G27"/>
    <mergeCell ref="E28:G28"/>
    <mergeCell ref="E29:G29"/>
    <mergeCell ref="E16:G16"/>
    <mergeCell ref="E17:G17"/>
    <mergeCell ref="B19:H19"/>
    <mergeCell ref="C25:G25"/>
  </mergeCells>
  <phoneticPr fontId="2" type="noConversion"/>
  <pageMargins left="0.75" right="0.75" top="1" bottom="1" header="0" footer="0"/>
  <pageSetup paperSize="9" orientation="landscape" horizontalDpi="200" verticalDpi="200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0"/>
  <sheetViews>
    <sheetView workbookViewId="0">
      <selection activeCell="H13" sqref="H13"/>
    </sheetView>
  </sheetViews>
  <sheetFormatPr baseColWidth="10" defaultRowHeight="12.75"/>
  <cols>
    <col min="1" max="1" width="29.5703125" customWidth="1"/>
    <col min="2" max="2" width="7.5703125" customWidth="1"/>
    <col min="3" max="3" width="15.5703125" customWidth="1"/>
    <col min="4" max="8" width="13.140625" customWidth="1"/>
    <col min="9" max="9" width="15.28515625" customWidth="1"/>
    <col min="11" max="11" width="12.140625" customWidth="1"/>
    <col min="12" max="12" width="13.140625" customWidth="1"/>
  </cols>
  <sheetData>
    <row r="1" spans="1:12" ht="13.5" thickBot="1">
      <c r="A1" s="1"/>
      <c r="B1" s="2"/>
      <c r="C1" s="3"/>
      <c r="D1" s="3"/>
      <c r="E1" s="3"/>
      <c r="F1" s="3"/>
      <c r="G1" s="3"/>
      <c r="H1" s="4"/>
    </row>
    <row r="2" spans="1:12" ht="18">
      <c r="A2" s="321" t="s">
        <v>354</v>
      </c>
      <c r="B2" s="322"/>
      <c r="C2" s="322"/>
      <c r="D2" s="322"/>
      <c r="E2" s="322"/>
      <c r="F2" s="322"/>
      <c r="G2" s="323"/>
      <c r="H2" s="324"/>
    </row>
    <row r="3" spans="1:12" ht="18">
      <c r="A3" s="5" t="s">
        <v>1</v>
      </c>
      <c r="B3" s="6">
        <v>100</v>
      </c>
      <c r="C3" s="7" t="s">
        <v>2</v>
      </c>
      <c r="D3" s="7"/>
      <c r="E3" s="7"/>
      <c r="F3" s="7"/>
      <c r="G3" s="8"/>
      <c r="H3" s="9"/>
      <c r="I3" s="10"/>
      <c r="J3" s="325"/>
      <c r="K3" s="325"/>
    </row>
    <row r="4" spans="1:12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195</v>
      </c>
      <c r="F4" s="13" t="s">
        <v>7</v>
      </c>
      <c r="G4" s="14" t="s">
        <v>8</v>
      </c>
      <c r="H4" s="15" t="s">
        <v>9</v>
      </c>
      <c r="J4" s="326"/>
      <c r="K4" s="327"/>
      <c r="L4" s="327"/>
    </row>
    <row r="5" spans="1:12" ht="15">
      <c r="A5" s="17" t="s">
        <v>10</v>
      </c>
      <c r="B5" s="18" t="s">
        <v>11</v>
      </c>
      <c r="C5" s="18">
        <v>2E-3</v>
      </c>
      <c r="D5" s="18">
        <f>B3*C5</f>
        <v>0.2</v>
      </c>
      <c r="E5" s="19">
        <f>D5*1000</f>
        <v>200</v>
      </c>
      <c r="F5" s="19"/>
      <c r="G5" s="20">
        <f>COSTOS!F4</f>
        <v>4200</v>
      </c>
      <c r="H5" s="21">
        <f t="shared" ref="H5:H16" si="0">G5*D5</f>
        <v>840</v>
      </c>
    </row>
    <row r="6" spans="1:12" ht="15">
      <c r="A6" s="17" t="s">
        <v>114</v>
      </c>
      <c r="B6" s="18" t="s">
        <v>11</v>
      </c>
      <c r="C6" s="18">
        <v>0.1</v>
      </c>
      <c r="D6" s="22">
        <f>C6*B3</f>
        <v>10</v>
      </c>
      <c r="E6" s="19">
        <f t="shared" ref="E6:E15" si="1">D6*1000</f>
        <v>10000</v>
      </c>
      <c r="F6" s="23"/>
      <c r="G6" s="20">
        <f>COSTOS!F6</f>
        <v>12800</v>
      </c>
      <c r="H6" s="21">
        <f t="shared" si="0"/>
        <v>128000</v>
      </c>
    </row>
    <row r="7" spans="1:12" ht="15">
      <c r="A7" s="17" t="s">
        <v>356</v>
      </c>
      <c r="B7" s="18" t="s">
        <v>11</v>
      </c>
      <c r="C7" s="18">
        <v>0.03</v>
      </c>
      <c r="D7" s="22">
        <f>C7*B3</f>
        <v>3</v>
      </c>
      <c r="E7" s="19">
        <f t="shared" si="1"/>
        <v>3000</v>
      </c>
      <c r="F7" s="23"/>
      <c r="G7" s="143">
        <f>COSTOS!F9</f>
        <v>7850</v>
      </c>
      <c r="H7" s="21">
        <f>G7*D7</f>
        <v>23550</v>
      </c>
    </row>
    <row r="8" spans="1:12" ht="15">
      <c r="A8" s="17" t="s">
        <v>15</v>
      </c>
      <c r="B8" s="18" t="s">
        <v>11</v>
      </c>
      <c r="C8" s="18">
        <v>1.4E-2</v>
      </c>
      <c r="D8" s="18">
        <f>C8*B3</f>
        <v>1.4000000000000001</v>
      </c>
      <c r="E8" s="19">
        <f t="shared" si="1"/>
        <v>1400.0000000000002</v>
      </c>
      <c r="F8" s="23"/>
      <c r="G8" s="20">
        <f>COSTOS!F7</f>
        <v>920</v>
      </c>
      <c r="H8" s="21">
        <f t="shared" si="0"/>
        <v>1288.0000000000002</v>
      </c>
    </row>
    <row r="9" spans="1:12" ht="15">
      <c r="A9" s="17" t="s">
        <v>355</v>
      </c>
      <c r="B9" s="18" t="s">
        <v>11</v>
      </c>
      <c r="C9" s="18">
        <v>5.0000000000000001E-3</v>
      </c>
      <c r="D9" s="18">
        <f>C9*B3</f>
        <v>0.5</v>
      </c>
      <c r="E9" s="19">
        <f t="shared" si="1"/>
        <v>500</v>
      </c>
      <c r="F9" s="23"/>
      <c r="G9" s="20">
        <f>COSTOS!F36</f>
        <v>148850</v>
      </c>
      <c r="H9" s="21">
        <f t="shared" si="0"/>
        <v>74425</v>
      </c>
    </row>
    <row r="10" spans="1:12" ht="15">
      <c r="A10" s="17" t="s">
        <v>187</v>
      </c>
      <c r="B10" s="18" t="s">
        <v>11</v>
      </c>
      <c r="C10" s="18">
        <v>2E-3</v>
      </c>
      <c r="D10" s="18">
        <f>C10*B3</f>
        <v>0.2</v>
      </c>
      <c r="E10" s="19">
        <f t="shared" si="1"/>
        <v>200</v>
      </c>
      <c r="F10" s="23"/>
      <c r="G10" s="20">
        <f>COSTOS!F33</f>
        <v>28000</v>
      </c>
      <c r="H10" s="21">
        <f t="shared" si="0"/>
        <v>5600</v>
      </c>
    </row>
    <row r="11" spans="1:12" ht="15">
      <c r="A11" s="17" t="s">
        <v>357</v>
      </c>
      <c r="B11" s="18" t="s">
        <v>11</v>
      </c>
      <c r="C11" s="18">
        <v>5.0000000000000001E-4</v>
      </c>
      <c r="D11" s="18">
        <f>C11*B3</f>
        <v>0.05</v>
      </c>
      <c r="E11" s="19">
        <f t="shared" si="1"/>
        <v>50</v>
      </c>
      <c r="F11" s="23"/>
      <c r="G11" s="25">
        <f>colorante!G11</f>
        <v>2920.8640700000001</v>
      </c>
      <c r="H11" s="21">
        <f t="shared" si="0"/>
        <v>146.0432035</v>
      </c>
    </row>
    <row r="12" spans="1:12" ht="15">
      <c r="A12" s="17" t="s">
        <v>363</v>
      </c>
      <c r="B12" s="18" t="s">
        <v>11</v>
      </c>
      <c r="C12" s="18">
        <v>2.9999999999999997E-4</v>
      </c>
      <c r="D12" s="18">
        <f>C12*B3</f>
        <v>0.03</v>
      </c>
      <c r="E12" s="19">
        <f t="shared" si="1"/>
        <v>30</v>
      </c>
      <c r="F12" s="23"/>
      <c r="G12" s="25">
        <f>colorante!G83</f>
        <v>2291.205359</v>
      </c>
      <c r="H12" s="21">
        <f>G12*D12</f>
        <v>68.736160769999998</v>
      </c>
    </row>
    <row r="13" spans="1:12" ht="15">
      <c r="A13" s="17" t="s">
        <v>17</v>
      </c>
      <c r="B13" s="18" t="s">
        <v>11</v>
      </c>
      <c r="C13" s="18">
        <v>2E-3</v>
      </c>
      <c r="D13" s="18">
        <f>B3*C13</f>
        <v>0.2</v>
      </c>
      <c r="E13" s="19">
        <f t="shared" si="1"/>
        <v>200</v>
      </c>
      <c r="F13" s="23"/>
      <c r="G13" s="20">
        <f>COSTOS!F13</f>
        <v>6150</v>
      </c>
      <c r="H13" s="21">
        <f t="shared" si="0"/>
        <v>1230</v>
      </c>
    </row>
    <row r="14" spans="1:12" ht="15">
      <c r="A14" s="26" t="s">
        <v>350</v>
      </c>
      <c r="B14" s="27" t="s">
        <v>11</v>
      </c>
      <c r="C14" s="27">
        <v>0.04</v>
      </c>
      <c r="D14" s="22">
        <f>C14*B3</f>
        <v>4</v>
      </c>
      <c r="E14" s="19">
        <f t="shared" si="1"/>
        <v>4000</v>
      </c>
      <c r="F14" s="28"/>
      <c r="G14" s="29">
        <f>COSTOS!F3</f>
        <v>12150</v>
      </c>
      <c r="H14" s="21">
        <f t="shared" si="0"/>
        <v>48600</v>
      </c>
    </row>
    <row r="15" spans="1:12" ht="15">
      <c r="A15" s="26" t="s">
        <v>19</v>
      </c>
      <c r="B15" s="27" t="s">
        <v>11</v>
      </c>
      <c r="C15" s="30"/>
      <c r="D15" s="31">
        <f>B3*C15</f>
        <v>0</v>
      </c>
      <c r="E15" s="19">
        <f t="shared" si="1"/>
        <v>0</v>
      </c>
      <c r="F15" s="32"/>
      <c r="G15" s="33">
        <v>2.21</v>
      </c>
      <c r="H15" s="21">
        <f t="shared" si="0"/>
        <v>0</v>
      </c>
    </row>
    <row r="16" spans="1:12" ht="15">
      <c r="A16" s="17"/>
      <c r="B16" s="18"/>
      <c r="C16" s="34">
        <f>SUM(C5:C15)</f>
        <v>0.19580000000000003</v>
      </c>
      <c r="D16" s="35">
        <f>SUM(D5:D15)</f>
        <v>19.579999999999998</v>
      </c>
      <c r="E16" s="35"/>
      <c r="F16" s="35"/>
      <c r="G16" s="36"/>
      <c r="H16" s="37">
        <f t="shared" si="0"/>
        <v>0</v>
      </c>
      <c r="I16" s="38"/>
    </row>
    <row r="17" spans="1:9" ht="16.5" thickBot="1">
      <c r="A17" s="39" t="s">
        <v>20</v>
      </c>
      <c r="B17" s="40"/>
      <c r="C17" s="8"/>
      <c r="D17" s="8"/>
      <c r="E17" s="8"/>
      <c r="F17" s="8"/>
      <c r="G17" s="41"/>
      <c r="H17" s="42">
        <f>SUM(H5:H16)</f>
        <v>283747.77936427004</v>
      </c>
    </row>
    <row r="18" spans="1:9" ht="16.5" thickBot="1">
      <c r="A18" s="43" t="s">
        <v>21</v>
      </c>
      <c r="B18" s="44"/>
      <c r="C18" s="44"/>
      <c r="D18" s="44"/>
      <c r="E18" s="44"/>
      <c r="F18" s="44"/>
      <c r="G18" s="44"/>
      <c r="H18" s="45">
        <f>H17/B3</f>
        <v>2837.4777936427004</v>
      </c>
    </row>
    <row r="19" spans="1:9" ht="15.75" thickBot="1">
      <c r="A19" s="46"/>
      <c r="G19" s="47"/>
      <c r="H19" s="48"/>
    </row>
    <row r="20" spans="1:9" ht="15.75" thickBot="1">
      <c r="A20" s="46"/>
      <c r="D20" s="328" t="s">
        <v>22</v>
      </c>
      <c r="E20" s="329"/>
      <c r="F20" s="329"/>
      <c r="G20" s="330"/>
      <c r="H20" s="49">
        <f>H18</f>
        <v>2837.4777936427004</v>
      </c>
    </row>
    <row r="21" spans="1:9" ht="15.75" thickBot="1">
      <c r="A21" s="50"/>
      <c r="D21" s="328" t="s">
        <v>23</v>
      </c>
      <c r="E21" s="329"/>
      <c r="F21" s="331"/>
      <c r="G21" s="330"/>
      <c r="H21" s="51">
        <v>6500</v>
      </c>
    </row>
    <row r="22" spans="1:9" ht="18">
      <c r="A22" s="52"/>
      <c r="B22" s="8"/>
      <c r="D22" s="332" t="s">
        <v>24</v>
      </c>
      <c r="E22" s="333"/>
      <c r="F22" s="333"/>
      <c r="G22" s="334"/>
      <c r="H22" s="289">
        <f>H21-H20</f>
        <v>3662.5222063572996</v>
      </c>
      <c r="I22" s="290">
        <f>H22/H21</f>
        <v>0.56346495482419989</v>
      </c>
    </row>
    <row r="23" spans="1:9">
      <c r="A23" s="8"/>
      <c r="B23" s="291"/>
      <c r="C23" s="8"/>
      <c r="D23" s="8"/>
      <c r="E23" s="8"/>
      <c r="F23" s="8"/>
      <c r="G23" s="8"/>
      <c r="H23" s="41"/>
      <c r="I23" s="8"/>
    </row>
    <row r="24" spans="1:9">
      <c r="A24" s="8"/>
      <c r="B24" s="291"/>
      <c r="C24" s="8"/>
      <c r="D24" s="8"/>
      <c r="E24" s="8"/>
      <c r="F24" s="8"/>
      <c r="G24" s="8"/>
      <c r="H24" s="8"/>
      <c r="I24" s="8"/>
    </row>
    <row r="25" spans="1:9">
      <c r="A25" s="8"/>
      <c r="B25" s="291"/>
      <c r="C25" s="8"/>
      <c r="D25" s="8"/>
      <c r="E25" s="8"/>
      <c r="F25" s="8"/>
      <c r="G25" s="8"/>
      <c r="H25" s="8"/>
      <c r="I25" s="8"/>
    </row>
    <row r="26" spans="1:9">
      <c r="A26" s="8"/>
      <c r="B26" s="291"/>
      <c r="C26" s="8"/>
      <c r="D26" s="8"/>
      <c r="E26" s="8"/>
      <c r="F26" s="8"/>
      <c r="G26" s="8"/>
      <c r="H26" s="8"/>
      <c r="I26" s="8"/>
    </row>
    <row r="27" spans="1:9">
      <c r="A27" s="57"/>
      <c r="B27" s="57"/>
      <c r="C27" s="57"/>
      <c r="D27" s="57"/>
      <c r="E27" s="57"/>
      <c r="F27" s="57"/>
      <c r="G27" s="57"/>
      <c r="H27" s="57"/>
      <c r="I27" s="57"/>
    </row>
    <row r="28" spans="1:9">
      <c r="A28" s="57"/>
      <c r="B28" s="57"/>
      <c r="C28" s="57"/>
      <c r="D28" s="57"/>
      <c r="E28" s="57"/>
      <c r="F28" s="57"/>
      <c r="G28" s="57"/>
      <c r="H28" s="57"/>
      <c r="I28" s="57"/>
    </row>
    <row r="29" spans="1:9">
      <c r="A29" s="57"/>
      <c r="B29" s="57"/>
      <c r="C29" s="57"/>
      <c r="D29" s="57"/>
      <c r="E29" s="57"/>
      <c r="F29" s="57"/>
      <c r="G29" s="57"/>
      <c r="H29" s="57"/>
      <c r="I29" s="57"/>
    </row>
    <row r="30" spans="1:9">
      <c r="A30" s="57"/>
      <c r="B30" s="57"/>
      <c r="C30" s="57"/>
      <c r="D30" s="57"/>
      <c r="E30" s="57"/>
      <c r="F30" s="57"/>
      <c r="G30" s="57"/>
      <c r="H30" s="57"/>
      <c r="I30" s="57"/>
    </row>
  </sheetData>
  <mergeCells count="6">
    <mergeCell ref="A2:H2"/>
    <mergeCell ref="J3:K3"/>
    <mergeCell ref="J4:L4"/>
    <mergeCell ref="D20:G20"/>
    <mergeCell ref="D21:G21"/>
    <mergeCell ref="D22:G22"/>
  </mergeCells>
  <conditionalFormatting sqref="I22">
    <cfRule type="cellIs" dxfId="55" priority="3" stopIfTrue="1" operator="greaterThan">
      <formula>0.3</formula>
    </cfRule>
    <cfRule type="cellIs" dxfId="54" priority="4" stopIfTrue="1" operator="lessThan">
      <formula>0.3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53"/>
  <sheetViews>
    <sheetView workbookViewId="0">
      <selection activeCell="F9" sqref="F9"/>
    </sheetView>
  </sheetViews>
  <sheetFormatPr baseColWidth="10" defaultRowHeight="12.75"/>
  <cols>
    <col min="1" max="1" width="33.42578125" customWidth="1"/>
    <col min="2" max="2" width="12" customWidth="1"/>
    <col min="3" max="3" width="16.140625" customWidth="1"/>
    <col min="4" max="4" width="12.140625" customWidth="1"/>
    <col min="5" max="5" width="10.140625" customWidth="1"/>
    <col min="7" max="7" width="13.7109375" customWidth="1"/>
  </cols>
  <sheetData>
    <row r="1" spans="1:8" ht="18">
      <c r="A1" s="52"/>
      <c r="B1" s="8"/>
      <c r="C1" s="8"/>
      <c r="D1" s="16"/>
      <c r="E1" s="16"/>
      <c r="F1" s="70"/>
      <c r="G1" s="55"/>
      <c r="H1" s="142"/>
    </row>
    <row r="2" spans="1:8">
      <c r="A2" s="8"/>
      <c r="B2" s="8"/>
      <c r="C2" s="8"/>
      <c r="D2" s="8"/>
      <c r="E2" s="8"/>
      <c r="F2" s="8"/>
      <c r="G2" s="8"/>
      <c r="H2" s="8"/>
    </row>
    <row r="3" spans="1:8">
      <c r="A3" s="8"/>
      <c r="B3" s="8"/>
      <c r="C3" s="8"/>
      <c r="D3" s="8"/>
      <c r="E3" s="8"/>
      <c r="F3" s="8"/>
      <c r="G3" s="8"/>
      <c r="H3" s="8"/>
    </row>
    <row r="4" spans="1:8" ht="18">
      <c r="A4" s="484" t="s">
        <v>130</v>
      </c>
      <c r="B4" s="484"/>
      <c r="C4" s="484"/>
      <c r="D4" s="484"/>
      <c r="E4" s="484"/>
      <c r="F4" s="485"/>
      <c r="G4" s="485"/>
      <c r="H4" s="8"/>
    </row>
    <row r="5" spans="1:8" ht="18">
      <c r="A5" s="6" t="s">
        <v>1</v>
      </c>
      <c r="B5" s="6">
        <v>200</v>
      </c>
      <c r="C5" s="6"/>
      <c r="D5" s="6"/>
      <c r="E5" s="6"/>
      <c r="F5" s="36"/>
      <c r="G5" s="36"/>
      <c r="H5" s="101"/>
    </row>
    <row r="6" spans="1:8" ht="15.7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15" t="s">
        <v>8</v>
      </c>
      <c r="G6" s="115" t="s">
        <v>9</v>
      </c>
      <c r="H6" s="8"/>
    </row>
    <row r="7" spans="1:8" ht="15">
      <c r="A7" s="18" t="s">
        <v>79</v>
      </c>
      <c r="B7" s="18" t="s">
        <v>11</v>
      </c>
      <c r="C7" s="18">
        <v>2.5000000000000001E-2</v>
      </c>
      <c r="D7" s="18">
        <f>C7*B5</f>
        <v>5</v>
      </c>
      <c r="E7" s="18"/>
      <c r="F7" s="18">
        <f>COSTOS!F21</f>
        <v>22000</v>
      </c>
      <c r="G7" s="157">
        <f>F7*D7</f>
        <v>110000</v>
      </c>
      <c r="H7" s="8"/>
    </row>
    <row r="8" spans="1:8" ht="15">
      <c r="A8" s="18" t="s">
        <v>351</v>
      </c>
      <c r="B8" s="18" t="s">
        <v>11</v>
      </c>
      <c r="C8" s="18">
        <v>3.5000000000000001E-3</v>
      </c>
      <c r="D8" s="24">
        <f>C8*B5</f>
        <v>0.70000000000000007</v>
      </c>
      <c r="E8" s="18"/>
      <c r="F8" s="181">
        <f>COSTOS!F45</f>
        <v>94950</v>
      </c>
      <c r="G8" s="157">
        <f>F8*D8</f>
        <v>66465</v>
      </c>
      <c r="H8" s="8"/>
    </row>
    <row r="9" spans="1:8" ht="15">
      <c r="A9" s="36" t="s">
        <v>352</v>
      </c>
      <c r="B9" s="18" t="s">
        <v>66</v>
      </c>
      <c r="C9" s="18">
        <v>1E-3</v>
      </c>
      <c r="D9" s="24">
        <f>C9*B5</f>
        <v>0.2</v>
      </c>
      <c r="E9" s="24"/>
      <c r="F9" s="181">
        <f>colorante!G170</f>
        <v>955.98790000000008</v>
      </c>
      <c r="G9" s="157">
        <f>F9*D9</f>
        <v>191.19758000000002</v>
      </c>
      <c r="H9" s="8"/>
    </row>
    <row r="10" spans="1:8" ht="15">
      <c r="A10" s="18" t="s">
        <v>19</v>
      </c>
      <c r="B10" s="18" t="s">
        <v>66</v>
      </c>
      <c r="C10" s="34">
        <v>0.97050000000000003</v>
      </c>
      <c r="D10" s="18">
        <f>B5*C10</f>
        <v>194.1</v>
      </c>
      <c r="E10" s="24"/>
      <c r="F10" s="18">
        <v>2.21</v>
      </c>
      <c r="G10" s="157">
        <f>F10*D10</f>
        <v>428.96099999999996</v>
      </c>
      <c r="H10" s="8"/>
    </row>
    <row r="11" spans="1:8" ht="15">
      <c r="A11" s="18"/>
      <c r="B11" s="18"/>
      <c r="C11" s="34">
        <f>SUM(C7:C10)</f>
        <v>1</v>
      </c>
      <c r="D11" s="35">
        <f>SUM(D7:D10)</f>
        <v>200</v>
      </c>
      <c r="E11" s="35"/>
      <c r="F11" s="18"/>
      <c r="G11" s="157"/>
      <c r="H11" s="38"/>
    </row>
    <row r="12" spans="1:8" ht="15.75">
      <c r="A12" s="115" t="s">
        <v>20</v>
      </c>
      <c r="B12" s="36"/>
      <c r="C12" s="36"/>
      <c r="D12" s="36"/>
      <c r="E12" s="36"/>
      <c r="F12" s="36"/>
      <c r="G12" s="157">
        <f>SUM(G7:G11)</f>
        <v>177085.15858000002</v>
      </c>
      <c r="H12" s="8"/>
    </row>
    <row r="13" spans="1:8" ht="15.75">
      <c r="A13" s="115" t="s">
        <v>21</v>
      </c>
      <c r="B13" s="486"/>
      <c r="C13" s="487"/>
      <c r="D13" s="487"/>
      <c r="E13" s="487"/>
      <c r="F13" s="488"/>
      <c r="G13" s="157">
        <f>G12/B5</f>
        <v>885.42579290000003</v>
      </c>
      <c r="H13" s="8"/>
    </row>
    <row r="14" spans="1:8" ht="15">
      <c r="A14" s="50"/>
      <c r="B14" s="8"/>
      <c r="C14" s="8"/>
      <c r="D14" s="8"/>
      <c r="E14" s="8"/>
      <c r="F14" s="154"/>
      <c r="G14" s="155"/>
      <c r="H14" s="8"/>
    </row>
    <row r="15" spans="1:8" ht="15">
      <c r="A15" s="50"/>
      <c r="B15" s="8"/>
      <c r="C15" s="8"/>
      <c r="D15" s="489" t="s">
        <v>22</v>
      </c>
      <c r="E15" s="489"/>
      <c r="F15" s="490"/>
      <c r="G15" s="158">
        <f>G13</f>
        <v>885.42579290000003</v>
      </c>
      <c r="H15" s="8"/>
    </row>
    <row r="16" spans="1:8" ht="15">
      <c r="A16" s="50"/>
      <c r="B16" s="8"/>
      <c r="C16" s="8"/>
      <c r="D16" s="489" t="s">
        <v>23</v>
      </c>
      <c r="E16" s="490"/>
      <c r="F16" s="490"/>
      <c r="G16" s="159">
        <v>1500</v>
      </c>
      <c r="H16" s="8"/>
    </row>
    <row r="17" spans="1:8" ht="18">
      <c r="A17" s="52"/>
      <c r="B17" s="8"/>
      <c r="C17" s="8"/>
      <c r="D17" s="489" t="s">
        <v>24</v>
      </c>
      <c r="E17" s="489"/>
      <c r="F17" s="490"/>
      <c r="G17" s="156">
        <f>G16-G15</f>
        <v>614.57420709999997</v>
      </c>
      <c r="H17" s="142">
        <f>G17/G16</f>
        <v>0.40971613806666662</v>
      </c>
    </row>
    <row r="18" spans="1:8" ht="18">
      <c r="A18" s="52"/>
      <c r="B18" s="8"/>
      <c r="C18" s="8"/>
      <c r="D18" s="16"/>
      <c r="E18" s="16"/>
      <c r="F18" s="70"/>
      <c r="G18" s="55"/>
      <c r="H18" s="142"/>
    </row>
    <row r="19" spans="1:8" ht="18">
      <c r="A19" s="52"/>
      <c r="B19" s="8"/>
      <c r="C19" s="8"/>
      <c r="D19" s="16"/>
      <c r="E19" s="16"/>
      <c r="F19" s="70"/>
      <c r="G19" s="55"/>
      <c r="H19" s="142"/>
    </row>
    <row r="20" spans="1:8" ht="18">
      <c r="A20" s="52"/>
      <c r="B20" s="8"/>
      <c r="C20" s="8"/>
      <c r="D20" s="16"/>
      <c r="E20" s="16"/>
      <c r="F20" s="70"/>
      <c r="G20" s="55"/>
      <c r="H20" s="142"/>
    </row>
    <row r="21" spans="1:8" ht="18">
      <c r="A21" s="52"/>
      <c r="B21" s="8"/>
      <c r="C21" s="8"/>
      <c r="D21" s="16"/>
      <c r="E21" s="16"/>
      <c r="F21" s="70"/>
      <c r="G21" s="55"/>
      <c r="H21" s="142"/>
    </row>
    <row r="22" spans="1:8" ht="18">
      <c r="A22" s="52"/>
      <c r="B22" s="8"/>
      <c r="C22" s="8"/>
      <c r="D22" s="16"/>
      <c r="E22" s="16"/>
      <c r="F22" s="70"/>
      <c r="G22" s="55"/>
      <c r="H22" s="142"/>
    </row>
    <row r="23" spans="1:8" ht="18">
      <c r="A23" s="52"/>
      <c r="B23" s="8"/>
      <c r="C23" s="8"/>
      <c r="D23" s="16"/>
      <c r="E23" s="16"/>
      <c r="F23" s="70"/>
      <c r="G23" s="55"/>
      <c r="H23" s="142"/>
    </row>
    <row r="24" spans="1:8" ht="18">
      <c r="A24" s="52"/>
      <c r="B24" s="8"/>
      <c r="C24" s="8"/>
      <c r="D24" s="16"/>
      <c r="E24" s="16"/>
      <c r="F24" s="70"/>
      <c r="G24" s="55"/>
      <c r="H24" s="142"/>
    </row>
    <row r="25" spans="1:8" ht="18">
      <c r="A25" s="52"/>
      <c r="B25" s="8"/>
      <c r="C25" s="8"/>
      <c r="D25" s="16"/>
      <c r="E25" s="16"/>
      <c r="F25" s="70"/>
      <c r="G25" s="55"/>
      <c r="H25" s="142"/>
    </row>
    <row r="26" spans="1:8">
      <c r="A26" s="8"/>
      <c r="B26" s="8"/>
      <c r="C26" s="8"/>
      <c r="D26" s="8"/>
      <c r="E26" s="8"/>
      <c r="F26" s="8"/>
      <c r="G26" s="8"/>
      <c r="H26" s="8"/>
    </row>
    <row r="27" spans="1:8">
      <c r="A27" s="8"/>
      <c r="B27" s="8"/>
      <c r="C27" s="8"/>
      <c r="D27" s="8"/>
      <c r="E27" s="8"/>
      <c r="F27" s="8"/>
      <c r="G27" s="8"/>
      <c r="H27" s="8"/>
    </row>
    <row r="28" spans="1:8">
      <c r="A28" s="8"/>
      <c r="B28" s="8"/>
      <c r="C28" s="8"/>
      <c r="D28" s="8"/>
      <c r="E28" s="8"/>
      <c r="F28" s="8"/>
      <c r="G28" s="8"/>
      <c r="H28" s="8"/>
    </row>
    <row r="29" spans="1:8">
      <c r="A29" s="8"/>
      <c r="B29" s="8"/>
      <c r="C29" s="8"/>
      <c r="D29" s="8"/>
      <c r="E29" s="8"/>
      <c r="F29" s="8"/>
      <c r="G29" s="8"/>
      <c r="H29" s="8"/>
    </row>
    <row r="30" spans="1:8">
      <c r="A30" s="8"/>
      <c r="B30" s="8"/>
      <c r="C30" s="8"/>
      <c r="D30" s="8"/>
      <c r="E30" s="8"/>
      <c r="F30" s="8"/>
      <c r="G30" s="8"/>
      <c r="H30" s="8"/>
    </row>
    <row r="31" spans="1:8">
      <c r="A31" s="8"/>
      <c r="B31" s="8"/>
      <c r="C31" s="8"/>
      <c r="D31" s="8"/>
      <c r="E31" s="8"/>
      <c r="F31" s="8"/>
      <c r="G31" s="8"/>
      <c r="H31" s="8"/>
    </row>
    <row r="32" spans="1:8">
      <c r="A32" s="8"/>
      <c r="B32" s="8"/>
      <c r="C32" s="8"/>
      <c r="D32" s="8"/>
      <c r="E32" s="8"/>
      <c r="F32" s="8"/>
      <c r="G32" s="8"/>
      <c r="H32" s="8"/>
    </row>
    <row r="33" spans="1:8">
      <c r="A33" s="8"/>
      <c r="B33" s="8"/>
      <c r="C33" s="8"/>
      <c r="D33" s="8"/>
      <c r="E33" s="8"/>
      <c r="F33" s="8"/>
      <c r="G33" s="8"/>
      <c r="H33" s="8"/>
    </row>
    <row r="34" spans="1:8">
      <c r="A34" s="8"/>
      <c r="B34" s="8"/>
      <c r="C34" s="8"/>
      <c r="D34" s="8"/>
      <c r="E34" s="8"/>
      <c r="F34" s="8"/>
      <c r="G34" s="8"/>
      <c r="H34" s="8"/>
    </row>
    <row r="35" spans="1:8">
      <c r="A35" s="8"/>
      <c r="B35" s="8"/>
      <c r="C35" s="8"/>
      <c r="D35" s="8"/>
      <c r="E35" s="8"/>
      <c r="F35" s="8"/>
      <c r="G35" s="8"/>
      <c r="H35" s="8"/>
    </row>
    <row r="36" spans="1:8">
      <c r="A36" s="8"/>
      <c r="B36" s="8"/>
      <c r="C36" s="8"/>
      <c r="D36" s="8"/>
      <c r="E36" s="8"/>
      <c r="F36" s="8"/>
      <c r="G36" s="8"/>
      <c r="H36" s="8"/>
    </row>
    <row r="37" spans="1:8">
      <c r="A37" s="8"/>
      <c r="B37" s="8"/>
      <c r="C37" s="8"/>
      <c r="D37" s="8"/>
      <c r="E37" s="8"/>
      <c r="F37" s="8"/>
      <c r="G37" s="8"/>
      <c r="H37" s="8"/>
    </row>
    <row r="38" spans="1:8">
      <c r="A38" s="8"/>
      <c r="B38" s="8"/>
      <c r="C38" s="8"/>
      <c r="D38" s="8"/>
      <c r="E38" s="8"/>
      <c r="F38" s="8"/>
      <c r="G38" s="8"/>
      <c r="H38" s="8"/>
    </row>
    <row r="39" spans="1:8">
      <c r="A39" s="8"/>
      <c r="B39" s="8"/>
      <c r="C39" s="8"/>
      <c r="D39" s="8"/>
      <c r="E39" s="8"/>
      <c r="F39" s="8"/>
      <c r="G39" s="8"/>
      <c r="H39" s="8"/>
    </row>
    <row r="40" spans="1:8">
      <c r="A40" s="8"/>
      <c r="B40" s="8"/>
      <c r="C40" s="8"/>
      <c r="D40" s="8"/>
      <c r="E40" s="8"/>
      <c r="F40" s="8"/>
      <c r="G40" s="8"/>
      <c r="H40" s="8"/>
    </row>
    <row r="41" spans="1:8">
      <c r="A41" s="8"/>
      <c r="B41" s="8"/>
      <c r="C41" s="8"/>
      <c r="D41" s="8"/>
      <c r="E41" s="8"/>
      <c r="F41" s="8"/>
      <c r="G41" s="8"/>
      <c r="H41" s="8"/>
    </row>
    <row r="42" spans="1:8">
      <c r="A42" s="8"/>
      <c r="B42" s="8"/>
      <c r="C42" s="8"/>
      <c r="D42" s="8"/>
      <c r="E42" s="8"/>
      <c r="F42" s="8"/>
      <c r="G42" s="8"/>
      <c r="H42" s="8"/>
    </row>
    <row r="43" spans="1:8">
      <c r="A43" s="8"/>
      <c r="B43" s="8"/>
      <c r="C43" s="8"/>
      <c r="D43" s="8"/>
      <c r="E43" s="8"/>
      <c r="F43" s="8"/>
      <c r="G43" s="8"/>
      <c r="H43" s="8"/>
    </row>
    <row r="44" spans="1:8">
      <c r="A44" s="8"/>
      <c r="B44" s="8"/>
      <c r="C44" s="8"/>
      <c r="D44" s="8"/>
      <c r="E44" s="8"/>
      <c r="F44" s="8"/>
      <c r="G44" s="8"/>
      <c r="H44" s="8"/>
    </row>
    <row r="45" spans="1:8">
      <c r="A45" s="8"/>
      <c r="B45" s="8"/>
      <c r="C45" s="8"/>
      <c r="D45" s="8"/>
      <c r="E45" s="8"/>
      <c r="F45" s="8"/>
      <c r="G45" s="8"/>
      <c r="H45" s="8"/>
    </row>
    <row r="46" spans="1:8">
      <c r="A46" s="8"/>
      <c r="B46" s="8"/>
      <c r="C46" s="8"/>
      <c r="D46" s="8"/>
      <c r="E46" s="8"/>
      <c r="F46" s="8"/>
      <c r="G46" s="8"/>
      <c r="H46" s="8"/>
    </row>
    <row r="47" spans="1:8">
      <c r="A47" s="8"/>
      <c r="B47" s="8"/>
      <c r="C47" s="8"/>
      <c r="D47" s="8"/>
      <c r="E47" s="8"/>
      <c r="F47" s="8"/>
      <c r="G47" s="8"/>
      <c r="H47" s="8"/>
    </row>
    <row r="48" spans="1:8">
      <c r="A48" s="8"/>
      <c r="B48" s="8"/>
      <c r="C48" s="8"/>
      <c r="D48" s="8"/>
      <c r="E48" s="8"/>
      <c r="F48" s="8"/>
      <c r="G48" s="8"/>
      <c r="H48" s="8"/>
    </row>
    <row r="49" spans="1:8">
      <c r="A49" s="8"/>
      <c r="B49" s="8"/>
      <c r="C49" s="8"/>
      <c r="D49" s="8"/>
      <c r="E49" s="8"/>
      <c r="F49" s="8"/>
      <c r="G49" s="8"/>
      <c r="H49" s="8"/>
    </row>
    <row r="50" spans="1:8">
      <c r="A50" s="8"/>
      <c r="B50" s="8"/>
      <c r="C50" s="8"/>
      <c r="D50" s="8"/>
      <c r="E50" s="8"/>
      <c r="F50" s="8"/>
      <c r="G50" s="8"/>
      <c r="H50" s="8"/>
    </row>
    <row r="51" spans="1:8">
      <c r="A51" s="8"/>
      <c r="B51" s="8"/>
      <c r="C51" s="8"/>
      <c r="D51" s="8"/>
      <c r="E51" s="8"/>
      <c r="F51" s="8"/>
      <c r="G51" s="8"/>
      <c r="H51" s="8"/>
    </row>
    <row r="52" spans="1:8">
      <c r="A52" s="8"/>
      <c r="B52" s="8"/>
      <c r="C52" s="8"/>
      <c r="D52" s="8"/>
      <c r="E52" s="8"/>
      <c r="F52" s="8"/>
      <c r="G52" s="8"/>
      <c r="H52" s="8"/>
    </row>
    <row r="53" spans="1:8">
      <c r="A53" s="8"/>
      <c r="B53" s="8"/>
      <c r="C53" s="8"/>
      <c r="D53" s="8"/>
      <c r="E53" s="8"/>
      <c r="F53" s="8"/>
      <c r="G53" s="8"/>
      <c r="H53" s="8"/>
    </row>
  </sheetData>
  <mergeCells count="5">
    <mergeCell ref="A4:G4"/>
    <mergeCell ref="B13:F13"/>
    <mergeCell ref="D15:F15"/>
    <mergeCell ref="D16:F16"/>
    <mergeCell ref="D17:F1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53"/>
  <sheetViews>
    <sheetView workbookViewId="0">
      <selection sqref="A1:IV65536"/>
    </sheetView>
  </sheetViews>
  <sheetFormatPr baseColWidth="10" defaultRowHeight="12.75"/>
  <cols>
    <col min="1" max="1" width="33.42578125" customWidth="1"/>
    <col min="2" max="2" width="12" customWidth="1"/>
    <col min="3" max="3" width="16.140625" customWidth="1"/>
    <col min="4" max="4" width="12.140625" customWidth="1"/>
    <col min="5" max="5" width="10.140625" customWidth="1"/>
    <col min="7" max="7" width="13.7109375" customWidth="1"/>
  </cols>
  <sheetData>
    <row r="1" spans="1:8" ht="18">
      <c r="A1" s="52"/>
      <c r="B1" s="8"/>
      <c r="C1" s="8"/>
      <c r="D1" s="16"/>
      <c r="E1" s="16"/>
      <c r="F1" s="70"/>
      <c r="G1" s="55"/>
      <c r="H1" s="142"/>
    </row>
    <row r="2" spans="1:8">
      <c r="A2" s="8"/>
      <c r="B2" s="8"/>
      <c r="C2" s="8"/>
      <c r="D2" s="8"/>
      <c r="E2" s="8"/>
      <c r="F2" s="8"/>
      <c r="G2" s="8"/>
      <c r="H2" s="8"/>
    </row>
    <row r="3" spans="1:8">
      <c r="A3" s="8"/>
      <c r="B3" s="8"/>
      <c r="C3" s="8"/>
      <c r="D3" s="8"/>
      <c r="E3" s="8"/>
      <c r="F3" s="8"/>
      <c r="G3" s="8"/>
      <c r="H3" s="8"/>
    </row>
    <row r="4" spans="1:8" ht="18">
      <c r="A4" s="484" t="s">
        <v>130</v>
      </c>
      <c r="B4" s="484"/>
      <c r="C4" s="484"/>
      <c r="D4" s="484"/>
      <c r="E4" s="484"/>
      <c r="F4" s="485"/>
      <c r="G4" s="485"/>
      <c r="H4" s="8"/>
    </row>
    <row r="5" spans="1:8" ht="18">
      <c r="A5" s="6" t="s">
        <v>1</v>
      </c>
      <c r="B5" s="6">
        <v>200</v>
      </c>
      <c r="C5" s="6"/>
      <c r="D5" s="6"/>
      <c r="E5" s="6"/>
      <c r="F5" s="36"/>
      <c r="G5" s="36"/>
      <c r="H5" s="101"/>
    </row>
    <row r="6" spans="1:8" ht="15.7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15" t="s">
        <v>8</v>
      </c>
      <c r="G6" s="115" t="s">
        <v>9</v>
      </c>
      <c r="H6" s="8"/>
    </row>
    <row r="7" spans="1:8" ht="15">
      <c r="A7" s="18" t="s">
        <v>79</v>
      </c>
      <c r="B7" s="18" t="s">
        <v>11</v>
      </c>
      <c r="C7" s="18">
        <v>2.5000000000000001E-2</v>
      </c>
      <c r="D7" s="18">
        <f>C7*B5</f>
        <v>5</v>
      </c>
      <c r="E7" s="18"/>
      <c r="F7" s="18">
        <f>COSTOS!F21</f>
        <v>22000</v>
      </c>
      <c r="G7" s="157">
        <f>F7*D7</f>
        <v>110000</v>
      </c>
      <c r="H7" s="8"/>
    </row>
    <row r="8" spans="1:8" ht="15">
      <c r="A8" s="18" t="s">
        <v>128</v>
      </c>
      <c r="B8" s="18" t="s">
        <v>11</v>
      </c>
      <c r="C8" s="18">
        <v>3.5000000000000001E-3</v>
      </c>
      <c r="D8" s="24">
        <f>C8*B5</f>
        <v>0.70000000000000007</v>
      </c>
      <c r="E8" s="18"/>
      <c r="F8" s="18">
        <f>COSTOS!F25</f>
        <v>128700</v>
      </c>
      <c r="G8" s="157">
        <f>F8*D8</f>
        <v>90090.000000000015</v>
      </c>
      <c r="H8" s="8"/>
    </row>
    <row r="9" spans="1:8" ht="15">
      <c r="A9" s="36" t="s">
        <v>129</v>
      </c>
      <c r="B9" s="18" t="s">
        <v>66</v>
      </c>
      <c r="C9" s="18">
        <v>3.7000000000000002E-3</v>
      </c>
      <c r="D9" s="24">
        <f>C9*B5</f>
        <v>0.74</v>
      </c>
      <c r="E9" s="24"/>
      <c r="F9" s="181">
        <f>colorante!G170</f>
        <v>955.98790000000008</v>
      </c>
      <c r="G9" s="157">
        <f>F9*D9</f>
        <v>707.43104600000004</v>
      </c>
      <c r="H9" s="8"/>
    </row>
    <row r="10" spans="1:8" ht="15">
      <c r="A10" s="18" t="s">
        <v>19</v>
      </c>
      <c r="B10" s="18" t="s">
        <v>66</v>
      </c>
      <c r="C10" s="34">
        <v>0.96379999999999999</v>
      </c>
      <c r="D10" s="18">
        <f>B5*C10</f>
        <v>192.76</v>
      </c>
      <c r="E10" s="24"/>
      <c r="F10" s="18">
        <v>2.21</v>
      </c>
      <c r="G10" s="157">
        <f>F10*D10</f>
        <v>425.99959999999999</v>
      </c>
      <c r="H10" s="8"/>
    </row>
    <row r="11" spans="1:8" ht="15">
      <c r="A11" s="18"/>
      <c r="B11" s="18"/>
      <c r="C11" s="34">
        <f>SUM(C7:C10)</f>
        <v>0.996</v>
      </c>
      <c r="D11" s="35">
        <f>SUM(D7:D10)</f>
        <v>199.2</v>
      </c>
      <c r="E11" s="35"/>
      <c r="F11" s="18"/>
      <c r="G11" s="157"/>
      <c r="H11" s="38"/>
    </row>
    <row r="12" spans="1:8" ht="15.75">
      <c r="A12" s="115" t="s">
        <v>20</v>
      </c>
      <c r="B12" s="36"/>
      <c r="C12" s="36"/>
      <c r="D12" s="36"/>
      <c r="E12" s="36"/>
      <c r="F12" s="36"/>
      <c r="G12" s="157">
        <f>SUM(G7:G11)</f>
        <v>201223.43064600002</v>
      </c>
      <c r="H12" s="8"/>
    </row>
    <row r="13" spans="1:8" ht="15.75">
      <c r="A13" s="115" t="s">
        <v>21</v>
      </c>
      <c r="B13" s="486"/>
      <c r="C13" s="487"/>
      <c r="D13" s="487"/>
      <c r="E13" s="487"/>
      <c r="F13" s="488"/>
      <c r="G13" s="157">
        <f>G12/B5</f>
        <v>1006.1171532300001</v>
      </c>
      <c r="H13" s="8"/>
    </row>
    <row r="14" spans="1:8" ht="15">
      <c r="A14" s="50"/>
      <c r="B14" s="8"/>
      <c r="C14" s="8"/>
      <c r="D14" s="8"/>
      <c r="E14" s="8"/>
      <c r="F14" s="154"/>
      <c r="G14" s="155"/>
      <c r="H14" s="8"/>
    </row>
    <row r="15" spans="1:8" ht="15">
      <c r="A15" s="50"/>
      <c r="B15" s="8"/>
      <c r="C15" s="8"/>
      <c r="D15" s="489" t="s">
        <v>22</v>
      </c>
      <c r="E15" s="489"/>
      <c r="F15" s="490"/>
      <c r="G15" s="158">
        <f>G13</f>
        <v>1006.1171532300001</v>
      </c>
      <c r="H15" s="8"/>
    </row>
    <row r="16" spans="1:8" ht="15">
      <c r="A16" s="50"/>
      <c r="B16" s="8"/>
      <c r="C16" s="8"/>
      <c r="D16" s="489" t="s">
        <v>23</v>
      </c>
      <c r="E16" s="490"/>
      <c r="F16" s="490"/>
      <c r="G16" s="159">
        <v>1500</v>
      </c>
      <c r="H16" s="8"/>
    </row>
    <row r="17" spans="1:8" ht="18">
      <c r="A17" s="52"/>
      <c r="B17" s="8"/>
      <c r="C17" s="8"/>
      <c r="D17" s="489" t="s">
        <v>24</v>
      </c>
      <c r="E17" s="489"/>
      <c r="F17" s="490"/>
      <c r="G17" s="156">
        <f>G16-G15</f>
        <v>493.8828467699999</v>
      </c>
      <c r="H17" s="142">
        <f>G17/G16</f>
        <v>0.32925523117999994</v>
      </c>
    </row>
    <row r="18" spans="1:8" ht="18">
      <c r="A18" s="52"/>
      <c r="B18" s="8"/>
      <c r="C18" s="8"/>
      <c r="D18" s="16"/>
      <c r="E18" s="16"/>
      <c r="F18" s="70"/>
      <c r="G18" s="55"/>
      <c r="H18" s="142"/>
    </row>
    <row r="19" spans="1:8" ht="18">
      <c r="A19" s="52"/>
      <c r="B19" s="8"/>
      <c r="C19" s="8"/>
      <c r="D19" s="16"/>
      <c r="E19" s="16"/>
      <c r="F19" s="70"/>
      <c r="G19" s="55"/>
      <c r="H19" s="142"/>
    </row>
    <row r="20" spans="1:8" ht="18">
      <c r="A20" s="52"/>
      <c r="B20" s="8"/>
      <c r="C20" s="8"/>
      <c r="D20" s="16"/>
      <c r="E20" s="16"/>
      <c r="F20" s="70"/>
      <c r="G20" s="55"/>
      <c r="H20" s="142"/>
    </row>
    <row r="21" spans="1:8" ht="18">
      <c r="A21" s="52"/>
      <c r="B21" s="8"/>
      <c r="C21" s="8"/>
      <c r="D21" s="16"/>
      <c r="E21" s="16"/>
      <c r="F21" s="70"/>
      <c r="G21" s="55"/>
      <c r="H21" s="142"/>
    </row>
    <row r="22" spans="1:8" ht="18">
      <c r="A22" s="52"/>
      <c r="B22" s="8"/>
      <c r="C22" s="8"/>
      <c r="D22" s="16"/>
      <c r="E22" s="16"/>
      <c r="F22" s="70"/>
      <c r="G22" s="55"/>
      <c r="H22" s="142"/>
    </row>
    <row r="23" spans="1:8" ht="18">
      <c r="A23" s="52"/>
      <c r="B23" s="8"/>
      <c r="C23" s="8"/>
      <c r="D23" s="16"/>
      <c r="E23" s="16"/>
      <c r="F23" s="70"/>
      <c r="G23" s="55"/>
      <c r="H23" s="142"/>
    </row>
    <row r="24" spans="1:8" ht="18">
      <c r="A24" s="52"/>
      <c r="B24" s="8"/>
      <c r="C24" s="8"/>
      <c r="D24" s="16"/>
      <c r="E24" s="16"/>
      <c r="F24" s="70"/>
      <c r="G24" s="55"/>
      <c r="H24" s="142"/>
    </row>
    <row r="25" spans="1:8" ht="18">
      <c r="A25" s="52"/>
      <c r="B25" s="8"/>
      <c r="C25" s="8"/>
      <c r="D25" s="16"/>
      <c r="E25" s="16"/>
      <c r="F25" s="70"/>
      <c r="G25" s="55"/>
      <c r="H25" s="142"/>
    </row>
    <row r="26" spans="1:8">
      <c r="A26" s="8"/>
      <c r="B26" s="8"/>
      <c r="C26" s="8"/>
      <c r="D26" s="8"/>
      <c r="E26" s="8"/>
      <c r="F26" s="8"/>
      <c r="G26" s="8"/>
      <c r="H26" s="8"/>
    </row>
    <row r="27" spans="1:8">
      <c r="A27" s="8"/>
      <c r="B27" s="8"/>
      <c r="C27" s="8"/>
      <c r="D27" s="8"/>
      <c r="E27" s="8"/>
      <c r="F27" s="8"/>
      <c r="G27" s="8"/>
      <c r="H27" s="8"/>
    </row>
    <row r="28" spans="1:8">
      <c r="A28" s="8"/>
      <c r="B28" s="8"/>
      <c r="C28" s="8"/>
      <c r="D28" s="8"/>
      <c r="E28" s="8"/>
      <c r="F28" s="8"/>
      <c r="G28" s="8"/>
      <c r="H28" s="8"/>
    </row>
    <row r="29" spans="1:8">
      <c r="A29" s="8"/>
      <c r="B29" s="8"/>
      <c r="C29" s="8"/>
      <c r="D29" s="8"/>
      <c r="E29" s="8"/>
      <c r="F29" s="8"/>
      <c r="G29" s="8"/>
      <c r="H29" s="8"/>
    </row>
    <row r="30" spans="1:8">
      <c r="A30" s="8"/>
      <c r="B30" s="8"/>
      <c r="C30" s="8"/>
      <c r="D30" s="8"/>
      <c r="E30" s="8"/>
      <c r="F30" s="8"/>
      <c r="G30" s="8"/>
      <c r="H30" s="8"/>
    </row>
    <row r="31" spans="1:8">
      <c r="A31" s="8"/>
      <c r="B31" s="8"/>
      <c r="C31" s="8"/>
      <c r="D31" s="8"/>
      <c r="E31" s="8"/>
      <c r="F31" s="8"/>
      <c r="G31" s="8"/>
      <c r="H31" s="8"/>
    </row>
    <row r="32" spans="1:8">
      <c r="A32" s="8"/>
      <c r="B32" s="8"/>
      <c r="C32" s="8"/>
      <c r="D32" s="8"/>
      <c r="E32" s="8"/>
      <c r="F32" s="8"/>
      <c r="G32" s="8"/>
      <c r="H32" s="8"/>
    </row>
    <row r="33" spans="1:8">
      <c r="A33" s="8"/>
      <c r="B33" s="8"/>
      <c r="C33" s="8"/>
      <c r="D33" s="8"/>
      <c r="E33" s="8"/>
      <c r="F33" s="8"/>
      <c r="G33" s="8"/>
      <c r="H33" s="8"/>
    </row>
    <row r="34" spans="1:8">
      <c r="A34" s="8"/>
      <c r="B34" s="8"/>
      <c r="C34" s="8"/>
      <c r="D34" s="8"/>
      <c r="E34" s="8"/>
      <c r="F34" s="8"/>
      <c r="G34" s="8"/>
      <c r="H34" s="8"/>
    </row>
    <row r="35" spans="1:8">
      <c r="A35" s="8"/>
      <c r="B35" s="8"/>
      <c r="C35" s="8"/>
      <c r="D35" s="8"/>
      <c r="E35" s="8"/>
      <c r="F35" s="8"/>
      <c r="G35" s="8"/>
      <c r="H35" s="8"/>
    </row>
    <row r="36" spans="1:8">
      <c r="A36" s="8"/>
      <c r="B36" s="8"/>
      <c r="C36" s="8"/>
      <c r="D36" s="8"/>
      <c r="E36" s="8"/>
      <c r="F36" s="8"/>
      <c r="G36" s="8"/>
      <c r="H36" s="8"/>
    </row>
    <row r="37" spans="1:8">
      <c r="A37" s="8"/>
      <c r="B37" s="8"/>
      <c r="C37" s="8"/>
      <c r="D37" s="8"/>
      <c r="E37" s="8"/>
      <c r="F37" s="8"/>
      <c r="G37" s="8"/>
      <c r="H37" s="8"/>
    </row>
    <row r="38" spans="1:8">
      <c r="A38" s="8"/>
      <c r="B38" s="8"/>
      <c r="C38" s="8"/>
      <c r="D38" s="8"/>
      <c r="E38" s="8"/>
      <c r="F38" s="8"/>
      <c r="G38" s="8"/>
      <c r="H38" s="8"/>
    </row>
    <row r="39" spans="1:8">
      <c r="A39" s="8"/>
      <c r="B39" s="8"/>
      <c r="C39" s="8"/>
      <c r="D39" s="8"/>
      <c r="E39" s="8"/>
      <c r="F39" s="8"/>
      <c r="G39" s="8"/>
      <c r="H39" s="8"/>
    </row>
    <row r="40" spans="1:8">
      <c r="A40" s="8"/>
      <c r="B40" s="8"/>
      <c r="C40" s="8"/>
      <c r="D40" s="8"/>
      <c r="E40" s="8"/>
      <c r="F40" s="8"/>
      <c r="G40" s="8"/>
      <c r="H40" s="8"/>
    </row>
    <row r="41" spans="1:8">
      <c r="A41" s="8"/>
      <c r="B41" s="8"/>
      <c r="C41" s="8"/>
      <c r="D41" s="8"/>
      <c r="E41" s="8"/>
      <c r="F41" s="8"/>
      <c r="G41" s="8"/>
      <c r="H41" s="8"/>
    </row>
    <row r="42" spans="1:8">
      <c r="A42" s="8"/>
      <c r="B42" s="8"/>
      <c r="C42" s="8"/>
      <c r="D42" s="8"/>
      <c r="E42" s="8"/>
      <c r="F42" s="8"/>
      <c r="G42" s="8"/>
      <c r="H42" s="8"/>
    </row>
    <row r="43" spans="1:8">
      <c r="A43" s="8"/>
      <c r="B43" s="8"/>
      <c r="C43" s="8"/>
      <c r="D43" s="8"/>
      <c r="E43" s="8"/>
      <c r="F43" s="8"/>
      <c r="G43" s="8"/>
      <c r="H43" s="8"/>
    </row>
    <row r="44" spans="1:8">
      <c r="A44" s="8"/>
      <c r="B44" s="8"/>
      <c r="C44" s="8"/>
      <c r="D44" s="8"/>
      <c r="E44" s="8"/>
      <c r="F44" s="8"/>
      <c r="G44" s="8"/>
      <c r="H44" s="8"/>
    </row>
    <row r="45" spans="1:8">
      <c r="A45" s="8"/>
      <c r="B45" s="8"/>
      <c r="C45" s="8"/>
      <c r="D45" s="8"/>
      <c r="E45" s="8"/>
      <c r="F45" s="8"/>
      <c r="G45" s="8"/>
      <c r="H45" s="8"/>
    </row>
    <row r="46" spans="1:8">
      <c r="A46" s="8"/>
      <c r="B46" s="8"/>
      <c r="C46" s="8"/>
      <c r="D46" s="8"/>
      <c r="E46" s="8"/>
      <c r="F46" s="8"/>
      <c r="G46" s="8"/>
      <c r="H46" s="8"/>
    </row>
    <row r="47" spans="1:8">
      <c r="A47" s="8"/>
      <c r="B47" s="8"/>
      <c r="C47" s="8"/>
      <c r="D47" s="8"/>
      <c r="E47" s="8"/>
      <c r="F47" s="8"/>
      <c r="G47" s="8"/>
      <c r="H47" s="8"/>
    </row>
    <row r="48" spans="1:8">
      <c r="A48" s="8"/>
      <c r="B48" s="8"/>
      <c r="C48" s="8"/>
      <c r="D48" s="8"/>
      <c r="E48" s="8"/>
      <c r="F48" s="8"/>
      <c r="G48" s="8"/>
      <c r="H48" s="8"/>
    </row>
    <row r="49" spans="1:8">
      <c r="A49" s="8"/>
      <c r="B49" s="8"/>
      <c r="C49" s="8"/>
      <c r="D49" s="8"/>
      <c r="E49" s="8"/>
      <c r="F49" s="8"/>
      <c r="G49" s="8"/>
      <c r="H49" s="8"/>
    </row>
    <row r="50" spans="1:8">
      <c r="A50" s="8"/>
      <c r="B50" s="8"/>
      <c r="C50" s="8"/>
      <c r="D50" s="8"/>
      <c r="E50" s="8"/>
      <c r="F50" s="8"/>
      <c r="G50" s="8"/>
      <c r="H50" s="8"/>
    </row>
    <row r="51" spans="1:8">
      <c r="A51" s="8"/>
      <c r="B51" s="8"/>
      <c r="C51" s="8"/>
      <c r="D51" s="8"/>
      <c r="E51" s="8"/>
      <c r="F51" s="8"/>
      <c r="G51" s="8"/>
      <c r="H51" s="8"/>
    </row>
    <row r="52" spans="1:8">
      <c r="A52" s="8"/>
      <c r="B52" s="8"/>
      <c r="C52" s="8"/>
      <c r="D52" s="8"/>
      <c r="E52" s="8"/>
      <c r="F52" s="8"/>
      <c r="G52" s="8"/>
      <c r="H52" s="8"/>
    </row>
    <row r="53" spans="1:8">
      <c r="A53" s="8"/>
      <c r="B53" s="8"/>
      <c r="C53" s="8"/>
      <c r="D53" s="8"/>
      <c r="E53" s="8"/>
      <c r="F53" s="8"/>
      <c r="G53" s="8"/>
      <c r="H53" s="8"/>
    </row>
  </sheetData>
  <mergeCells count="5">
    <mergeCell ref="D15:F15"/>
    <mergeCell ref="D16:F16"/>
    <mergeCell ref="D17:F17"/>
    <mergeCell ref="A4:G4"/>
    <mergeCell ref="B13:F13"/>
  </mergeCells>
  <phoneticPr fontId="2" type="noConversion"/>
  <pageMargins left="0.75" right="0.75" top="1" bottom="1" header="0" footer="0"/>
  <pageSetup paperSize="9" orientation="landscape" horizontalDpi="120" verticalDpi="72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C5" sqref="C5"/>
    </sheetView>
  </sheetViews>
  <sheetFormatPr baseColWidth="10" defaultRowHeight="12.75"/>
  <cols>
    <col min="1" max="1" width="28.85546875" customWidth="1"/>
    <col min="3" max="3" width="15.85546875" customWidth="1"/>
    <col min="4" max="4" width="13.7109375" customWidth="1"/>
    <col min="5" max="5" width="13.140625" customWidth="1"/>
    <col min="7" max="7" width="13.85546875" customWidth="1"/>
  </cols>
  <sheetData>
    <row r="1" spans="1:8" ht="13.5" thickBot="1"/>
    <row r="2" spans="1:8" ht="18">
      <c r="A2" s="425" t="s">
        <v>193</v>
      </c>
      <c r="B2" s="426"/>
      <c r="C2" s="426"/>
      <c r="D2" s="426"/>
      <c r="E2" s="426"/>
      <c r="F2" s="427"/>
      <c r="G2" s="428"/>
    </row>
    <row r="3" spans="1:8" ht="18">
      <c r="A3" s="5" t="s">
        <v>1</v>
      </c>
      <c r="B3" s="6">
        <v>200</v>
      </c>
      <c r="C3" s="7"/>
      <c r="D3" s="7"/>
      <c r="E3" s="7"/>
      <c r="F3" s="8"/>
      <c r="G3" s="9"/>
      <c r="H3" s="10"/>
    </row>
    <row r="4" spans="1:8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7</v>
      </c>
      <c r="F4" s="14" t="s">
        <v>8</v>
      </c>
      <c r="G4" s="15" t="s">
        <v>9</v>
      </c>
    </row>
    <row r="5" spans="1:8" ht="15">
      <c r="A5" s="17" t="s">
        <v>80</v>
      </c>
      <c r="B5" s="18" t="s">
        <v>11</v>
      </c>
      <c r="C5" s="18">
        <v>2.5000000000000001E-2</v>
      </c>
      <c r="D5" s="18">
        <f>C5*B3</f>
        <v>5</v>
      </c>
      <c r="E5" s="19"/>
      <c r="F5" s="20">
        <f>COSTOS!F21</f>
        <v>22000</v>
      </c>
      <c r="G5" s="21">
        <f>F5*D5</f>
        <v>110000</v>
      </c>
    </row>
    <row r="6" spans="1:8" ht="15">
      <c r="A6" s="17" t="s">
        <v>194</v>
      </c>
      <c r="B6" s="18" t="s">
        <v>11</v>
      </c>
      <c r="C6" s="18">
        <v>3.5000000000000001E-3</v>
      </c>
      <c r="D6" s="24">
        <f>C6*B3</f>
        <v>0.70000000000000007</v>
      </c>
      <c r="E6" s="19"/>
      <c r="F6" s="20">
        <f>COSTOS!F23</f>
        <v>121792</v>
      </c>
      <c r="G6" s="21">
        <f>F6*D6</f>
        <v>85254.400000000009</v>
      </c>
    </row>
    <row r="7" spans="1:8" ht="15">
      <c r="A7" s="17" t="s">
        <v>126</v>
      </c>
      <c r="B7" s="18" t="s">
        <v>11</v>
      </c>
      <c r="C7" s="18">
        <v>1E-3</v>
      </c>
      <c r="D7" s="24">
        <f>C7*B3</f>
        <v>0.2</v>
      </c>
      <c r="E7" s="23"/>
      <c r="F7" s="143">
        <f>colorante!G156</f>
        <v>667.73790000000008</v>
      </c>
      <c r="G7" s="21">
        <f>F7*D7</f>
        <v>133.54758000000001</v>
      </c>
    </row>
    <row r="8" spans="1:8" ht="15.75" thickBot="1">
      <c r="A8" s="17" t="s">
        <v>19</v>
      </c>
      <c r="B8" s="18" t="s">
        <v>11</v>
      </c>
      <c r="C8" s="18">
        <v>0.96779999999999999</v>
      </c>
      <c r="D8" s="18">
        <f>B3*C8</f>
        <v>193.56</v>
      </c>
      <c r="E8" s="23"/>
      <c r="F8" s="20">
        <v>2.21</v>
      </c>
      <c r="G8" s="21">
        <f>F8*D8</f>
        <v>427.76760000000002</v>
      </c>
    </row>
    <row r="9" spans="1:8" ht="15.75" thickBot="1">
      <c r="A9" s="17"/>
      <c r="B9" s="18"/>
      <c r="C9" s="24">
        <f>SUM(C5:C8)</f>
        <v>0.99729999999999996</v>
      </c>
      <c r="D9" s="35">
        <f>SUM(D5:D8)</f>
        <v>199.46</v>
      </c>
      <c r="E9" s="35"/>
      <c r="F9" s="36"/>
      <c r="G9" s="21"/>
      <c r="H9" s="81"/>
    </row>
    <row r="10" spans="1:8" ht="16.5" thickBot="1">
      <c r="A10" s="39" t="s">
        <v>20</v>
      </c>
      <c r="B10" s="40"/>
      <c r="C10" s="8"/>
      <c r="D10" s="8"/>
      <c r="E10" s="8"/>
      <c r="F10" s="41"/>
      <c r="G10" s="42">
        <f>SUM(G5:G9)</f>
        <v>195815.71518000003</v>
      </c>
    </row>
    <row r="11" spans="1:8" ht="16.5" thickBot="1">
      <c r="A11" s="43" t="s">
        <v>21</v>
      </c>
      <c r="B11" s="44"/>
      <c r="C11" s="44"/>
      <c r="D11" s="44"/>
      <c r="E11" s="44"/>
      <c r="F11" s="44"/>
      <c r="G11" s="45">
        <f>G10/B3</f>
        <v>979.07857590000015</v>
      </c>
    </row>
    <row r="12" spans="1:8" ht="15.75" thickBot="1">
      <c r="A12" s="46"/>
      <c r="F12" s="47"/>
      <c r="G12" s="48"/>
    </row>
    <row r="13" spans="1:8" ht="15.75" thickBot="1">
      <c r="A13" s="46"/>
      <c r="D13" s="349" t="s">
        <v>22</v>
      </c>
      <c r="E13" s="350"/>
      <c r="F13" s="424"/>
      <c r="G13" s="132">
        <f>G11</f>
        <v>979.07857590000015</v>
      </c>
    </row>
    <row r="14" spans="1:8" ht="15.75" thickBot="1">
      <c r="A14" s="50"/>
      <c r="D14" s="349" t="s">
        <v>23</v>
      </c>
      <c r="E14" s="389"/>
      <c r="F14" s="424"/>
      <c r="G14" s="133">
        <v>1500</v>
      </c>
    </row>
    <row r="15" spans="1:8" ht="18.75" thickBot="1">
      <c r="A15" s="52"/>
      <c r="B15" s="8"/>
      <c r="D15" s="349" t="s">
        <v>24</v>
      </c>
      <c r="E15" s="350"/>
      <c r="F15" s="424"/>
      <c r="G15" s="53">
        <f>G14-G13</f>
        <v>520.92142409999985</v>
      </c>
      <c r="H15" s="54">
        <f>G15/G14</f>
        <v>0.34728094939999993</v>
      </c>
    </row>
  </sheetData>
  <mergeCells count="4">
    <mergeCell ref="A2:G2"/>
    <mergeCell ref="D13:F13"/>
    <mergeCell ref="D14:F14"/>
    <mergeCell ref="D15:F15"/>
  </mergeCells>
  <phoneticPr fontId="2" type="noConversion"/>
  <pageMargins left="0.75" right="0.75" top="1" bottom="1" header="0" footer="0"/>
  <pageSetup paperSize="9" orientation="landscape" horizontalDpi="200" verticalDpi="200" copies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112"/>
  <sheetViews>
    <sheetView workbookViewId="0">
      <selection activeCell="D17" sqref="D17"/>
    </sheetView>
  </sheetViews>
  <sheetFormatPr baseColWidth="10" defaultRowHeight="12.75"/>
  <cols>
    <col min="1" max="1" width="28.85546875" customWidth="1"/>
    <col min="3" max="3" width="15.85546875" customWidth="1"/>
    <col min="4" max="4" width="13.7109375" customWidth="1"/>
    <col min="5" max="5" width="13.140625" customWidth="1"/>
    <col min="7" max="7" width="13.85546875" customWidth="1"/>
  </cols>
  <sheetData>
    <row r="1" spans="1:8" ht="13.5" thickBot="1"/>
    <row r="2" spans="1:8" ht="18">
      <c r="A2" s="425" t="s">
        <v>192</v>
      </c>
      <c r="B2" s="426"/>
      <c r="C2" s="426"/>
      <c r="D2" s="426"/>
      <c r="E2" s="426"/>
      <c r="F2" s="427"/>
      <c r="G2" s="428"/>
    </row>
    <row r="3" spans="1:8" ht="18">
      <c r="A3" s="5" t="s">
        <v>1</v>
      </c>
      <c r="B3" s="6">
        <v>200</v>
      </c>
      <c r="C3" s="7"/>
      <c r="D3" s="7"/>
      <c r="E3" s="7"/>
      <c r="F3" s="8"/>
      <c r="G3" s="9"/>
      <c r="H3" s="10"/>
    </row>
    <row r="4" spans="1:8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7</v>
      </c>
      <c r="F4" s="14" t="s">
        <v>8</v>
      </c>
      <c r="G4" s="15" t="s">
        <v>9</v>
      </c>
    </row>
    <row r="5" spans="1:8" ht="15">
      <c r="A5" s="17" t="s">
        <v>80</v>
      </c>
      <c r="B5" s="18" t="s">
        <v>11</v>
      </c>
      <c r="C5" s="18">
        <v>2.5000000000000001E-2</v>
      </c>
      <c r="D5" s="18">
        <f>C5*B3</f>
        <v>5</v>
      </c>
      <c r="E5" s="19"/>
      <c r="F5" s="20">
        <f>COSTOS!F21</f>
        <v>22000</v>
      </c>
      <c r="G5" s="21">
        <f>F5*D5</f>
        <v>110000</v>
      </c>
    </row>
    <row r="6" spans="1:8" ht="15">
      <c r="A6" s="17" t="s">
        <v>125</v>
      </c>
      <c r="B6" s="18" t="s">
        <v>11</v>
      </c>
      <c r="C6" s="18">
        <v>2.5000000000000001E-3</v>
      </c>
      <c r="D6" s="24">
        <f>C6*B3</f>
        <v>0.5</v>
      </c>
      <c r="E6" s="19"/>
      <c r="F6" s="20">
        <f>COSTOS!F22</f>
        <v>162300</v>
      </c>
      <c r="G6" s="21">
        <f>F6*D6</f>
        <v>81150</v>
      </c>
    </row>
    <row r="7" spans="1:8" ht="15">
      <c r="A7" s="17" t="s">
        <v>126</v>
      </c>
      <c r="B7" s="18" t="s">
        <v>11</v>
      </c>
      <c r="C7" s="18">
        <v>1E-3</v>
      </c>
      <c r="D7" s="24">
        <f>C7*B3</f>
        <v>0.2</v>
      </c>
      <c r="E7" s="23"/>
      <c r="F7" s="143">
        <f>colorante!G156</f>
        <v>667.73790000000008</v>
      </c>
      <c r="G7" s="21">
        <f>F7*D7</f>
        <v>133.54758000000001</v>
      </c>
    </row>
    <row r="8" spans="1:8" ht="15.75" thickBot="1">
      <c r="A8" s="17" t="s">
        <v>19</v>
      </c>
      <c r="B8" s="18" t="s">
        <v>11</v>
      </c>
      <c r="C8" s="18">
        <v>0.96879999999999999</v>
      </c>
      <c r="D8" s="18">
        <f>B3*C8</f>
        <v>193.76</v>
      </c>
      <c r="E8" s="23"/>
      <c r="F8" s="20">
        <v>2.21</v>
      </c>
      <c r="G8" s="21">
        <f>F8*D8</f>
        <v>428.20959999999997</v>
      </c>
    </row>
    <row r="9" spans="1:8" ht="15.75" thickBot="1">
      <c r="A9" s="17"/>
      <c r="B9" s="18"/>
      <c r="C9" s="24">
        <f>SUM(C5:C8)</f>
        <v>0.99729999999999996</v>
      </c>
      <c r="D9" s="35">
        <f>SUM(D5:D8)</f>
        <v>199.45999999999998</v>
      </c>
      <c r="E9" s="35"/>
      <c r="F9" s="36"/>
      <c r="G9" s="21"/>
      <c r="H9" s="81"/>
    </row>
    <row r="10" spans="1:8" ht="16.5" thickBot="1">
      <c r="A10" s="39" t="s">
        <v>20</v>
      </c>
      <c r="B10" s="40"/>
      <c r="C10" s="8"/>
      <c r="D10" s="8"/>
      <c r="E10" s="8"/>
      <c r="F10" s="41"/>
      <c r="G10" s="42">
        <f>SUM(G5:G9)</f>
        <v>191711.75718000002</v>
      </c>
    </row>
    <row r="11" spans="1:8" ht="16.5" thickBot="1">
      <c r="A11" s="43" t="s">
        <v>21</v>
      </c>
      <c r="B11" s="44"/>
      <c r="C11" s="44"/>
      <c r="D11" s="44"/>
      <c r="E11" s="44"/>
      <c r="F11" s="44"/>
      <c r="G11" s="45">
        <f>G10/B3</f>
        <v>958.55878590000009</v>
      </c>
    </row>
    <row r="12" spans="1:8" ht="15.75" thickBot="1">
      <c r="A12" s="46"/>
      <c r="F12" s="47"/>
      <c r="G12" s="48"/>
    </row>
    <row r="13" spans="1:8" ht="15.75" thickBot="1">
      <c r="A13" s="46"/>
      <c r="D13" s="349" t="s">
        <v>22</v>
      </c>
      <c r="E13" s="350"/>
      <c r="F13" s="424"/>
      <c r="G13" s="132">
        <f>G11</f>
        <v>958.55878590000009</v>
      </c>
    </row>
    <row r="14" spans="1:8" ht="15.75" thickBot="1">
      <c r="A14" s="50"/>
      <c r="D14" s="349" t="s">
        <v>23</v>
      </c>
      <c r="E14" s="389"/>
      <c r="F14" s="424"/>
      <c r="G14" s="133">
        <v>1500</v>
      </c>
    </row>
    <row r="15" spans="1:8" ht="18.75" thickBot="1">
      <c r="A15" s="52"/>
      <c r="B15" s="8"/>
      <c r="D15" s="349" t="s">
        <v>24</v>
      </c>
      <c r="E15" s="350"/>
      <c r="F15" s="424"/>
      <c r="G15" s="53">
        <f>G14-G13</f>
        <v>541.44121409999991</v>
      </c>
      <c r="H15" s="54">
        <f>G15/G14</f>
        <v>0.36096080939999992</v>
      </c>
    </row>
    <row r="33" spans="1:8" ht="13.5" thickBot="1"/>
    <row r="34" spans="1:8" ht="18">
      <c r="A34" s="425" t="s">
        <v>180</v>
      </c>
      <c r="B34" s="426"/>
      <c r="C34" s="426"/>
      <c r="D34" s="426"/>
      <c r="E34" s="426"/>
      <c r="F34" s="427"/>
      <c r="G34" s="428"/>
    </row>
    <row r="35" spans="1:8" ht="18">
      <c r="A35" s="5" t="s">
        <v>1</v>
      </c>
      <c r="B35" s="6">
        <v>200</v>
      </c>
      <c r="C35" s="7"/>
      <c r="D35" s="7"/>
      <c r="E35" s="7"/>
      <c r="F35" s="8"/>
      <c r="G35" s="9"/>
      <c r="H35" s="10"/>
    </row>
    <row r="36" spans="1:8" ht="15.75">
      <c r="A36" s="11" t="s">
        <v>3</v>
      </c>
      <c r="B36" s="12" t="s">
        <v>4</v>
      </c>
      <c r="C36" s="12" t="s">
        <v>5</v>
      </c>
      <c r="D36" s="12" t="s">
        <v>6</v>
      </c>
      <c r="E36" s="13" t="s">
        <v>7</v>
      </c>
      <c r="F36" s="14" t="s">
        <v>8</v>
      </c>
      <c r="G36" s="15" t="s">
        <v>9</v>
      </c>
    </row>
    <row r="37" spans="1:8" ht="15">
      <c r="A37" s="17" t="s">
        <v>80</v>
      </c>
      <c r="B37" s="18" t="s">
        <v>11</v>
      </c>
      <c r="C37" s="18">
        <v>2.8000000000000001E-2</v>
      </c>
      <c r="D37" s="18">
        <f>C37*B35</f>
        <v>5.6000000000000005</v>
      </c>
      <c r="E37" s="19"/>
      <c r="F37" s="20">
        <f>F5</f>
        <v>22000</v>
      </c>
      <c r="G37" s="21">
        <f>F37*D37</f>
        <v>123200.00000000001</v>
      </c>
    </row>
    <row r="38" spans="1:8" ht="15">
      <c r="A38" s="17" t="s">
        <v>126</v>
      </c>
      <c r="B38" s="18" t="s">
        <v>11</v>
      </c>
      <c r="C38" s="18">
        <v>1E-3</v>
      </c>
      <c r="D38" s="24">
        <f>C38*B35</f>
        <v>0.2</v>
      </c>
      <c r="E38" s="23"/>
      <c r="F38" s="143">
        <f>F7</f>
        <v>667.73790000000008</v>
      </c>
      <c r="G38" s="21">
        <f>F38*D38</f>
        <v>133.54758000000001</v>
      </c>
    </row>
    <row r="39" spans="1:8" ht="15.75" thickBot="1">
      <c r="A39" s="17" t="s">
        <v>19</v>
      </c>
      <c r="B39" s="18" t="s">
        <v>11</v>
      </c>
      <c r="C39" s="18">
        <v>0.96779999999999999</v>
      </c>
      <c r="D39" s="18">
        <f>B35*C39</f>
        <v>193.56</v>
      </c>
      <c r="E39" s="23"/>
      <c r="F39" s="20">
        <v>2.21</v>
      </c>
      <c r="G39" s="21">
        <f>F39*D39</f>
        <v>427.76760000000002</v>
      </c>
    </row>
    <row r="40" spans="1:8" ht="15.75" thickBot="1">
      <c r="A40" s="17"/>
      <c r="B40" s="18"/>
      <c r="C40" s="24">
        <f>SUM(C37:C39)</f>
        <v>0.99680000000000002</v>
      </c>
      <c r="D40" s="35">
        <f>SUM(D37:D39)</f>
        <v>199.36</v>
      </c>
      <c r="E40" s="35"/>
      <c r="F40" s="36"/>
      <c r="G40" s="21"/>
      <c r="H40" s="81"/>
    </row>
    <row r="41" spans="1:8" ht="16.5" thickBot="1">
      <c r="A41" s="39" t="s">
        <v>20</v>
      </c>
      <c r="B41" s="40"/>
      <c r="C41" s="8"/>
      <c r="D41" s="8"/>
      <c r="E41" s="8"/>
      <c r="F41" s="41"/>
      <c r="G41" s="42">
        <f>SUM(G37:G40)</f>
        <v>123761.31518000002</v>
      </c>
    </row>
    <row r="42" spans="1:8" ht="16.5" thickBot="1">
      <c r="A42" s="43" t="s">
        <v>21</v>
      </c>
      <c r="B42" s="44"/>
      <c r="C42" s="44"/>
      <c r="D42" s="44"/>
      <c r="E42" s="44"/>
      <c r="F42" s="44"/>
      <c r="G42" s="45">
        <f>G41/B35</f>
        <v>618.8065759000001</v>
      </c>
    </row>
    <row r="43" spans="1:8" ht="15.75" thickBot="1">
      <c r="A43" s="46"/>
      <c r="F43" s="47"/>
      <c r="G43" s="48"/>
    </row>
    <row r="44" spans="1:8" ht="15.75" thickBot="1">
      <c r="A44" s="46"/>
      <c r="D44" s="349" t="s">
        <v>22</v>
      </c>
      <c r="E44" s="350"/>
      <c r="F44" s="424"/>
      <c r="G44" s="132">
        <f>G42</f>
        <v>618.8065759000001</v>
      </c>
    </row>
    <row r="45" spans="1:8" ht="15.75" thickBot="1">
      <c r="A45" s="50"/>
      <c r="D45" s="349" t="s">
        <v>23</v>
      </c>
      <c r="E45" s="389"/>
      <c r="F45" s="424"/>
      <c r="G45" s="133">
        <v>909</v>
      </c>
    </row>
    <row r="46" spans="1:8" ht="18.75" thickBot="1">
      <c r="A46" s="52"/>
      <c r="B46" s="8"/>
      <c r="D46" s="349" t="s">
        <v>24</v>
      </c>
      <c r="E46" s="350"/>
      <c r="F46" s="424"/>
      <c r="G46" s="53">
        <f>G45-G44</f>
        <v>290.1934240999999</v>
      </c>
      <c r="H46" s="54">
        <f>G46/G45</f>
        <v>0.3192446909790978</v>
      </c>
    </row>
    <row r="65" spans="1:8" ht="13.5" thickBot="1"/>
    <row r="66" spans="1:8" ht="18">
      <c r="A66" s="425" t="s">
        <v>240</v>
      </c>
      <c r="B66" s="426"/>
      <c r="C66" s="426"/>
      <c r="D66" s="426"/>
      <c r="E66" s="426"/>
      <c r="F66" s="427"/>
      <c r="G66" s="428"/>
    </row>
    <row r="67" spans="1:8" ht="18">
      <c r="A67" s="5" t="s">
        <v>1</v>
      </c>
      <c r="B67" s="6">
        <v>200</v>
      </c>
      <c r="C67" s="7"/>
      <c r="D67" s="7"/>
      <c r="E67" s="7"/>
      <c r="F67" s="8"/>
      <c r="G67" s="9"/>
      <c r="H67" s="10"/>
    </row>
    <row r="68" spans="1:8" ht="15.75">
      <c r="A68" s="11" t="s">
        <v>3</v>
      </c>
      <c r="B68" s="12" t="s">
        <v>4</v>
      </c>
      <c r="C68" s="12" t="s">
        <v>5</v>
      </c>
      <c r="D68" s="12" t="s">
        <v>6</v>
      </c>
      <c r="E68" s="13" t="s">
        <v>7</v>
      </c>
      <c r="F68" s="14" t="s">
        <v>8</v>
      </c>
      <c r="G68" s="15" t="s">
        <v>9</v>
      </c>
    </row>
    <row r="69" spans="1:8" ht="15">
      <c r="A69" s="17" t="s">
        <v>241</v>
      </c>
      <c r="B69" s="18" t="s">
        <v>11</v>
      </c>
      <c r="C69" s="18">
        <v>1.2999999999999999E-2</v>
      </c>
      <c r="D69" s="18">
        <f>C69*B67</f>
        <v>2.6</v>
      </c>
      <c r="E69" s="19"/>
      <c r="F69" s="20">
        <v>14545</v>
      </c>
      <c r="G69" s="21">
        <f>F69*D69</f>
        <v>37817</v>
      </c>
    </row>
    <row r="70" spans="1:8" ht="15">
      <c r="A70" s="17" t="s">
        <v>242</v>
      </c>
      <c r="B70" s="18" t="s">
        <v>11</v>
      </c>
      <c r="C70" s="18">
        <v>2.5000000000000001E-2</v>
      </c>
      <c r="D70" s="18">
        <f>C70*B67</f>
        <v>5</v>
      </c>
      <c r="E70" s="19"/>
      <c r="F70" s="20">
        <v>16500</v>
      </c>
      <c r="G70" s="21">
        <f>F70*D70</f>
        <v>82500</v>
      </c>
    </row>
    <row r="71" spans="1:8" ht="15">
      <c r="A71" s="17" t="s">
        <v>125</v>
      </c>
      <c r="B71" s="18" t="s">
        <v>11</v>
      </c>
      <c r="C71" s="18">
        <v>2.5000000000000001E-3</v>
      </c>
      <c r="D71" s="24">
        <f>C71*B67</f>
        <v>0.5</v>
      </c>
      <c r="E71" s="19"/>
      <c r="F71" s="20">
        <f>COSTOS!F22</f>
        <v>162300</v>
      </c>
      <c r="G71" s="21">
        <f>F71*D71</f>
        <v>81150</v>
      </c>
    </row>
    <row r="72" spans="1:8" ht="15">
      <c r="A72" s="17" t="s">
        <v>126</v>
      </c>
      <c r="B72" s="18" t="s">
        <v>11</v>
      </c>
      <c r="C72" s="18">
        <v>1E-3</v>
      </c>
      <c r="D72" s="24">
        <f>C72*B67</f>
        <v>0.2</v>
      </c>
      <c r="E72" s="23"/>
      <c r="F72" s="143">
        <f>colorante!G156</f>
        <v>667.73790000000008</v>
      </c>
      <c r="G72" s="21">
        <f>F72*D72</f>
        <v>133.54758000000001</v>
      </c>
    </row>
    <row r="73" spans="1:8" ht="15.75" thickBot="1">
      <c r="A73" s="17" t="s">
        <v>19</v>
      </c>
      <c r="B73" s="18" t="s">
        <v>11</v>
      </c>
      <c r="C73" s="18">
        <v>0.95879999999999999</v>
      </c>
      <c r="D73" s="18">
        <f>B67*C73</f>
        <v>191.76</v>
      </c>
      <c r="E73" s="23"/>
      <c r="F73" s="20">
        <v>2.21</v>
      </c>
      <c r="G73" s="21">
        <f>F73*D73</f>
        <v>423.78959999999995</v>
      </c>
    </row>
    <row r="74" spans="1:8" ht="15.75" thickBot="1">
      <c r="A74" s="17"/>
      <c r="B74" s="18"/>
      <c r="C74" s="24">
        <f>SUM(C69:C73)</f>
        <v>1.0003</v>
      </c>
      <c r="D74" s="35">
        <f>SUM(D69:D73)</f>
        <v>200.06</v>
      </c>
      <c r="E74" s="35"/>
      <c r="F74" s="36"/>
      <c r="G74" s="21"/>
      <c r="H74" s="81"/>
    </row>
    <row r="75" spans="1:8" ht="16.5" thickBot="1">
      <c r="A75" s="39" t="s">
        <v>20</v>
      </c>
      <c r="B75" s="40"/>
      <c r="C75" s="8"/>
      <c r="D75" s="8"/>
      <c r="E75" s="8"/>
      <c r="F75" s="41"/>
      <c r="G75" s="42">
        <f>SUM(G69:G74)</f>
        <v>202024.33718</v>
      </c>
    </row>
    <row r="76" spans="1:8" ht="16.5" thickBot="1">
      <c r="A76" s="43" t="s">
        <v>21</v>
      </c>
      <c r="B76" s="44"/>
      <c r="C76" s="44"/>
      <c r="D76" s="44"/>
      <c r="E76" s="44"/>
      <c r="F76" s="44"/>
      <c r="G76" s="45">
        <f>G75/B67</f>
        <v>1010.1216859</v>
      </c>
    </row>
    <row r="77" spans="1:8" ht="15.75" thickBot="1">
      <c r="A77" s="46"/>
      <c r="F77" s="47"/>
      <c r="G77" s="48"/>
    </row>
    <row r="78" spans="1:8" ht="15.75" thickBot="1">
      <c r="A78" s="46"/>
      <c r="D78" s="349" t="s">
        <v>22</v>
      </c>
      <c r="E78" s="350"/>
      <c r="F78" s="424"/>
      <c r="G78" s="132">
        <f>G76</f>
        <v>1010.1216859</v>
      </c>
    </row>
    <row r="79" spans="1:8" ht="15.75" thickBot="1">
      <c r="A79" s="50"/>
      <c r="D79" s="349" t="s">
        <v>23</v>
      </c>
      <c r="E79" s="389"/>
      <c r="F79" s="424"/>
      <c r="G79" s="133">
        <v>1362.6</v>
      </c>
    </row>
    <row r="80" spans="1:8" ht="18.75" thickBot="1">
      <c r="A80" s="52"/>
      <c r="B80" s="8"/>
      <c r="D80" s="349" t="s">
        <v>24</v>
      </c>
      <c r="E80" s="350"/>
      <c r="F80" s="424"/>
      <c r="G80" s="53">
        <f>G79-G78</f>
        <v>352.47831409999992</v>
      </c>
      <c r="H80" s="54">
        <f>G80/G79</f>
        <v>0.25868069433436075</v>
      </c>
    </row>
    <row r="97" spans="1:8" ht="13.5" thickBot="1"/>
    <row r="98" spans="1:8" ht="18">
      <c r="A98" s="425" t="s">
        <v>246</v>
      </c>
      <c r="B98" s="426"/>
      <c r="C98" s="426"/>
      <c r="D98" s="426"/>
      <c r="E98" s="426"/>
      <c r="F98" s="427"/>
      <c r="G98" s="428"/>
    </row>
    <row r="99" spans="1:8" ht="18">
      <c r="A99" s="5" t="s">
        <v>1</v>
      </c>
      <c r="B99" s="6">
        <v>200</v>
      </c>
      <c r="C99" s="7"/>
      <c r="D99" s="7"/>
      <c r="E99" s="7"/>
      <c r="F99" s="8"/>
      <c r="G99" s="9"/>
      <c r="H99" s="10"/>
    </row>
    <row r="100" spans="1:8" ht="15.75">
      <c r="A100" s="11" t="s">
        <v>3</v>
      </c>
      <c r="B100" s="12" t="s">
        <v>4</v>
      </c>
      <c r="C100" s="12" t="s">
        <v>5</v>
      </c>
      <c r="D100" s="12" t="s">
        <v>6</v>
      </c>
      <c r="E100" s="13" t="s">
        <v>7</v>
      </c>
      <c r="F100" s="14" t="s">
        <v>8</v>
      </c>
      <c r="G100" s="15" t="s">
        <v>9</v>
      </c>
    </row>
    <row r="101" spans="1:8" ht="15">
      <c r="A101" s="17" t="s">
        <v>247</v>
      </c>
      <c r="B101" s="18" t="s">
        <v>11</v>
      </c>
      <c r="C101" s="18">
        <v>5.1999999999999998E-3</v>
      </c>
      <c r="D101" s="18">
        <f>C101*B99</f>
        <v>1.04</v>
      </c>
      <c r="E101" s="19"/>
      <c r="F101" s="20">
        <v>20142</v>
      </c>
      <c r="G101" s="21">
        <f>F101*D101</f>
        <v>20947.68</v>
      </c>
    </row>
    <row r="102" spans="1:8" ht="15">
      <c r="A102" s="17" t="s">
        <v>242</v>
      </c>
      <c r="B102" s="18" t="s">
        <v>11</v>
      </c>
      <c r="C102" s="18">
        <v>2.5000000000000001E-2</v>
      </c>
      <c r="D102" s="18">
        <f>C102*B99</f>
        <v>5</v>
      </c>
      <c r="E102" s="19"/>
      <c r="F102" s="20">
        <v>18240</v>
      </c>
      <c r="G102" s="21">
        <f>F102*D102</f>
        <v>91200</v>
      </c>
    </row>
    <row r="103" spans="1:8" ht="15">
      <c r="A103" s="17" t="s">
        <v>125</v>
      </c>
      <c r="B103" s="18" t="s">
        <v>11</v>
      </c>
      <c r="C103" s="18">
        <v>2.5000000000000001E-3</v>
      </c>
      <c r="D103" s="24">
        <f>C103*B99</f>
        <v>0.5</v>
      </c>
      <c r="E103" s="19"/>
      <c r="F103" s="20">
        <f>COSTOS!F22</f>
        <v>162300</v>
      </c>
      <c r="G103" s="21">
        <f>F103*D103</f>
        <v>81150</v>
      </c>
    </row>
    <row r="104" spans="1:8" ht="15">
      <c r="A104" s="17" t="s">
        <v>126</v>
      </c>
      <c r="B104" s="18" t="s">
        <v>11</v>
      </c>
      <c r="C104" s="18">
        <v>1E-3</v>
      </c>
      <c r="D104" s="24">
        <f>C104*B99</f>
        <v>0.2</v>
      </c>
      <c r="E104" s="23"/>
      <c r="F104" s="143">
        <f>colorante!G156</f>
        <v>667.73790000000008</v>
      </c>
      <c r="G104" s="21">
        <f>F104*D104</f>
        <v>133.54758000000001</v>
      </c>
    </row>
    <row r="105" spans="1:8" ht="15.75" thickBot="1">
      <c r="A105" s="17" t="s">
        <v>19</v>
      </c>
      <c r="B105" s="18" t="s">
        <v>11</v>
      </c>
      <c r="C105" s="18">
        <v>0.96599999999999997</v>
      </c>
      <c r="D105" s="18">
        <f>B99*C105</f>
        <v>193.2</v>
      </c>
      <c r="E105" s="23"/>
      <c r="F105" s="20">
        <v>2.21</v>
      </c>
      <c r="G105" s="21">
        <f>F105*D105</f>
        <v>426.97199999999998</v>
      </c>
    </row>
    <row r="106" spans="1:8" ht="15.75" thickBot="1">
      <c r="A106" s="17"/>
      <c r="B106" s="18"/>
      <c r="C106" s="24">
        <f>SUM(C101:C105)</f>
        <v>0.99969999999999992</v>
      </c>
      <c r="D106" s="35">
        <f>SUM(D101:D105)</f>
        <v>199.94</v>
      </c>
      <c r="E106" s="35"/>
      <c r="F106" s="36"/>
      <c r="G106" s="21"/>
      <c r="H106" s="81"/>
    </row>
    <row r="107" spans="1:8" ht="16.5" thickBot="1">
      <c r="A107" s="39" t="s">
        <v>20</v>
      </c>
      <c r="B107" s="40"/>
      <c r="C107" s="8"/>
      <c r="D107" s="8"/>
      <c r="E107" s="8"/>
      <c r="F107" s="41"/>
      <c r="G107" s="42">
        <f>SUM(G101:G106)</f>
        <v>193858.19958000001</v>
      </c>
    </row>
    <row r="108" spans="1:8" ht="16.5" thickBot="1">
      <c r="A108" s="43" t="s">
        <v>21</v>
      </c>
      <c r="B108" s="44"/>
      <c r="C108" s="44"/>
      <c r="D108" s="44"/>
      <c r="E108" s="44"/>
      <c r="F108" s="44"/>
      <c r="G108" s="45">
        <f>G107/B99</f>
        <v>969.29099790000009</v>
      </c>
    </row>
    <row r="109" spans="1:8" ht="15.75" thickBot="1">
      <c r="A109" s="46"/>
      <c r="F109" s="47"/>
      <c r="G109" s="48"/>
    </row>
    <row r="110" spans="1:8" ht="15.75" thickBot="1">
      <c r="A110" s="46"/>
      <c r="D110" s="349" t="s">
        <v>22</v>
      </c>
      <c r="E110" s="350"/>
      <c r="F110" s="424"/>
      <c r="G110" s="132">
        <f>G108</f>
        <v>969.29099790000009</v>
      </c>
    </row>
    <row r="111" spans="1:8" ht="15.75" thickBot="1">
      <c r="A111" s="50"/>
      <c r="D111" s="349" t="s">
        <v>23</v>
      </c>
      <c r="E111" s="389"/>
      <c r="F111" s="424"/>
      <c r="G111" s="133">
        <v>1362.6</v>
      </c>
    </row>
    <row r="112" spans="1:8" ht="18.75" thickBot="1">
      <c r="A112" s="52"/>
      <c r="B112" s="8"/>
      <c r="D112" s="349" t="s">
        <v>24</v>
      </c>
      <c r="E112" s="350"/>
      <c r="F112" s="424"/>
      <c r="G112" s="53">
        <f>G111-G110</f>
        <v>393.30900209999982</v>
      </c>
      <c r="H112" s="54">
        <f>G112/G111</f>
        <v>0.28864597247908397</v>
      </c>
    </row>
  </sheetData>
  <mergeCells count="16">
    <mergeCell ref="D111:F111"/>
    <mergeCell ref="D112:F112"/>
    <mergeCell ref="D14:F14"/>
    <mergeCell ref="D15:F15"/>
    <mergeCell ref="A2:G2"/>
    <mergeCell ref="D13:F13"/>
    <mergeCell ref="A98:G98"/>
    <mergeCell ref="D110:F110"/>
    <mergeCell ref="A66:G66"/>
    <mergeCell ref="D78:F78"/>
    <mergeCell ref="D79:F79"/>
    <mergeCell ref="D80:F80"/>
    <mergeCell ref="A34:G34"/>
    <mergeCell ref="D44:F44"/>
    <mergeCell ref="D45:F45"/>
    <mergeCell ref="D46:F46"/>
  </mergeCells>
  <phoneticPr fontId="2" type="noConversion"/>
  <pageMargins left="0.75" right="0.75" top="1" bottom="1" header="0" footer="0"/>
  <pageSetup paperSize="9" orientation="landscape" horizontalDpi="200" verticalDpi="200" copies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A17" sqref="A17"/>
    </sheetView>
  </sheetViews>
  <sheetFormatPr baseColWidth="10" defaultRowHeight="12.75"/>
  <cols>
    <col min="1" max="1" width="28.85546875" customWidth="1"/>
    <col min="3" max="3" width="15.85546875" customWidth="1"/>
    <col min="4" max="4" width="13.7109375" customWidth="1"/>
    <col min="5" max="5" width="13.140625" customWidth="1"/>
    <col min="7" max="7" width="13.85546875" customWidth="1"/>
  </cols>
  <sheetData>
    <row r="1" spans="1:8" ht="13.5" thickBot="1"/>
    <row r="2" spans="1:8" ht="18">
      <c r="A2" s="425" t="s">
        <v>179</v>
      </c>
      <c r="B2" s="426"/>
      <c r="C2" s="426"/>
      <c r="D2" s="426"/>
      <c r="E2" s="426"/>
      <c r="F2" s="427"/>
      <c r="G2" s="428"/>
    </row>
    <row r="3" spans="1:8" ht="18">
      <c r="A3" s="5" t="s">
        <v>1</v>
      </c>
      <c r="B3" s="6">
        <v>200</v>
      </c>
      <c r="C3" s="7"/>
      <c r="D3" s="7"/>
      <c r="E3" s="7"/>
      <c r="F3" s="8"/>
      <c r="G3" s="9"/>
      <c r="H3" s="10"/>
    </row>
    <row r="4" spans="1:8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7</v>
      </c>
      <c r="F4" s="14" t="s">
        <v>8</v>
      </c>
      <c r="G4" s="15" t="s">
        <v>9</v>
      </c>
    </row>
    <row r="5" spans="1:8" ht="15">
      <c r="A5" s="17" t="s">
        <v>80</v>
      </c>
      <c r="B5" s="18" t="s">
        <v>11</v>
      </c>
      <c r="C5" s="18">
        <v>2.5000000000000001E-2</v>
      </c>
      <c r="D5" s="18">
        <f>C5*B3</f>
        <v>5</v>
      </c>
      <c r="E5" s="19"/>
      <c r="F5" s="20">
        <f>COSTOS!F21</f>
        <v>22000</v>
      </c>
      <c r="G5" s="21">
        <f>F5*D5</f>
        <v>110000</v>
      </c>
    </row>
    <row r="6" spans="1:8" ht="15">
      <c r="A6" s="17" t="s">
        <v>125</v>
      </c>
      <c r="B6" s="18" t="s">
        <v>11</v>
      </c>
      <c r="C6" s="18">
        <v>7.0000000000000001E-3</v>
      </c>
      <c r="D6" s="24">
        <f>C6*B3</f>
        <v>1.4000000000000001</v>
      </c>
      <c r="E6" s="19"/>
      <c r="F6" s="20">
        <f>COSTOS!F22</f>
        <v>162300</v>
      </c>
      <c r="G6" s="21">
        <f>F6*D6</f>
        <v>227220.00000000003</v>
      </c>
    </row>
    <row r="7" spans="1:8" ht="15">
      <c r="A7" s="17" t="s">
        <v>126</v>
      </c>
      <c r="B7" s="18" t="s">
        <v>11</v>
      </c>
      <c r="C7" s="18">
        <v>1E-3</v>
      </c>
      <c r="D7" s="24">
        <f>C7*B3</f>
        <v>0.2</v>
      </c>
      <c r="E7" s="23"/>
      <c r="F7" s="143">
        <f>colorante!G156</f>
        <v>667.73790000000008</v>
      </c>
      <c r="G7" s="21">
        <f>F7*D7</f>
        <v>133.54758000000001</v>
      </c>
    </row>
    <row r="8" spans="1:8" ht="15.75" thickBot="1">
      <c r="A8" s="17" t="s">
        <v>19</v>
      </c>
      <c r="B8" s="18" t="s">
        <v>11</v>
      </c>
      <c r="C8" s="18">
        <v>0.96179999999999999</v>
      </c>
      <c r="D8" s="18">
        <f>B3*C8</f>
        <v>192.35999999999999</v>
      </c>
      <c r="E8" s="23"/>
      <c r="F8" s="20">
        <v>2.21</v>
      </c>
      <c r="G8" s="21">
        <f>F8*D8</f>
        <v>425.11559999999997</v>
      </c>
    </row>
    <row r="9" spans="1:8" ht="15.75" thickBot="1">
      <c r="A9" s="17"/>
      <c r="B9" s="18"/>
      <c r="C9" s="24">
        <f>SUM(C5:C8)</f>
        <v>0.99480000000000002</v>
      </c>
      <c r="D9" s="35">
        <f>SUM(D5:D8)</f>
        <v>198.95999999999998</v>
      </c>
      <c r="E9" s="35"/>
      <c r="F9" s="36"/>
      <c r="G9" s="21"/>
      <c r="H9" s="81"/>
    </row>
    <row r="10" spans="1:8" ht="16.5" thickBot="1">
      <c r="A10" s="39" t="s">
        <v>20</v>
      </c>
      <c r="B10" s="40"/>
      <c r="C10" s="8"/>
      <c r="D10" s="8"/>
      <c r="E10" s="8"/>
      <c r="F10" s="41"/>
      <c r="G10" s="42">
        <f>SUM(G5:G9)</f>
        <v>337778.66318000003</v>
      </c>
    </row>
    <row r="11" spans="1:8" ht="16.5" thickBot="1">
      <c r="A11" s="43" t="s">
        <v>21</v>
      </c>
      <c r="B11" s="44"/>
      <c r="C11" s="44"/>
      <c r="D11" s="44"/>
      <c r="E11" s="44"/>
      <c r="F11" s="44"/>
      <c r="G11" s="45">
        <f>G10/B3</f>
        <v>1688.8933159000001</v>
      </c>
    </row>
    <row r="12" spans="1:8" ht="15.75" thickBot="1">
      <c r="A12" s="46"/>
      <c r="F12" s="47"/>
      <c r="G12" s="48"/>
    </row>
    <row r="13" spans="1:8" ht="15.75" thickBot="1">
      <c r="A13" s="46"/>
      <c r="D13" s="349" t="s">
        <v>22</v>
      </c>
      <c r="E13" s="350"/>
      <c r="F13" s="424"/>
      <c r="G13" s="132">
        <f>G11</f>
        <v>1688.8933159000001</v>
      </c>
    </row>
    <row r="14" spans="1:8" ht="15.75" thickBot="1">
      <c r="A14" s="50"/>
      <c r="D14" s="349" t="s">
        <v>23</v>
      </c>
      <c r="E14" s="389"/>
      <c r="F14" s="424"/>
      <c r="G14" s="133">
        <v>2700</v>
      </c>
    </row>
    <row r="15" spans="1:8" ht="18.75" thickBot="1">
      <c r="A15" s="52"/>
      <c r="B15" s="8"/>
      <c r="D15" s="349" t="s">
        <v>24</v>
      </c>
      <c r="E15" s="350"/>
      <c r="F15" s="424"/>
      <c r="G15" s="53">
        <f>G14-G13</f>
        <v>1011.1066840999999</v>
      </c>
      <c r="H15" s="54">
        <f>G15/G14</f>
        <v>0.37448395707407406</v>
      </c>
    </row>
  </sheetData>
  <mergeCells count="4">
    <mergeCell ref="A2:G2"/>
    <mergeCell ref="D13:F13"/>
    <mergeCell ref="D14:F14"/>
    <mergeCell ref="D15:F15"/>
  </mergeCells>
  <phoneticPr fontId="2" type="noConversion"/>
  <pageMargins left="0.75" right="0.75" top="1" bottom="1" header="0" footer="0"/>
  <pageSetup paperSize="9" orientation="landscape" horizontalDpi="200" verticalDpi="200" copies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G14" sqref="G14"/>
    </sheetView>
  </sheetViews>
  <sheetFormatPr baseColWidth="10" defaultRowHeight="12.75"/>
  <cols>
    <col min="1" max="1" width="39.7109375" customWidth="1"/>
    <col min="3" max="3" width="16.140625" customWidth="1"/>
    <col min="4" max="4" width="12.5703125" customWidth="1"/>
    <col min="5" max="5" width="12.7109375" customWidth="1"/>
    <col min="7" max="7" width="13.7109375" customWidth="1"/>
  </cols>
  <sheetData>
    <row r="1" spans="1:8" ht="13.5" thickBot="1"/>
    <row r="2" spans="1:8" ht="18.75" thickBot="1">
      <c r="A2" s="491" t="s">
        <v>328</v>
      </c>
      <c r="B2" s="492"/>
      <c r="C2" s="492"/>
      <c r="D2" s="492"/>
      <c r="E2" s="492"/>
      <c r="F2" s="493"/>
      <c r="G2" s="494"/>
    </row>
    <row r="3" spans="1:8" ht="18">
      <c r="A3" s="136" t="s">
        <v>1</v>
      </c>
      <c r="B3" s="137">
        <v>100</v>
      </c>
      <c r="C3" s="7"/>
      <c r="D3" s="7"/>
      <c r="E3" s="7"/>
      <c r="F3" s="8"/>
      <c r="G3" s="9"/>
      <c r="H3" s="10"/>
    </row>
    <row r="4" spans="1:8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7</v>
      </c>
      <c r="F4" s="14" t="s">
        <v>8</v>
      </c>
      <c r="G4" s="15" t="s">
        <v>9</v>
      </c>
    </row>
    <row r="5" spans="1:8" ht="15">
      <c r="A5" s="17" t="s">
        <v>80</v>
      </c>
      <c r="B5" s="18" t="s">
        <v>11</v>
      </c>
      <c r="C5" s="18">
        <v>1.7999999999999999E-2</v>
      </c>
      <c r="D5" s="18">
        <f>C5*B3</f>
        <v>1.7999999999999998</v>
      </c>
      <c r="E5" s="19"/>
      <c r="F5" s="20">
        <f>COSTOS!F21</f>
        <v>22000</v>
      </c>
      <c r="G5" s="21">
        <f>F5*D5</f>
        <v>39599.999999999993</v>
      </c>
    </row>
    <row r="6" spans="1:8" ht="15">
      <c r="A6" s="17" t="s">
        <v>211</v>
      </c>
      <c r="B6" s="18" t="s">
        <v>11</v>
      </c>
      <c r="C6" s="18">
        <v>2E-3</v>
      </c>
      <c r="D6" s="24">
        <f>C6*B3</f>
        <v>0.2</v>
      </c>
      <c r="E6" s="19">
        <v>20</v>
      </c>
      <c r="F6" s="20">
        <f>COSTOS!F22</f>
        <v>162300</v>
      </c>
      <c r="G6" s="21">
        <f>F6*D6</f>
        <v>32460</v>
      </c>
    </row>
    <row r="7" spans="1:8" ht="15">
      <c r="A7" s="17" t="s">
        <v>19</v>
      </c>
      <c r="B7" s="18" t="s">
        <v>11</v>
      </c>
      <c r="C7" s="18">
        <v>0.97770000000000001</v>
      </c>
      <c r="D7" s="18">
        <f>B3*C7</f>
        <v>97.77</v>
      </c>
      <c r="E7" s="24"/>
      <c r="F7" s="160">
        <v>2.21</v>
      </c>
      <c r="G7" s="21">
        <f>F7*D7</f>
        <v>216.07169999999999</v>
      </c>
    </row>
    <row r="8" spans="1:8" ht="15.75" thickBot="1">
      <c r="A8" s="161"/>
      <c r="B8" s="162"/>
      <c r="C8" s="163">
        <f>SUM(C5:C7)</f>
        <v>0.99770000000000003</v>
      </c>
      <c r="D8" s="164">
        <f>SUM(D5:D7)</f>
        <v>99.77</v>
      </c>
      <c r="E8" s="164"/>
      <c r="F8" s="165"/>
      <c r="G8" s="166"/>
      <c r="H8" s="38"/>
    </row>
    <row r="9" spans="1:8" ht="15.75">
      <c r="A9" s="167" t="s">
        <v>20</v>
      </c>
      <c r="B9" s="8"/>
      <c r="C9" s="8"/>
      <c r="D9" s="8"/>
      <c r="E9" s="8"/>
      <c r="F9" s="8"/>
      <c r="G9" s="168">
        <f>SUM(G5:G8)</f>
        <v>72276.0717</v>
      </c>
    </row>
    <row r="10" spans="1:8" ht="16.5" thickBot="1">
      <c r="A10" s="169" t="s">
        <v>21</v>
      </c>
      <c r="B10" s="8"/>
      <c r="C10" s="8"/>
      <c r="D10" s="8"/>
      <c r="E10" s="8"/>
      <c r="F10" s="8"/>
      <c r="G10" s="170">
        <f>G9/B3</f>
        <v>722.760717</v>
      </c>
    </row>
    <row r="11" spans="1:8" ht="15">
      <c r="A11" s="50"/>
      <c r="B11" s="8"/>
      <c r="C11" s="8"/>
      <c r="D11" s="8"/>
      <c r="E11" s="8"/>
      <c r="F11" s="154"/>
      <c r="G11" s="171"/>
    </row>
    <row r="12" spans="1:8" ht="15.75" thickBot="1">
      <c r="A12" s="46"/>
      <c r="D12" s="376" t="s">
        <v>22</v>
      </c>
      <c r="E12" s="376"/>
      <c r="F12" s="318"/>
      <c r="G12" s="172">
        <f>G10</f>
        <v>722.760717</v>
      </c>
      <c r="H12" s="8"/>
    </row>
    <row r="13" spans="1:8" ht="15.75" thickBot="1">
      <c r="A13" s="50"/>
      <c r="D13" s="349" t="s">
        <v>23</v>
      </c>
      <c r="E13" s="389"/>
      <c r="F13" s="424"/>
      <c r="G13" s="133">
        <v>1200</v>
      </c>
    </row>
    <row r="14" spans="1:8" ht="18.75" thickBot="1">
      <c r="D14" s="349" t="s">
        <v>24</v>
      </c>
      <c r="E14" s="350"/>
      <c r="F14" s="424"/>
      <c r="G14" s="53">
        <f>G13-G12</f>
        <v>477.239283</v>
      </c>
      <c r="H14" s="54">
        <f>G14/G13</f>
        <v>0.39769940250000002</v>
      </c>
    </row>
  </sheetData>
  <mergeCells count="4">
    <mergeCell ref="A2:G2"/>
    <mergeCell ref="D12:F12"/>
    <mergeCell ref="D13:F13"/>
    <mergeCell ref="D14:F14"/>
  </mergeCells>
  <phoneticPr fontId="2" type="noConversion"/>
  <pageMargins left="0.75" right="0.75" top="1" bottom="1" header="0" footer="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C7" sqref="C7"/>
    </sheetView>
  </sheetViews>
  <sheetFormatPr baseColWidth="10" defaultRowHeight="12.75"/>
  <cols>
    <col min="1" max="1" width="32.28515625" customWidth="1"/>
    <col min="3" max="3" width="15.85546875" customWidth="1"/>
    <col min="4" max="4" width="13.7109375" customWidth="1"/>
    <col min="5" max="5" width="13.140625" customWidth="1"/>
    <col min="7" max="7" width="13.85546875" customWidth="1"/>
  </cols>
  <sheetData>
    <row r="1" spans="1:11" ht="13.5" thickBot="1">
      <c r="A1" s="1"/>
      <c r="B1" s="3"/>
      <c r="C1" s="3"/>
      <c r="D1" s="3"/>
      <c r="E1" s="3"/>
      <c r="F1" s="3"/>
      <c r="G1" s="4"/>
    </row>
    <row r="2" spans="1:11" ht="18">
      <c r="A2" s="400" t="s">
        <v>230</v>
      </c>
      <c r="B2" s="401"/>
      <c r="C2" s="401"/>
      <c r="D2" s="401"/>
      <c r="E2" s="401"/>
      <c r="F2" s="402"/>
      <c r="G2" s="403"/>
    </row>
    <row r="3" spans="1:11" ht="18">
      <c r="A3" s="5" t="s">
        <v>1</v>
      </c>
      <c r="B3" s="6">
        <v>20</v>
      </c>
      <c r="C3" s="7"/>
      <c r="D3" s="7"/>
      <c r="E3" s="7"/>
      <c r="F3" s="8"/>
      <c r="G3" s="9"/>
      <c r="H3" s="10"/>
      <c r="I3" s="325"/>
      <c r="J3" s="325"/>
    </row>
    <row r="4" spans="1:11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7</v>
      </c>
      <c r="F4" s="14" t="s">
        <v>8</v>
      </c>
      <c r="G4" s="15" t="s">
        <v>9</v>
      </c>
      <c r="I4" s="326"/>
      <c r="J4" s="327"/>
      <c r="K4" s="327"/>
    </row>
    <row r="5" spans="1:11" ht="15">
      <c r="A5" s="17" t="s">
        <v>322</v>
      </c>
      <c r="B5" s="18" t="s">
        <v>11</v>
      </c>
      <c r="C5" s="18">
        <v>1.6E-2</v>
      </c>
      <c r="D5" s="24">
        <f>C5*B3</f>
        <v>0.32</v>
      </c>
      <c r="E5" s="19"/>
      <c r="F5" s="20">
        <f>COSTOS!F25</f>
        <v>128700</v>
      </c>
      <c r="G5" s="21">
        <f>F5*D5</f>
        <v>41184</v>
      </c>
    </row>
    <row r="6" spans="1:11" ht="15">
      <c r="A6" s="17" t="s">
        <v>132</v>
      </c>
      <c r="B6" s="18" t="s">
        <v>11</v>
      </c>
      <c r="C6" s="18">
        <v>1.6E-2</v>
      </c>
      <c r="D6" s="24">
        <f>C6*B3</f>
        <v>0.32</v>
      </c>
      <c r="E6" s="23"/>
      <c r="F6" s="20">
        <f>COSTOS!F24</f>
        <v>17850</v>
      </c>
      <c r="G6" s="21">
        <f>F6*D6</f>
        <v>5712</v>
      </c>
    </row>
    <row r="7" spans="1:11" ht="15">
      <c r="A7" s="17" t="s">
        <v>133</v>
      </c>
      <c r="B7" s="18" t="s">
        <v>116</v>
      </c>
      <c r="C7" s="18">
        <v>0.08</v>
      </c>
      <c r="D7" s="24">
        <f>C7*B3</f>
        <v>1.6</v>
      </c>
      <c r="E7" s="23"/>
      <c r="F7" s="20">
        <f>COSTOS!F12</f>
        <v>5500</v>
      </c>
      <c r="G7" s="21">
        <f>F7*D7</f>
        <v>8800</v>
      </c>
    </row>
    <row r="8" spans="1:11" ht="15.75" thickBot="1">
      <c r="A8" s="17" t="s">
        <v>19</v>
      </c>
      <c r="B8" s="18" t="s">
        <v>11</v>
      </c>
      <c r="C8" s="18">
        <v>0.89</v>
      </c>
      <c r="D8" s="18">
        <f>B3*C8</f>
        <v>17.8</v>
      </c>
      <c r="E8" s="23"/>
      <c r="F8" s="20">
        <v>2.21</v>
      </c>
      <c r="G8" s="21">
        <f>F8*D8</f>
        <v>39.338000000000001</v>
      </c>
    </row>
    <row r="9" spans="1:11" ht="15.75" thickBot="1">
      <c r="A9" s="17"/>
      <c r="B9" s="18"/>
      <c r="C9" s="24">
        <f>SUM(C5:C8)</f>
        <v>1.002</v>
      </c>
      <c r="D9" s="35">
        <f>SUM(D5:D8)</f>
        <v>20.04</v>
      </c>
      <c r="E9" s="35"/>
      <c r="F9" s="36"/>
      <c r="G9" s="21"/>
      <c r="H9" s="81"/>
    </row>
    <row r="10" spans="1:11" ht="16.5" thickBot="1">
      <c r="A10" s="39" t="s">
        <v>20</v>
      </c>
      <c r="B10" s="40"/>
      <c r="C10" s="8"/>
      <c r="D10" s="8"/>
      <c r="E10" s="8"/>
      <c r="F10" s="41"/>
      <c r="G10" s="42">
        <f>SUM(G5:G9)</f>
        <v>55735.338000000003</v>
      </c>
    </row>
    <row r="11" spans="1:11" ht="16.5" thickBot="1">
      <c r="A11" s="43" t="s">
        <v>21</v>
      </c>
      <c r="B11" s="44"/>
      <c r="C11" s="44"/>
      <c r="D11" s="44"/>
      <c r="E11" s="44"/>
      <c r="F11" s="44"/>
      <c r="G11" s="45">
        <f>G10/B3</f>
        <v>2786.7669000000001</v>
      </c>
    </row>
    <row r="12" spans="1:11" ht="15.75" thickBot="1">
      <c r="A12" s="46"/>
      <c r="F12" s="47"/>
      <c r="G12" s="48"/>
    </row>
    <row r="13" spans="1:11" ht="15.75" thickBot="1">
      <c r="A13" s="46"/>
      <c r="D13" s="495" t="s">
        <v>22</v>
      </c>
      <c r="E13" s="496"/>
      <c r="F13" s="497"/>
      <c r="G13" s="130">
        <f>G11</f>
        <v>2786.7669000000001</v>
      </c>
    </row>
    <row r="14" spans="1:11" ht="15.75" thickBot="1">
      <c r="A14" s="50"/>
      <c r="D14" s="495" t="s">
        <v>23</v>
      </c>
      <c r="E14" s="498"/>
      <c r="F14" s="497"/>
      <c r="G14" s="131">
        <v>5730</v>
      </c>
    </row>
    <row r="15" spans="1:11" ht="18.75" thickBot="1">
      <c r="A15" s="52"/>
      <c r="B15" s="8"/>
      <c r="D15" s="495" t="s">
        <v>24</v>
      </c>
      <c r="E15" s="496"/>
      <c r="F15" s="497"/>
      <c r="G15" s="53">
        <f>G14-G13</f>
        <v>2943.2330999999999</v>
      </c>
      <c r="H15" s="54">
        <f>G15/G14</f>
        <v>0.51365324607329843</v>
      </c>
    </row>
    <row r="16" spans="1:11" ht="18">
      <c r="A16" s="101"/>
      <c r="B16" s="342"/>
      <c r="C16" s="342"/>
      <c r="D16" s="357"/>
      <c r="E16" s="79"/>
      <c r="F16" s="102"/>
      <c r="G16" s="55"/>
    </row>
    <row r="17" spans="1:7">
      <c r="A17" s="8"/>
      <c r="B17" s="326"/>
      <c r="C17" s="341"/>
      <c r="D17" s="341"/>
      <c r="E17" s="56"/>
      <c r="F17" s="102"/>
      <c r="G17" s="106"/>
    </row>
    <row r="18" spans="1:7">
      <c r="A18" s="8"/>
      <c r="B18" s="404"/>
      <c r="C18" s="404"/>
      <c r="D18" s="404"/>
      <c r="E18" s="120"/>
      <c r="F18" s="102"/>
      <c r="G18" s="106"/>
    </row>
  </sheetData>
  <mergeCells count="9">
    <mergeCell ref="A2:G2"/>
    <mergeCell ref="I3:J3"/>
    <mergeCell ref="I4:K4"/>
    <mergeCell ref="D13:F13"/>
    <mergeCell ref="B18:D18"/>
    <mergeCell ref="D14:F14"/>
    <mergeCell ref="D15:F15"/>
    <mergeCell ref="B16:D16"/>
    <mergeCell ref="B17:D17"/>
  </mergeCells>
  <phoneticPr fontId="2" type="noConversion"/>
  <pageMargins left="0.75" right="0.75" top="1" bottom="1" header="0" footer="0"/>
  <pageSetup paperSize="9" orientation="landscape" horizontalDpi="200" verticalDpi="200" copies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C7" sqref="C7"/>
    </sheetView>
  </sheetViews>
  <sheetFormatPr baseColWidth="10" defaultRowHeight="12.75"/>
  <cols>
    <col min="1" max="1" width="32.28515625" customWidth="1"/>
    <col min="3" max="3" width="15.85546875" customWidth="1"/>
    <col min="4" max="4" width="13.7109375" customWidth="1"/>
    <col min="5" max="5" width="13.140625" customWidth="1"/>
    <col min="7" max="7" width="13.85546875" customWidth="1"/>
  </cols>
  <sheetData>
    <row r="1" spans="1:11" ht="13.5" thickBot="1">
      <c r="A1" s="1"/>
      <c r="B1" s="3"/>
      <c r="C1" s="3"/>
      <c r="D1" s="3"/>
      <c r="E1" s="3"/>
      <c r="F1" s="3"/>
      <c r="G1" s="4"/>
    </row>
    <row r="2" spans="1:11" ht="18">
      <c r="A2" s="425" t="s">
        <v>231</v>
      </c>
      <c r="B2" s="426"/>
      <c r="C2" s="426"/>
      <c r="D2" s="426"/>
      <c r="E2" s="426"/>
      <c r="F2" s="427"/>
      <c r="G2" s="428"/>
    </row>
    <row r="3" spans="1:11" ht="18">
      <c r="A3" s="5" t="s">
        <v>1</v>
      </c>
      <c r="B3" s="6">
        <v>100</v>
      </c>
      <c r="C3" s="7"/>
      <c r="D3" s="7"/>
      <c r="E3" s="7"/>
      <c r="F3" s="8"/>
      <c r="G3" s="9"/>
      <c r="H3" s="10"/>
      <c r="I3" s="325"/>
      <c r="J3" s="325"/>
    </row>
    <row r="4" spans="1:11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7</v>
      </c>
      <c r="F4" s="14" t="s">
        <v>8</v>
      </c>
      <c r="G4" s="15" t="s">
        <v>9</v>
      </c>
      <c r="I4" s="326"/>
      <c r="J4" s="327"/>
      <c r="K4" s="327"/>
    </row>
    <row r="5" spans="1:11" ht="15">
      <c r="A5" s="17" t="s">
        <v>131</v>
      </c>
      <c r="B5" s="18" t="s">
        <v>11</v>
      </c>
      <c r="C5" s="18">
        <v>1.6E-2</v>
      </c>
      <c r="D5" s="24">
        <f>C5*B3</f>
        <v>1.6</v>
      </c>
      <c r="E5" s="19"/>
      <c r="F5" s="20">
        <f>COSTOS!F23</f>
        <v>121792</v>
      </c>
      <c r="G5" s="21">
        <f>F5*D5</f>
        <v>194867.20000000001</v>
      </c>
    </row>
    <row r="6" spans="1:11" ht="15">
      <c r="A6" s="17" t="s">
        <v>132</v>
      </c>
      <c r="B6" s="18" t="s">
        <v>11</v>
      </c>
      <c r="C6" s="18">
        <v>1.6E-2</v>
      </c>
      <c r="D6" s="24">
        <f>C6*B3</f>
        <v>1.6</v>
      </c>
      <c r="E6" s="23"/>
      <c r="F6" s="20">
        <f>COSTOS!F24</f>
        <v>17850</v>
      </c>
      <c r="G6" s="21">
        <f>F6*D6</f>
        <v>28560</v>
      </c>
    </row>
    <row r="7" spans="1:11" ht="15">
      <c r="A7" s="17" t="s">
        <v>133</v>
      </c>
      <c r="B7" s="18" t="s">
        <v>116</v>
      </c>
      <c r="C7" s="18">
        <v>0.12</v>
      </c>
      <c r="D7" s="24">
        <f>C7*B3</f>
        <v>12</v>
      </c>
      <c r="E7" s="23"/>
      <c r="F7" s="20">
        <f>COSTOS!F12</f>
        <v>5500</v>
      </c>
      <c r="G7" s="21">
        <f>F7*D7</f>
        <v>66000</v>
      </c>
    </row>
    <row r="8" spans="1:11" ht="15.75" thickBot="1">
      <c r="A8" s="17" t="s">
        <v>19</v>
      </c>
      <c r="B8" s="18" t="s">
        <v>11</v>
      </c>
      <c r="C8" s="18">
        <v>0.89</v>
      </c>
      <c r="D8" s="18">
        <f>B3*C8</f>
        <v>89</v>
      </c>
      <c r="E8" s="23"/>
      <c r="F8" s="20">
        <v>2.21</v>
      </c>
      <c r="G8" s="21">
        <f>F8*D8</f>
        <v>196.69</v>
      </c>
    </row>
    <row r="9" spans="1:11" ht="15.75" thickBot="1">
      <c r="A9" s="17"/>
      <c r="B9" s="18"/>
      <c r="C9" s="24">
        <f>SUM(C5:C8)</f>
        <v>1.042</v>
      </c>
      <c r="D9" s="35">
        <f>SUM(D5:D8)</f>
        <v>104.2</v>
      </c>
      <c r="E9" s="35"/>
      <c r="F9" s="36"/>
      <c r="G9" s="21"/>
      <c r="H9" s="81"/>
    </row>
    <row r="10" spans="1:11" ht="16.5" thickBot="1">
      <c r="A10" s="39" t="s">
        <v>20</v>
      </c>
      <c r="B10" s="40"/>
      <c r="C10" s="8"/>
      <c r="D10" s="8"/>
      <c r="E10" s="8"/>
      <c r="F10" s="41"/>
      <c r="G10" s="42">
        <f>SUM(G5:G9)</f>
        <v>289623.89</v>
      </c>
    </row>
    <row r="11" spans="1:11" ht="16.5" thickBot="1">
      <c r="A11" s="43" t="s">
        <v>21</v>
      </c>
      <c r="B11" s="44"/>
      <c r="C11" s="44"/>
      <c r="D11" s="44"/>
      <c r="E11" s="44"/>
      <c r="F11" s="44"/>
      <c r="G11" s="45">
        <f>G10/B3</f>
        <v>2896.2389000000003</v>
      </c>
    </row>
    <row r="12" spans="1:11" ht="15.75" thickBot="1">
      <c r="A12" s="46"/>
      <c r="F12" s="47"/>
      <c r="G12" s="48"/>
    </row>
    <row r="13" spans="1:11" ht="15.75" thickBot="1">
      <c r="A13" s="46"/>
      <c r="D13" s="495" t="s">
        <v>22</v>
      </c>
      <c r="E13" s="496"/>
      <c r="F13" s="497"/>
      <c r="G13" s="130">
        <f>G11</f>
        <v>2896.2389000000003</v>
      </c>
    </row>
    <row r="14" spans="1:11" ht="15.75" thickBot="1">
      <c r="A14" s="50"/>
      <c r="D14" s="495" t="s">
        <v>23</v>
      </c>
      <c r="E14" s="498"/>
      <c r="F14" s="497"/>
      <c r="G14" s="131">
        <v>5730</v>
      </c>
    </row>
    <row r="15" spans="1:11" ht="18.75" thickBot="1">
      <c r="A15" s="52"/>
      <c r="B15" s="8"/>
      <c r="D15" s="495" t="s">
        <v>24</v>
      </c>
      <c r="E15" s="496"/>
      <c r="F15" s="497"/>
      <c r="G15" s="53">
        <f>G14-G13</f>
        <v>2833.7610999999997</v>
      </c>
      <c r="H15" s="54">
        <f>G15/G14</f>
        <v>0.49454818499127395</v>
      </c>
    </row>
    <row r="16" spans="1:11" ht="18">
      <c r="A16" s="101"/>
      <c r="B16" s="342"/>
      <c r="C16" s="342"/>
      <c r="D16" s="357"/>
      <c r="E16" s="79"/>
      <c r="F16" s="102"/>
      <c r="G16" s="55"/>
    </row>
    <row r="17" spans="1:7">
      <c r="A17" s="8"/>
      <c r="B17" s="326"/>
      <c r="C17" s="341"/>
      <c r="D17" s="341"/>
      <c r="E17" s="56"/>
      <c r="F17" s="102"/>
      <c r="G17" s="106"/>
    </row>
    <row r="18" spans="1:7">
      <c r="A18" s="8"/>
      <c r="B18" s="404"/>
      <c r="C18" s="404"/>
      <c r="D18" s="404"/>
      <c r="E18" s="120"/>
      <c r="F18" s="102"/>
      <c r="G18" s="106"/>
    </row>
  </sheetData>
  <mergeCells count="9">
    <mergeCell ref="A2:G2"/>
    <mergeCell ref="I3:J3"/>
    <mergeCell ref="I4:K4"/>
    <mergeCell ref="D13:F13"/>
    <mergeCell ref="B18:D18"/>
    <mergeCell ref="D14:F14"/>
    <mergeCell ref="D15:F15"/>
    <mergeCell ref="B16:D16"/>
    <mergeCell ref="B17:D17"/>
  </mergeCells>
  <phoneticPr fontId="2" type="noConversion"/>
  <pageMargins left="0.75" right="0.75" top="1" bottom="1" header="0" footer="0"/>
  <pageSetup paperSize="9" orientation="landscape" horizontalDpi="200" verticalDpi="200" copies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C7" sqref="C7"/>
    </sheetView>
  </sheetViews>
  <sheetFormatPr baseColWidth="10" defaultRowHeight="12.75"/>
  <cols>
    <col min="1" max="1" width="32.28515625" customWidth="1"/>
    <col min="3" max="3" width="15.85546875" customWidth="1"/>
    <col min="4" max="4" width="13.7109375" customWidth="1"/>
    <col min="5" max="5" width="13.140625" customWidth="1"/>
    <col min="7" max="7" width="13.85546875" customWidth="1"/>
  </cols>
  <sheetData>
    <row r="1" spans="1:11" ht="13.5" thickBot="1">
      <c r="A1" s="1"/>
      <c r="B1" s="3"/>
      <c r="C1" s="3"/>
      <c r="D1" s="3"/>
      <c r="E1" s="3"/>
      <c r="F1" s="3"/>
      <c r="G1" s="4"/>
    </row>
    <row r="2" spans="1:11" ht="18">
      <c r="A2" s="425" t="s">
        <v>229</v>
      </c>
      <c r="B2" s="426"/>
      <c r="C2" s="426"/>
      <c r="D2" s="426"/>
      <c r="E2" s="426"/>
      <c r="F2" s="427"/>
      <c r="G2" s="428"/>
    </row>
    <row r="3" spans="1:11" ht="18">
      <c r="A3" s="5" t="s">
        <v>1</v>
      </c>
      <c r="B3" s="6">
        <v>20</v>
      </c>
      <c r="C3" s="7"/>
      <c r="D3" s="7"/>
      <c r="E3" s="7"/>
      <c r="F3" s="8"/>
      <c r="G3" s="9"/>
      <c r="H3" s="10"/>
      <c r="I3" s="325"/>
      <c r="J3" s="325"/>
    </row>
    <row r="4" spans="1:11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7</v>
      </c>
      <c r="F4" s="14" t="s">
        <v>8</v>
      </c>
      <c r="G4" s="15" t="s">
        <v>9</v>
      </c>
      <c r="I4" s="326"/>
      <c r="J4" s="327"/>
      <c r="K4" s="327"/>
    </row>
    <row r="5" spans="1:11" ht="15">
      <c r="A5" s="17" t="s">
        <v>131</v>
      </c>
      <c r="B5" s="18" t="s">
        <v>11</v>
      </c>
      <c r="C5" s="18">
        <v>1.6E-2</v>
      </c>
      <c r="D5" s="24">
        <f>C5*B3</f>
        <v>0.32</v>
      </c>
      <c r="E5" s="19"/>
      <c r="F5" s="20">
        <f>COSTOS!F22</f>
        <v>162300</v>
      </c>
      <c r="G5" s="21">
        <f>F5*D5</f>
        <v>51936</v>
      </c>
    </row>
    <row r="6" spans="1:11" ht="15">
      <c r="A6" s="17" t="s">
        <v>132</v>
      </c>
      <c r="B6" s="18" t="s">
        <v>11</v>
      </c>
      <c r="C6" s="18">
        <v>1.6E-2</v>
      </c>
      <c r="D6" s="24">
        <f>C6*B3</f>
        <v>0.32</v>
      </c>
      <c r="E6" s="23"/>
      <c r="F6" s="20">
        <f>COSTOS!F24</f>
        <v>17850</v>
      </c>
      <c r="G6" s="21">
        <f>F6*D6</f>
        <v>5712</v>
      </c>
    </row>
    <row r="7" spans="1:11" ht="15">
      <c r="A7" s="17" t="s">
        <v>133</v>
      </c>
      <c r="B7" s="18" t="s">
        <v>116</v>
      </c>
      <c r="C7" s="18">
        <v>0.08</v>
      </c>
      <c r="D7" s="24">
        <f>C7*B3</f>
        <v>1.6</v>
      </c>
      <c r="E7" s="23"/>
      <c r="F7" s="20">
        <f>COSTOS!F12</f>
        <v>5500</v>
      </c>
      <c r="G7" s="21">
        <f>F7*D7</f>
        <v>8800</v>
      </c>
    </row>
    <row r="8" spans="1:11" ht="15.75" thickBot="1">
      <c r="A8" s="17" t="s">
        <v>19</v>
      </c>
      <c r="B8" s="18" t="s">
        <v>11</v>
      </c>
      <c r="C8" s="18">
        <v>0.89</v>
      </c>
      <c r="D8" s="18">
        <f>B3*C8</f>
        <v>17.8</v>
      </c>
      <c r="E8" s="23"/>
      <c r="F8" s="20">
        <v>2.21</v>
      </c>
      <c r="G8" s="21">
        <f>F8*D8</f>
        <v>39.338000000000001</v>
      </c>
    </row>
    <row r="9" spans="1:11" ht="15.75" thickBot="1">
      <c r="A9" s="17"/>
      <c r="B9" s="18"/>
      <c r="C9" s="24">
        <f>SUM(C5:C8)</f>
        <v>1.002</v>
      </c>
      <c r="D9" s="35">
        <f>SUM(D5:D8)</f>
        <v>20.04</v>
      </c>
      <c r="E9" s="35"/>
      <c r="F9" s="36"/>
      <c r="G9" s="21"/>
      <c r="H9" s="81"/>
    </row>
    <row r="10" spans="1:11" ht="16.5" thickBot="1">
      <c r="A10" s="39" t="s">
        <v>20</v>
      </c>
      <c r="B10" s="40"/>
      <c r="C10" s="8"/>
      <c r="D10" s="8"/>
      <c r="E10" s="8"/>
      <c r="F10" s="41"/>
      <c r="G10" s="42">
        <f>SUM(G5:G9)</f>
        <v>66487.338000000003</v>
      </c>
    </row>
    <row r="11" spans="1:11" ht="16.5" thickBot="1">
      <c r="A11" s="43" t="s">
        <v>21</v>
      </c>
      <c r="B11" s="44"/>
      <c r="C11" s="44"/>
      <c r="D11" s="44"/>
      <c r="E11" s="44"/>
      <c r="F11" s="44"/>
      <c r="G11" s="45">
        <f>G10/B3</f>
        <v>3324.3669</v>
      </c>
    </row>
    <row r="12" spans="1:11" ht="15.75" thickBot="1">
      <c r="A12" s="46"/>
      <c r="F12" s="47"/>
      <c r="G12" s="48"/>
    </row>
    <row r="13" spans="1:11" ht="15.75" thickBot="1">
      <c r="A13" s="46"/>
      <c r="D13" s="495" t="s">
        <v>22</v>
      </c>
      <c r="E13" s="496"/>
      <c r="F13" s="497"/>
      <c r="G13" s="130">
        <f>G11</f>
        <v>3324.3669</v>
      </c>
    </row>
    <row r="14" spans="1:11" ht="15.75" thickBot="1">
      <c r="A14" s="50"/>
      <c r="D14" s="495" t="s">
        <v>23</v>
      </c>
      <c r="E14" s="498"/>
      <c r="F14" s="497"/>
      <c r="G14" s="131">
        <v>5730</v>
      </c>
    </row>
    <row r="15" spans="1:11" ht="18.75" thickBot="1">
      <c r="A15" s="52"/>
      <c r="B15" s="8"/>
      <c r="D15" s="495" t="s">
        <v>24</v>
      </c>
      <c r="E15" s="496"/>
      <c r="F15" s="497"/>
      <c r="G15" s="53">
        <f>G14-G13</f>
        <v>2405.6331</v>
      </c>
      <c r="H15" s="54">
        <f>G15/G14</f>
        <v>0.4198312565445026</v>
      </c>
    </row>
    <row r="16" spans="1:11" ht="18">
      <c r="A16" s="101"/>
      <c r="B16" s="342"/>
      <c r="C16" s="342"/>
      <c r="D16" s="357"/>
      <c r="E16" s="79"/>
      <c r="F16" s="102"/>
      <c r="G16" s="55"/>
    </row>
    <row r="17" spans="1:7">
      <c r="A17" s="8"/>
      <c r="B17" s="326"/>
      <c r="C17" s="341"/>
      <c r="D17" s="341"/>
      <c r="E17" s="56"/>
      <c r="F17" s="102"/>
      <c r="G17" s="106"/>
    </row>
    <row r="18" spans="1:7">
      <c r="A18" s="8"/>
      <c r="B18" s="404"/>
      <c r="C18" s="404"/>
      <c r="D18" s="404"/>
      <c r="E18" s="120"/>
      <c r="F18" s="102"/>
      <c r="G18" s="106"/>
    </row>
  </sheetData>
  <mergeCells count="9">
    <mergeCell ref="A2:G2"/>
    <mergeCell ref="I3:J3"/>
    <mergeCell ref="I4:K4"/>
    <mergeCell ref="D13:F13"/>
    <mergeCell ref="B18:D18"/>
    <mergeCell ref="D14:F14"/>
    <mergeCell ref="D15:F15"/>
    <mergeCell ref="B16:D16"/>
    <mergeCell ref="B17:D17"/>
  </mergeCells>
  <phoneticPr fontId="2" type="noConversion"/>
  <pageMargins left="0.75" right="0.75" top="1" bottom="1" header="0" footer="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F6" sqref="F6"/>
    </sheetView>
  </sheetViews>
  <sheetFormatPr baseColWidth="10" defaultRowHeight="12.75"/>
  <cols>
    <col min="1" max="1" width="31.42578125" customWidth="1"/>
    <col min="2" max="2" width="10.140625" customWidth="1"/>
    <col min="3" max="3" width="15.140625" customWidth="1"/>
    <col min="4" max="6" width="14.140625" customWidth="1"/>
    <col min="7" max="7" width="13.42578125" customWidth="1"/>
  </cols>
  <sheetData>
    <row r="1" spans="1:8" ht="13.5" thickBot="1"/>
    <row r="2" spans="1:8" ht="18">
      <c r="A2" s="501" t="s">
        <v>220</v>
      </c>
      <c r="B2" s="502"/>
      <c r="C2" s="502"/>
      <c r="D2" s="502"/>
      <c r="E2" s="502"/>
      <c r="F2" s="503"/>
      <c r="G2" s="504"/>
      <c r="H2" s="8"/>
    </row>
    <row r="3" spans="1:8" ht="18">
      <c r="A3" s="5" t="s">
        <v>1</v>
      </c>
      <c r="B3" s="6">
        <v>20</v>
      </c>
      <c r="C3" s="6"/>
      <c r="D3" s="6"/>
      <c r="E3" s="6"/>
      <c r="F3" s="36"/>
      <c r="G3" s="203"/>
      <c r="H3" s="101"/>
    </row>
    <row r="4" spans="1:8" ht="15.75">
      <c r="A4" s="11" t="s">
        <v>3</v>
      </c>
      <c r="B4" s="12" t="s">
        <v>4</v>
      </c>
      <c r="C4" s="12" t="s">
        <v>5</v>
      </c>
      <c r="D4" s="12" t="s">
        <v>6</v>
      </c>
      <c r="E4" s="12" t="s">
        <v>221</v>
      </c>
      <c r="F4" s="115" t="s">
        <v>8</v>
      </c>
      <c r="G4" s="15" t="s">
        <v>9</v>
      </c>
      <c r="H4" s="8"/>
    </row>
    <row r="5" spans="1:8" ht="15">
      <c r="A5" s="17" t="s">
        <v>222</v>
      </c>
      <c r="B5" s="18" t="s">
        <v>90</v>
      </c>
      <c r="C5" s="18">
        <v>0.04</v>
      </c>
      <c r="D5" s="18">
        <f>C5*B3</f>
        <v>0.8</v>
      </c>
      <c r="E5" s="18">
        <f t="shared" ref="E5:E11" si="0">D5*1000</f>
        <v>800</v>
      </c>
      <c r="F5" s="36">
        <v>16200</v>
      </c>
      <c r="G5" s="21">
        <f t="shared" ref="G5:G11" si="1">F5*D5</f>
        <v>12960</v>
      </c>
      <c r="H5" s="8"/>
    </row>
    <row r="6" spans="1:8" ht="15">
      <c r="A6" s="204" t="s">
        <v>223</v>
      </c>
      <c r="B6" s="18" t="s">
        <v>90</v>
      </c>
      <c r="C6" s="18">
        <v>0.01</v>
      </c>
      <c r="D6" s="18">
        <f>C6*B3</f>
        <v>0.2</v>
      </c>
      <c r="E6" s="18">
        <f t="shared" si="0"/>
        <v>200</v>
      </c>
      <c r="F6" s="36">
        <f>COSTOS!F6</f>
        <v>12800</v>
      </c>
      <c r="G6" s="21">
        <f t="shared" si="1"/>
        <v>2560</v>
      </c>
      <c r="H6" s="8"/>
    </row>
    <row r="7" spans="1:8" ht="15">
      <c r="A7" s="204" t="s">
        <v>224</v>
      </c>
      <c r="B7" s="18" t="s">
        <v>66</v>
      </c>
      <c r="C7" s="18">
        <v>0.05</v>
      </c>
      <c r="D7" s="18">
        <f>C7*B3</f>
        <v>1</v>
      </c>
      <c r="E7" s="18">
        <f t="shared" si="0"/>
        <v>1000</v>
      </c>
      <c r="F7" s="36">
        <v>3818</v>
      </c>
      <c r="G7" s="21">
        <f t="shared" si="1"/>
        <v>3818</v>
      </c>
      <c r="H7" s="8"/>
    </row>
    <row r="8" spans="1:8" ht="15">
      <c r="A8" s="204" t="s">
        <v>225</v>
      </c>
      <c r="B8" s="18" t="s">
        <v>66</v>
      </c>
      <c r="C8" s="18">
        <v>0.02</v>
      </c>
      <c r="D8" s="18">
        <f>C8*B3</f>
        <v>0.4</v>
      </c>
      <c r="E8" s="18">
        <f t="shared" si="0"/>
        <v>400</v>
      </c>
      <c r="F8" s="36">
        <v>11127</v>
      </c>
      <c r="G8" s="21">
        <f t="shared" si="1"/>
        <v>4450.8</v>
      </c>
      <c r="H8" s="8"/>
    </row>
    <row r="9" spans="1:8" ht="15">
      <c r="A9" s="204" t="s">
        <v>226</v>
      </c>
      <c r="B9" s="18" t="s">
        <v>66</v>
      </c>
      <c r="C9" s="18">
        <v>2E-3</v>
      </c>
      <c r="D9" s="18">
        <f>C9*B3</f>
        <v>0.04</v>
      </c>
      <c r="E9" s="18">
        <f t="shared" si="0"/>
        <v>40</v>
      </c>
      <c r="F9" s="36">
        <v>2249</v>
      </c>
      <c r="G9" s="21">
        <f>F9*D9</f>
        <v>89.960000000000008</v>
      </c>
      <c r="H9" s="8"/>
    </row>
    <row r="10" spans="1:8" ht="15">
      <c r="A10" s="204" t="s">
        <v>227</v>
      </c>
      <c r="B10" s="18" t="s">
        <v>90</v>
      </c>
      <c r="C10" s="18">
        <v>4.0000000000000001E-3</v>
      </c>
      <c r="D10" s="18">
        <f>C10*B3</f>
        <v>0.08</v>
      </c>
      <c r="E10" s="18">
        <f t="shared" si="0"/>
        <v>80</v>
      </c>
      <c r="F10" s="36">
        <v>62050</v>
      </c>
      <c r="G10" s="21">
        <f t="shared" si="1"/>
        <v>4964</v>
      </c>
      <c r="H10" s="8"/>
    </row>
    <row r="11" spans="1:8" ht="15">
      <c r="A11" s="128" t="s">
        <v>67</v>
      </c>
      <c r="B11" s="18" t="s">
        <v>66</v>
      </c>
      <c r="C11" s="18">
        <v>0.876</v>
      </c>
      <c r="D11" s="24">
        <f>C11*B3</f>
        <v>17.52</v>
      </c>
      <c r="E11" s="18">
        <f t="shared" si="0"/>
        <v>17520</v>
      </c>
      <c r="F11" s="36">
        <v>2.21</v>
      </c>
      <c r="G11" s="21">
        <f t="shared" si="1"/>
        <v>38.719200000000001</v>
      </c>
      <c r="H11" s="8"/>
    </row>
    <row r="12" spans="1:8" ht="15">
      <c r="A12" s="17"/>
      <c r="B12" s="18"/>
      <c r="C12" s="18">
        <f>SUM(C5:C11)</f>
        <v>1.002</v>
      </c>
      <c r="D12" s="18">
        <f>SUM(D5:D11)</f>
        <v>20.04</v>
      </c>
      <c r="E12" s="18">
        <f>SUM(E5:E11)</f>
        <v>20040</v>
      </c>
      <c r="F12" s="36"/>
      <c r="G12" s="21"/>
      <c r="H12" s="8"/>
    </row>
    <row r="13" spans="1:8" ht="15">
      <c r="A13" s="17"/>
      <c r="B13" s="18"/>
      <c r="C13" s="24"/>
      <c r="D13" s="35"/>
      <c r="E13" s="35"/>
      <c r="F13" s="36"/>
      <c r="G13" s="21"/>
      <c r="H13" s="38"/>
    </row>
    <row r="14" spans="1:8" ht="15.75">
      <c r="A14" s="205" t="s">
        <v>20</v>
      </c>
      <c r="B14" s="36"/>
      <c r="C14" s="36"/>
      <c r="D14" s="36"/>
      <c r="E14" s="36"/>
      <c r="F14" s="36"/>
      <c r="G14" s="21">
        <f>SUM(G5:G13)</f>
        <v>28881.479199999998</v>
      </c>
      <c r="H14" s="8"/>
    </row>
    <row r="15" spans="1:8" ht="16.5" thickBot="1">
      <c r="A15" s="43" t="s">
        <v>54</v>
      </c>
      <c r="B15" s="505"/>
      <c r="C15" s="506"/>
      <c r="D15" s="506"/>
      <c r="E15" s="506"/>
      <c r="F15" s="507"/>
      <c r="G15" s="166">
        <f>G14/B3</f>
        <v>1444.0739599999999</v>
      </c>
      <c r="H15" s="8"/>
    </row>
    <row r="16" spans="1:8" ht="15">
      <c r="A16" s="50"/>
      <c r="B16" s="8"/>
      <c r="C16" s="8"/>
      <c r="D16" s="8"/>
      <c r="E16" s="8"/>
      <c r="F16" s="154"/>
      <c r="G16" s="155"/>
      <c r="H16" s="8"/>
    </row>
    <row r="17" spans="1:8" ht="15">
      <c r="A17" s="50"/>
      <c r="B17" s="8"/>
      <c r="C17" s="8"/>
      <c r="D17" s="499" t="s">
        <v>22</v>
      </c>
      <c r="E17" s="499"/>
      <c r="F17" s="500"/>
      <c r="G17" s="206">
        <f>G15</f>
        <v>1444.0739599999999</v>
      </c>
      <c r="H17" s="8"/>
    </row>
    <row r="18" spans="1:8" ht="15">
      <c r="A18" s="50"/>
      <c r="B18" s="8"/>
      <c r="C18" s="8"/>
      <c r="D18" s="499" t="s">
        <v>23</v>
      </c>
      <c r="E18" s="499"/>
      <c r="F18" s="500"/>
      <c r="G18" s="206">
        <v>4727</v>
      </c>
      <c r="H18" s="8"/>
    </row>
    <row r="19" spans="1:8" ht="18">
      <c r="A19" s="52"/>
      <c r="B19" s="8"/>
      <c r="C19" s="8"/>
      <c r="D19" s="499" t="s">
        <v>24</v>
      </c>
      <c r="E19" s="499"/>
      <c r="F19" s="500"/>
      <c r="G19" s="207">
        <f>G18-G17</f>
        <v>3282.9260400000003</v>
      </c>
      <c r="H19" s="142">
        <f>G19/G18</f>
        <v>0.6945051914533531</v>
      </c>
    </row>
    <row r="20" spans="1:8" ht="18">
      <c r="A20" s="52"/>
      <c r="B20" s="8"/>
      <c r="C20" s="8"/>
      <c r="D20" s="16"/>
      <c r="E20" s="16"/>
      <c r="F20" s="70"/>
      <c r="G20" s="55"/>
      <c r="H20" s="142"/>
    </row>
  </sheetData>
  <mergeCells count="5">
    <mergeCell ref="D19:F19"/>
    <mergeCell ref="A2:G2"/>
    <mergeCell ref="B15:F15"/>
    <mergeCell ref="D17:F17"/>
    <mergeCell ref="D18:F18"/>
  </mergeCells>
  <phoneticPr fontId="2" type="noConversion"/>
  <pageMargins left="0.75" right="0.75" top="1" bottom="1" header="0" footer="0"/>
  <pageSetup paperSize="9" orientation="landscape" horizontalDpi="200" verticalDpi="200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12"/>
  <sheetViews>
    <sheetView workbookViewId="0">
      <selection activeCell="A21" sqref="A21"/>
    </sheetView>
  </sheetViews>
  <sheetFormatPr baseColWidth="10" defaultRowHeight="12.75"/>
  <cols>
    <col min="1" max="1" width="29.5703125" customWidth="1"/>
    <col min="2" max="2" width="7.5703125" customWidth="1"/>
    <col min="3" max="3" width="15.5703125" customWidth="1"/>
    <col min="4" max="8" width="13.140625" customWidth="1"/>
    <col min="9" max="9" width="15.28515625" customWidth="1"/>
    <col min="11" max="11" width="12.140625" customWidth="1"/>
    <col min="12" max="12" width="13.140625" customWidth="1"/>
  </cols>
  <sheetData>
    <row r="1" spans="1:12" ht="13.5" thickBot="1">
      <c r="A1" s="1"/>
      <c r="B1" s="2"/>
      <c r="C1" s="3"/>
      <c r="D1" s="3"/>
      <c r="E1" s="3"/>
      <c r="F1" s="3"/>
      <c r="G1" s="3"/>
      <c r="H1" s="4"/>
    </row>
    <row r="2" spans="1:12" ht="18">
      <c r="A2" s="321" t="s">
        <v>325</v>
      </c>
      <c r="B2" s="322"/>
      <c r="C2" s="322"/>
      <c r="D2" s="322"/>
      <c r="E2" s="322"/>
      <c r="F2" s="322"/>
      <c r="G2" s="323"/>
      <c r="H2" s="324"/>
    </row>
    <row r="3" spans="1:12" ht="18">
      <c r="A3" s="5" t="s">
        <v>1</v>
      </c>
      <c r="B3" s="6">
        <v>100</v>
      </c>
      <c r="C3" s="7" t="s">
        <v>2</v>
      </c>
      <c r="D3" s="7"/>
      <c r="E3" s="7"/>
      <c r="F3" s="7"/>
      <c r="G3" s="8"/>
      <c r="H3" s="9"/>
      <c r="I3" s="10"/>
      <c r="J3" s="325"/>
      <c r="K3" s="325"/>
    </row>
    <row r="4" spans="1:12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195</v>
      </c>
      <c r="F4" s="13" t="s">
        <v>7</v>
      </c>
      <c r="G4" s="14" t="s">
        <v>8</v>
      </c>
      <c r="H4" s="15" t="s">
        <v>9</v>
      </c>
      <c r="J4" s="326"/>
      <c r="K4" s="327"/>
      <c r="L4" s="327"/>
    </row>
    <row r="5" spans="1:12" ht="15">
      <c r="A5" s="17" t="s">
        <v>10</v>
      </c>
      <c r="B5" s="18" t="s">
        <v>11</v>
      </c>
      <c r="C5" s="18">
        <v>6.0000000000000001E-3</v>
      </c>
      <c r="D5" s="18">
        <f>B3*C5</f>
        <v>0.6</v>
      </c>
      <c r="E5" s="19">
        <f>D5*1000</f>
        <v>600</v>
      </c>
      <c r="F5" s="19"/>
      <c r="G5" s="20">
        <f>COSTOS!F4</f>
        <v>4200</v>
      </c>
      <c r="H5" s="21">
        <f t="shared" ref="H5:H15" si="0">G5*D5</f>
        <v>2520</v>
      </c>
    </row>
    <row r="6" spans="1:12" ht="15">
      <c r="A6" s="17" t="s">
        <v>12</v>
      </c>
      <c r="B6" s="18" t="s">
        <v>11</v>
      </c>
      <c r="C6" s="18">
        <v>1.4999999999999999E-2</v>
      </c>
      <c r="D6" s="18">
        <f>B3*C6</f>
        <v>1.5</v>
      </c>
      <c r="E6" s="19">
        <f t="shared" ref="E6:E14" si="1">D6*1000</f>
        <v>1500</v>
      </c>
      <c r="F6" s="19"/>
      <c r="G6" s="20">
        <f>COSTOS!F5</f>
        <v>13500</v>
      </c>
      <c r="H6" s="21">
        <f t="shared" si="0"/>
        <v>20250</v>
      </c>
    </row>
    <row r="7" spans="1:12" ht="15">
      <c r="A7" s="17" t="s">
        <v>114</v>
      </c>
      <c r="B7" s="18" t="s">
        <v>11</v>
      </c>
      <c r="C7" s="18">
        <v>5.5E-2</v>
      </c>
      <c r="D7" s="22">
        <f>C7*B3</f>
        <v>5.5</v>
      </c>
      <c r="E7" s="19">
        <f t="shared" si="1"/>
        <v>5500</v>
      </c>
      <c r="F7" s="23"/>
      <c r="G7" s="20">
        <f>COSTOS!F6</f>
        <v>12800</v>
      </c>
      <c r="H7" s="21">
        <f t="shared" si="0"/>
        <v>70400</v>
      </c>
    </row>
    <row r="8" spans="1:12" ht="15">
      <c r="A8" s="17" t="s">
        <v>15</v>
      </c>
      <c r="B8" s="18" t="s">
        <v>11</v>
      </c>
      <c r="C8" s="18">
        <v>1.6E-2</v>
      </c>
      <c r="D8" s="18">
        <f>C8*B3</f>
        <v>1.6</v>
      </c>
      <c r="E8" s="19">
        <f t="shared" si="1"/>
        <v>1600</v>
      </c>
      <c r="F8" s="23"/>
      <c r="G8" s="20">
        <f>COSTOS!F7</f>
        <v>920</v>
      </c>
      <c r="H8" s="21">
        <f t="shared" si="0"/>
        <v>1472</v>
      </c>
    </row>
    <row r="9" spans="1:12" ht="15">
      <c r="A9" s="17" t="s">
        <v>256</v>
      </c>
      <c r="B9" s="18" t="s">
        <v>11</v>
      </c>
      <c r="C9" s="18">
        <v>5.0000000000000001E-3</v>
      </c>
      <c r="D9" s="18">
        <f>C9*B3</f>
        <v>0.5</v>
      </c>
      <c r="E9" s="19">
        <f t="shared" si="1"/>
        <v>500</v>
      </c>
      <c r="F9" s="23"/>
      <c r="G9" s="20">
        <f>COSTOS!F36</f>
        <v>148850</v>
      </c>
      <c r="H9" s="21">
        <f t="shared" si="0"/>
        <v>74425</v>
      </c>
    </row>
    <row r="10" spans="1:12" ht="15">
      <c r="A10" s="17" t="s">
        <v>187</v>
      </c>
      <c r="B10" s="18" t="s">
        <v>11</v>
      </c>
      <c r="C10" s="18">
        <v>1E-3</v>
      </c>
      <c r="D10" s="18">
        <f>C10*B3</f>
        <v>0.1</v>
      </c>
      <c r="E10" s="19">
        <f t="shared" si="1"/>
        <v>100</v>
      </c>
      <c r="F10" s="23"/>
      <c r="G10" s="20">
        <f>COSTOS!F33</f>
        <v>28000</v>
      </c>
      <c r="H10" s="21">
        <f t="shared" si="0"/>
        <v>2800</v>
      </c>
    </row>
    <row r="11" spans="1:12" ht="15">
      <c r="A11" s="17" t="s">
        <v>144</v>
      </c>
      <c r="B11" s="18" t="s">
        <v>11</v>
      </c>
      <c r="C11" s="18">
        <v>1E-3</v>
      </c>
      <c r="D11" s="18">
        <f>C11*B3</f>
        <v>0.1</v>
      </c>
      <c r="E11" s="19">
        <f t="shared" si="1"/>
        <v>100</v>
      </c>
      <c r="F11" s="23"/>
      <c r="G11" s="25">
        <f>colorante!G11</f>
        <v>2920.8640700000001</v>
      </c>
      <c r="H11" s="21">
        <f t="shared" si="0"/>
        <v>292.08640700000001</v>
      </c>
    </row>
    <row r="12" spans="1:12" ht="15">
      <c r="A12" s="17" t="s">
        <v>17</v>
      </c>
      <c r="B12" s="18" t="s">
        <v>11</v>
      </c>
      <c r="C12" s="18">
        <v>2E-3</v>
      </c>
      <c r="D12" s="18">
        <f>B3*C12</f>
        <v>0.2</v>
      </c>
      <c r="E12" s="19">
        <f t="shared" si="1"/>
        <v>200</v>
      </c>
      <c r="F12" s="23"/>
      <c r="G12" s="20">
        <f>COSTOS!F13</f>
        <v>6150</v>
      </c>
      <c r="H12" s="21">
        <f t="shared" si="0"/>
        <v>1230</v>
      </c>
    </row>
    <row r="13" spans="1:12" ht="15">
      <c r="A13" s="26" t="s">
        <v>350</v>
      </c>
      <c r="B13" s="27" t="s">
        <v>11</v>
      </c>
      <c r="C13" s="27">
        <v>5.5E-2</v>
      </c>
      <c r="D13" s="22">
        <f>C13*B3</f>
        <v>5.5</v>
      </c>
      <c r="E13" s="19">
        <f t="shared" si="1"/>
        <v>5500</v>
      </c>
      <c r="F13" s="28"/>
      <c r="G13" s="29">
        <f>COSTOS!F3</f>
        <v>12150</v>
      </c>
      <c r="H13" s="21">
        <f t="shared" si="0"/>
        <v>66825</v>
      </c>
    </row>
    <row r="14" spans="1:12" ht="15">
      <c r="A14" s="26" t="s">
        <v>19</v>
      </c>
      <c r="B14" s="27" t="s">
        <v>11</v>
      </c>
      <c r="C14" s="30">
        <v>0.84350000000000003</v>
      </c>
      <c r="D14" s="31">
        <f>B3*C14</f>
        <v>84.350000000000009</v>
      </c>
      <c r="E14" s="19">
        <f t="shared" si="1"/>
        <v>84350.000000000015</v>
      </c>
      <c r="F14" s="32"/>
      <c r="G14" s="33">
        <v>2.21</v>
      </c>
      <c r="H14" s="21">
        <f t="shared" si="0"/>
        <v>186.41350000000003</v>
      </c>
    </row>
    <row r="15" spans="1:12" ht="15">
      <c r="A15" s="17"/>
      <c r="B15" s="18"/>
      <c r="C15" s="34">
        <f>SUM(C5:C14)</f>
        <v>0.99950000000000006</v>
      </c>
      <c r="D15" s="35">
        <f>SUM(D5:D14)</f>
        <v>99.95</v>
      </c>
      <c r="E15" s="35"/>
      <c r="F15" s="35"/>
      <c r="G15" s="36"/>
      <c r="H15" s="37">
        <f t="shared" si="0"/>
        <v>0</v>
      </c>
      <c r="I15" s="38"/>
    </row>
    <row r="16" spans="1:12" ht="16.5" thickBot="1">
      <c r="A16" s="39" t="s">
        <v>20</v>
      </c>
      <c r="B16" s="40"/>
      <c r="C16" s="8"/>
      <c r="D16" s="8"/>
      <c r="E16" s="8"/>
      <c r="F16" s="8"/>
      <c r="G16" s="41"/>
      <c r="H16" s="42">
        <f>SUM(H5:H15)</f>
        <v>240400.49990699999</v>
      </c>
    </row>
    <row r="17" spans="1:9" ht="16.5" thickBot="1">
      <c r="A17" s="43" t="s">
        <v>21</v>
      </c>
      <c r="B17" s="44"/>
      <c r="C17" s="44"/>
      <c r="D17" s="44"/>
      <c r="E17" s="44"/>
      <c r="F17" s="44"/>
      <c r="G17" s="44"/>
      <c r="H17" s="45">
        <f>H16/B3</f>
        <v>2404.0049990699999</v>
      </c>
    </row>
    <row r="18" spans="1:9" ht="15.75" thickBot="1">
      <c r="A18" s="46"/>
      <c r="G18" s="47"/>
      <c r="H18" s="48"/>
    </row>
    <row r="19" spans="1:9" ht="15.75" thickBot="1">
      <c r="A19" s="46"/>
      <c r="D19" s="328" t="s">
        <v>22</v>
      </c>
      <c r="E19" s="329"/>
      <c r="F19" s="329"/>
      <c r="G19" s="330"/>
      <c r="H19" s="49">
        <f>H17</f>
        <v>2404.0049990699999</v>
      </c>
    </row>
    <row r="20" spans="1:9" ht="15.75" thickBot="1">
      <c r="A20" s="50"/>
      <c r="D20" s="328" t="s">
        <v>23</v>
      </c>
      <c r="E20" s="329"/>
      <c r="F20" s="331"/>
      <c r="G20" s="330"/>
      <c r="H20" s="51">
        <v>4000</v>
      </c>
    </row>
    <row r="21" spans="1:9" ht="18">
      <c r="A21" s="52"/>
      <c r="B21" s="8"/>
      <c r="D21" s="332" t="s">
        <v>24</v>
      </c>
      <c r="E21" s="333"/>
      <c r="F21" s="333"/>
      <c r="G21" s="334"/>
      <c r="H21" s="289">
        <f>H20-H19</f>
        <v>1595.9950009300001</v>
      </c>
      <c r="I21" s="290">
        <f>H21/H20</f>
        <v>0.39899875023250003</v>
      </c>
    </row>
    <row r="22" spans="1:9">
      <c r="A22" s="8"/>
      <c r="B22" s="291"/>
      <c r="C22" s="8"/>
      <c r="D22" s="8"/>
      <c r="E22" s="8"/>
      <c r="F22" s="8"/>
      <c r="G22" s="8"/>
      <c r="H22" s="41"/>
      <c r="I22" s="8"/>
    </row>
    <row r="23" spans="1:9">
      <c r="A23" s="8"/>
      <c r="B23" s="291"/>
      <c r="C23" s="8"/>
      <c r="D23" s="8"/>
      <c r="E23" s="8"/>
      <c r="F23" s="8"/>
      <c r="G23" s="8"/>
      <c r="H23" s="8"/>
      <c r="I23" s="8"/>
    </row>
    <row r="24" spans="1:9">
      <c r="A24" s="8"/>
      <c r="B24" s="291"/>
      <c r="C24" s="8"/>
      <c r="D24" s="8"/>
      <c r="E24" s="8"/>
      <c r="F24" s="8"/>
      <c r="G24" s="8"/>
      <c r="H24" s="8"/>
      <c r="I24" s="8"/>
    </row>
    <row r="25" spans="1:9">
      <c r="A25" s="8"/>
      <c r="B25" s="291"/>
      <c r="C25" s="8"/>
      <c r="D25" s="8"/>
      <c r="E25" s="8"/>
      <c r="F25" s="8"/>
      <c r="G25" s="8"/>
      <c r="H25" s="8"/>
      <c r="I25" s="8"/>
    </row>
    <row r="26" spans="1:9">
      <c r="A26" s="8"/>
      <c r="B26" s="291"/>
      <c r="C26" s="8"/>
      <c r="D26" s="8"/>
      <c r="E26" s="8"/>
      <c r="F26" s="8"/>
      <c r="G26" s="8"/>
      <c r="H26" s="8"/>
      <c r="I26" s="8"/>
    </row>
    <row r="27" spans="1:9">
      <c r="A27" s="8"/>
      <c r="B27" s="291"/>
      <c r="C27" s="8"/>
      <c r="D27" s="8"/>
      <c r="E27" s="8"/>
      <c r="F27" s="8"/>
      <c r="G27" s="8"/>
      <c r="H27" s="8"/>
      <c r="I27" s="8"/>
    </row>
    <row r="28" spans="1:9">
      <c r="A28" s="8"/>
      <c r="B28" s="291"/>
      <c r="C28" s="8"/>
      <c r="D28" s="8"/>
      <c r="E28" s="8"/>
      <c r="F28" s="8"/>
      <c r="G28" s="8"/>
      <c r="H28" s="8"/>
      <c r="I28" s="8"/>
    </row>
    <row r="29" spans="1:9">
      <c r="A29" s="8"/>
      <c r="B29" s="291"/>
      <c r="C29" s="8"/>
      <c r="D29" s="8"/>
      <c r="E29" s="8"/>
      <c r="F29" s="8"/>
      <c r="G29" s="8"/>
      <c r="H29" s="8"/>
      <c r="I29" s="8"/>
    </row>
    <row r="30" spans="1:9">
      <c r="A30" s="8"/>
      <c r="B30" s="291"/>
      <c r="C30" s="8"/>
      <c r="D30" s="8"/>
      <c r="E30" s="8"/>
      <c r="F30" s="8"/>
      <c r="G30" s="8"/>
      <c r="H30" s="41"/>
      <c r="I30" s="8"/>
    </row>
    <row r="31" spans="1:9" ht="28.5" customHeight="1" thickBot="1">
      <c r="A31" s="40"/>
      <c r="B31" s="291"/>
      <c r="C31" s="8"/>
      <c r="D31" s="8"/>
      <c r="E31" s="8"/>
      <c r="F31" s="8"/>
      <c r="G31" s="8"/>
      <c r="H31" s="41"/>
    </row>
    <row r="32" spans="1:9" ht="18">
      <c r="A32" s="337" t="s">
        <v>324</v>
      </c>
      <c r="B32" s="338"/>
      <c r="C32" s="338"/>
      <c r="D32" s="338"/>
      <c r="E32" s="338"/>
      <c r="F32" s="338"/>
      <c r="G32" s="339"/>
      <c r="H32" s="340"/>
    </row>
    <row r="33" spans="1:8" ht="18">
      <c r="A33" s="5" t="s">
        <v>1</v>
      </c>
      <c r="B33" s="6">
        <v>100</v>
      </c>
      <c r="C33" s="7" t="s">
        <v>2</v>
      </c>
      <c r="D33" s="7"/>
      <c r="E33" s="7"/>
      <c r="F33" s="7"/>
      <c r="G33" s="8"/>
      <c r="H33" s="9"/>
    </row>
    <row r="34" spans="1:8" ht="15.75">
      <c r="A34" s="11" t="s">
        <v>3</v>
      </c>
      <c r="B34" s="12" t="s">
        <v>4</v>
      </c>
      <c r="C34" s="12" t="s">
        <v>5</v>
      </c>
      <c r="D34" s="12" t="s">
        <v>6</v>
      </c>
      <c r="E34" s="13" t="s">
        <v>195</v>
      </c>
      <c r="F34" s="13" t="s">
        <v>7</v>
      </c>
      <c r="G34" s="14" t="s">
        <v>8</v>
      </c>
      <c r="H34" s="15" t="s">
        <v>9</v>
      </c>
    </row>
    <row r="35" spans="1:8" ht="15">
      <c r="A35" s="17" t="s">
        <v>10</v>
      </c>
      <c r="B35" s="18" t="s">
        <v>11</v>
      </c>
      <c r="C35" s="18">
        <v>9.1999999999999998E-3</v>
      </c>
      <c r="D35" s="18">
        <f>B33*C35</f>
        <v>0.91999999999999993</v>
      </c>
      <c r="E35" s="19">
        <f>D35*1000</f>
        <v>919.99999999999989</v>
      </c>
      <c r="F35" s="19"/>
      <c r="G35" s="20">
        <f>COSTOS!F4</f>
        <v>4200</v>
      </c>
      <c r="H35" s="21">
        <f t="shared" ref="H35:H47" si="2">G35*D35</f>
        <v>3863.9999999999995</v>
      </c>
    </row>
    <row r="36" spans="1:8" ht="15">
      <c r="A36" s="17" t="s">
        <v>12</v>
      </c>
      <c r="B36" s="18" t="s">
        <v>11</v>
      </c>
      <c r="C36" s="18">
        <v>4.0000000000000001E-3</v>
      </c>
      <c r="D36" s="18">
        <f>B33*C36</f>
        <v>0.4</v>
      </c>
      <c r="E36" s="19">
        <f t="shared" ref="E36:E46" si="3">D36*1000</f>
        <v>400</v>
      </c>
      <c r="F36" s="19"/>
      <c r="G36" s="20">
        <f>COSTOS!F5</f>
        <v>13500</v>
      </c>
      <c r="H36" s="21">
        <f t="shared" si="2"/>
        <v>5400</v>
      </c>
    </row>
    <row r="37" spans="1:8" ht="15">
      <c r="A37" s="17" t="s">
        <v>114</v>
      </c>
      <c r="B37" s="18" t="s">
        <v>11</v>
      </c>
      <c r="C37" s="18">
        <v>2.5000000000000001E-2</v>
      </c>
      <c r="D37" s="22">
        <f>C37*B33</f>
        <v>2.5</v>
      </c>
      <c r="E37" s="19">
        <f t="shared" si="3"/>
        <v>2500</v>
      </c>
      <c r="F37" s="23"/>
      <c r="G37" s="20">
        <f>G7</f>
        <v>12800</v>
      </c>
      <c r="H37" s="21">
        <f t="shared" si="2"/>
        <v>32000</v>
      </c>
    </row>
    <row r="38" spans="1:8" ht="15">
      <c r="A38" s="17" t="s">
        <v>323</v>
      </c>
      <c r="B38" s="18" t="s">
        <v>11</v>
      </c>
      <c r="C38" s="18">
        <v>0.01</v>
      </c>
      <c r="D38" s="24">
        <f>C38*B33</f>
        <v>1</v>
      </c>
      <c r="E38" s="19">
        <f t="shared" si="3"/>
        <v>1000</v>
      </c>
      <c r="F38" s="23"/>
      <c r="G38" s="20">
        <f>COSTOS!F40</f>
        <v>5910</v>
      </c>
      <c r="H38" s="21">
        <f t="shared" si="2"/>
        <v>5910</v>
      </c>
    </row>
    <row r="39" spans="1:8" ht="15">
      <c r="A39" s="17" t="s">
        <v>257</v>
      </c>
      <c r="B39" s="18" t="s">
        <v>11</v>
      </c>
      <c r="C39" s="18">
        <v>1.2E-2</v>
      </c>
      <c r="D39" s="24">
        <f>C39*B33</f>
        <v>1.2</v>
      </c>
      <c r="E39" s="19">
        <f t="shared" si="3"/>
        <v>1200</v>
      </c>
      <c r="F39" s="23"/>
      <c r="G39" s="20" t="e">
        <f>#REF!</f>
        <v>#REF!</v>
      </c>
      <c r="H39" s="21" t="e">
        <f t="shared" si="2"/>
        <v>#REF!</v>
      </c>
    </row>
    <row r="40" spans="1:8" ht="15">
      <c r="A40" s="17" t="s">
        <v>15</v>
      </c>
      <c r="B40" s="18" t="s">
        <v>11</v>
      </c>
      <c r="C40" s="18">
        <v>1.2E-2</v>
      </c>
      <c r="D40" s="18">
        <f>C40*B33</f>
        <v>1.2</v>
      </c>
      <c r="E40" s="19">
        <f t="shared" si="3"/>
        <v>1200</v>
      </c>
      <c r="F40" s="23"/>
      <c r="G40" s="20">
        <f t="shared" ref="G40:G45" si="4">G8</f>
        <v>920</v>
      </c>
      <c r="H40" s="21">
        <f t="shared" si="2"/>
        <v>1104</v>
      </c>
    </row>
    <row r="41" spans="1:8" ht="15">
      <c r="A41" s="17" t="s">
        <v>256</v>
      </c>
      <c r="B41" s="18" t="s">
        <v>11</v>
      </c>
      <c r="C41" s="18">
        <v>5.0000000000000001E-3</v>
      </c>
      <c r="D41" s="18">
        <f>C41*B33</f>
        <v>0.5</v>
      </c>
      <c r="E41" s="19">
        <f t="shared" si="3"/>
        <v>500</v>
      </c>
      <c r="F41" s="23"/>
      <c r="G41" s="20">
        <f t="shared" si="4"/>
        <v>148850</v>
      </c>
      <c r="H41" s="21">
        <f t="shared" si="2"/>
        <v>74425</v>
      </c>
    </row>
    <row r="42" spans="1:8" ht="15">
      <c r="A42" s="17" t="s">
        <v>187</v>
      </c>
      <c r="B42" s="18" t="s">
        <v>11</v>
      </c>
      <c r="C42" s="18">
        <v>1E-3</v>
      </c>
      <c r="D42" s="18">
        <f>C42*B33</f>
        <v>0.1</v>
      </c>
      <c r="E42" s="19">
        <f t="shared" si="3"/>
        <v>100</v>
      </c>
      <c r="F42" s="23"/>
      <c r="G42" s="20">
        <f t="shared" si="4"/>
        <v>28000</v>
      </c>
      <c r="H42" s="21">
        <f t="shared" si="2"/>
        <v>2800</v>
      </c>
    </row>
    <row r="43" spans="1:8" ht="15">
      <c r="A43" s="17" t="s">
        <v>144</v>
      </c>
      <c r="B43" s="18" t="s">
        <v>11</v>
      </c>
      <c r="C43" s="18">
        <v>1E-3</v>
      </c>
      <c r="D43" s="18">
        <f>C43*B33</f>
        <v>0.1</v>
      </c>
      <c r="E43" s="19">
        <f t="shared" si="3"/>
        <v>100</v>
      </c>
      <c r="F43" s="23"/>
      <c r="G43" s="25">
        <f t="shared" si="4"/>
        <v>2920.8640700000001</v>
      </c>
      <c r="H43" s="21">
        <f t="shared" si="2"/>
        <v>292.08640700000001</v>
      </c>
    </row>
    <row r="44" spans="1:8" ht="15">
      <c r="A44" s="17" t="s">
        <v>17</v>
      </c>
      <c r="B44" s="18" t="s">
        <v>11</v>
      </c>
      <c r="C44" s="18">
        <v>2E-3</v>
      </c>
      <c r="D44" s="18">
        <f>B33*C44</f>
        <v>0.2</v>
      </c>
      <c r="E44" s="19">
        <f t="shared" si="3"/>
        <v>200</v>
      </c>
      <c r="F44" s="23"/>
      <c r="G44" s="20">
        <f t="shared" si="4"/>
        <v>6150</v>
      </c>
      <c r="H44" s="21">
        <f t="shared" si="2"/>
        <v>1230</v>
      </c>
    </row>
    <row r="45" spans="1:8" ht="15">
      <c r="A45" s="26" t="s">
        <v>18</v>
      </c>
      <c r="B45" s="27" t="s">
        <v>11</v>
      </c>
      <c r="C45" s="27">
        <v>6.5000000000000002E-2</v>
      </c>
      <c r="D45" s="22">
        <f>C45*B33</f>
        <v>6.5</v>
      </c>
      <c r="E45" s="19">
        <f t="shared" si="3"/>
        <v>6500</v>
      </c>
      <c r="F45" s="28"/>
      <c r="G45" s="29">
        <f t="shared" si="4"/>
        <v>12150</v>
      </c>
      <c r="H45" s="21">
        <f t="shared" si="2"/>
        <v>78975</v>
      </c>
    </row>
    <row r="46" spans="1:8" ht="15">
      <c r="A46" s="26" t="s">
        <v>19</v>
      </c>
      <c r="B46" s="27" t="s">
        <v>11</v>
      </c>
      <c r="C46" s="30">
        <v>0.8538</v>
      </c>
      <c r="D46" s="31">
        <f>B33*C46</f>
        <v>85.38</v>
      </c>
      <c r="E46" s="19">
        <f t="shared" si="3"/>
        <v>85380</v>
      </c>
      <c r="F46" s="32"/>
      <c r="G46" s="33">
        <v>2.21</v>
      </c>
      <c r="H46" s="21">
        <f t="shared" si="2"/>
        <v>188.68979999999999</v>
      </c>
    </row>
    <row r="47" spans="1:8" ht="15">
      <c r="A47" s="17"/>
      <c r="B47" s="18"/>
      <c r="C47" s="34">
        <f>SUM(C35:C46)</f>
        <v>1</v>
      </c>
      <c r="D47" s="35">
        <f>SUM(D35:D46)</f>
        <v>100</v>
      </c>
      <c r="E47" s="35"/>
      <c r="F47" s="35"/>
      <c r="G47" s="36"/>
      <c r="H47" s="37">
        <f t="shared" si="2"/>
        <v>0</v>
      </c>
    </row>
    <row r="48" spans="1:8" ht="16.5" thickBot="1">
      <c r="A48" s="39" t="s">
        <v>20</v>
      </c>
      <c r="B48" s="40"/>
      <c r="C48" s="8"/>
      <c r="D48" s="8"/>
      <c r="E48" s="8"/>
      <c r="F48" s="8"/>
      <c r="G48" s="41"/>
      <c r="H48" s="42" t="e">
        <f>SUM(H35:H47)</f>
        <v>#REF!</v>
      </c>
    </row>
    <row r="49" spans="1:9" ht="16.5" thickBot="1">
      <c r="A49" s="43" t="s">
        <v>21</v>
      </c>
      <c r="B49" s="44"/>
      <c r="C49" s="44"/>
      <c r="D49" s="44"/>
      <c r="E49" s="44"/>
      <c r="F49" s="44"/>
      <c r="G49" s="44"/>
      <c r="H49" s="45" t="e">
        <f>H48/B33</f>
        <v>#REF!</v>
      </c>
    </row>
    <row r="50" spans="1:9" ht="15.75" thickBot="1">
      <c r="A50" s="46"/>
      <c r="G50" s="47"/>
      <c r="H50" s="48"/>
    </row>
    <row r="51" spans="1:9" ht="15.75" thickBot="1">
      <c r="A51" s="46"/>
      <c r="D51" s="328" t="s">
        <v>22</v>
      </c>
      <c r="E51" s="329"/>
      <c r="F51" s="329"/>
      <c r="G51" s="330"/>
      <c r="H51" s="49" t="e">
        <f>H49</f>
        <v>#REF!</v>
      </c>
    </row>
    <row r="52" spans="1:9" ht="15.75" thickBot="1">
      <c r="A52" s="50"/>
      <c r="D52" s="328" t="s">
        <v>23</v>
      </c>
      <c r="E52" s="329"/>
      <c r="F52" s="331"/>
      <c r="G52" s="330"/>
      <c r="H52" s="51">
        <v>3636</v>
      </c>
    </row>
    <row r="53" spans="1:9" ht="18.75" thickBot="1">
      <c r="A53" s="52"/>
      <c r="B53" s="8"/>
      <c r="D53" s="328" t="s">
        <v>24</v>
      </c>
      <c r="E53" s="329"/>
      <c r="F53" s="329"/>
      <c r="G53" s="330"/>
      <c r="H53" s="53" t="e">
        <f>H52-H51</f>
        <v>#REF!</v>
      </c>
      <c r="I53" s="54" t="e">
        <f>H53/H52</f>
        <v>#REF!</v>
      </c>
    </row>
    <row r="54" spans="1:9" ht="14.25">
      <c r="A54" s="335"/>
      <c r="B54" s="336"/>
      <c r="C54" s="336"/>
      <c r="D54" s="336"/>
      <c r="E54" s="336"/>
      <c r="F54" s="336"/>
      <c r="G54" s="336"/>
      <c r="H54" s="55"/>
    </row>
    <row r="55" spans="1:9">
      <c r="A55" s="341"/>
      <c r="B55" s="327"/>
      <c r="C55" s="327"/>
      <c r="D55" s="327"/>
      <c r="E55" s="327"/>
      <c r="F55" s="327"/>
      <c r="G55" s="327"/>
      <c r="H55" s="327"/>
    </row>
    <row r="56" spans="1:9">
      <c r="A56" s="341"/>
      <c r="B56" s="341"/>
      <c r="C56" s="341"/>
      <c r="D56" s="341"/>
      <c r="E56" s="341"/>
      <c r="F56" s="341"/>
      <c r="G56" s="341"/>
      <c r="H56" s="341"/>
    </row>
    <row r="57" spans="1:9">
      <c r="A57" s="341"/>
      <c r="B57" s="341"/>
      <c r="C57" s="341"/>
      <c r="D57" s="341"/>
      <c r="E57" s="341"/>
      <c r="F57" s="341"/>
      <c r="G57" s="341"/>
      <c r="H57" s="341"/>
    </row>
    <row r="58" spans="1:9" ht="13.5" thickBot="1">
      <c r="A58" s="341"/>
      <c r="B58" s="341"/>
      <c r="C58" s="341"/>
      <c r="D58" s="341"/>
      <c r="E58" s="341"/>
      <c r="F58" s="341"/>
      <c r="G58" s="341"/>
      <c r="H58" s="341"/>
    </row>
    <row r="59" spans="1:9" ht="18">
      <c r="A59" s="343" t="s">
        <v>345</v>
      </c>
      <c r="B59" s="344"/>
      <c r="C59" s="344"/>
      <c r="D59" s="344"/>
      <c r="E59" s="344"/>
      <c r="F59" s="344"/>
      <c r="G59" s="345"/>
      <c r="H59" s="346"/>
    </row>
    <row r="60" spans="1:9" ht="18">
      <c r="A60" s="5" t="s">
        <v>1</v>
      </c>
      <c r="B60" s="6">
        <v>50</v>
      </c>
      <c r="C60" s="7" t="s">
        <v>2</v>
      </c>
      <c r="D60" s="7"/>
      <c r="E60" s="7"/>
      <c r="F60" s="7"/>
      <c r="G60" s="8"/>
      <c r="H60" s="9"/>
    </row>
    <row r="61" spans="1:9" ht="15.75">
      <c r="A61" s="11" t="s">
        <v>3</v>
      </c>
      <c r="B61" s="12" t="s">
        <v>4</v>
      </c>
      <c r="C61" s="12" t="s">
        <v>5</v>
      </c>
      <c r="D61" s="12" t="s">
        <v>6</v>
      </c>
      <c r="E61" s="13" t="s">
        <v>195</v>
      </c>
      <c r="F61" s="13" t="s">
        <v>7</v>
      </c>
      <c r="G61" s="14" t="s">
        <v>8</v>
      </c>
      <c r="H61" s="15" t="s">
        <v>9</v>
      </c>
    </row>
    <row r="62" spans="1:9" ht="15">
      <c r="A62" s="17" t="s">
        <v>10</v>
      </c>
      <c r="B62" s="18" t="s">
        <v>11</v>
      </c>
      <c r="C62" s="18">
        <v>2E-3</v>
      </c>
      <c r="D62" s="18">
        <f>B60*C62</f>
        <v>0.1</v>
      </c>
      <c r="E62" s="19">
        <f>D62*1000</f>
        <v>100</v>
      </c>
      <c r="F62" s="19"/>
      <c r="G62" s="20">
        <f>COSTOS!F4</f>
        <v>4200</v>
      </c>
      <c r="H62" s="21">
        <f t="shared" ref="H62:H73" si="5">G62*D62</f>
        <v>420</v>
      </c>
    </row>
    <row r="63" spans="1:9" ht="15">
      <c r="A63" s="17" t="s">
        <v>12</v>
      </c>
      <c r="B63" s="18" t="s">
        <v>11</v>
      </c>
      <c r="C63" s="18">
        <v>0.06</v>
      </c>
      <c r="D63" s="18">
        <f>B60*C63</f>
        <v>3</v>
      </c>
      <c r="E63" s="19">
        <f t="shared" ref="E63:E72" si="6">D63*1000</f>
        <v>3000</v>
      </c>
      <c r="F63" s="19"/>
      <c r="G63" s="20">
        <f>COSTOS!F5</f>
        <v>13500</v>
      </c>
      <c r="H63" s="21">
        <f t="shared" si="5"/>
        <v>40500</v>
      </c>
    </row>
    <row r="64" spans="1:9" ht="15">
      <c r="A64" s="17" t="s">
        <v>343</v>
      </c>
      <c r="B64" s="18" t="s">
        <v>11</v>
      </c>
      <c r="C64" s="18">
        <v>5.0000000000000001E-3</v>
      </c>
      <c r="D64" s="18">
        <f>C64*B60</f>
        <v>0.25</v>
      </c>
      <c r="E64" s="19">
        <f t="shared" si="6"/>
        <v>250</v>
      </c>
      <c r="F64" s="19"/>
      <c r="G64" s="20">
        <f>COSTOS!F9</f>
        <v>7850</v>
      </c>
      <c r="H64" s="21">
        <f t="shared" si="5"/>
        <v>1962.5</v>
      </c>
    </row>
    <row r="65" spans="1:9" ht="15">
      <c r="A65" s="17" t="s">
        <v>344</v>
      </c>
      <c r="B65" s="18" t="s">
        <v>11</v>
      </c>
      <c r="C65" s="18">
        <v>0.08</v>
      </c>
      <c r="D65" s="22">
        <f>C65*B60</f>
        <v>4</v>
      </c>
      <c r="E65" s="19">
        <f t="shared" si="6"/>
        <v>4000</v>
      </c>
      <c r="F65" s="23"/>
      <c r="G65" s="20">
        <v>11370</v>
      </c>
      <c r="H65" s="21">
        <f t="shared" si="5"/>
        <v>45480</v>
      </c>
    </row>
    <row r="66" spans="1:9" ht="15">
      <c r="A66" s="17" t="s">
        <v>15</v>
      </c>
      <c r="B66" s="18" t="s">
        <v>11</v>
      </c>
      <c r="C66" s="18">
        <v>1.7999999999999999E-2</v>
      </c>
      <c r="D66" s="18">
        <f>C66*B60</f>
        <v>0.89999999999999991</v>
      </c>
      <c r="E66" s="19">
        <f t="shared" si="6"/>
        <v>899.99999999999989</v>
      </c>
      <c r="F66" s="23"/>
      <c r="G66" s="20">
        <f>COSTOS!F7</f>
        <v>920</v>
      </c>
      <c r="H66" s="21">
        <f t="shared" si="5"/>
        <v>827.99999999999989</v>
      </c>
    </row>
    <row r="67" spans="1:9" ht="15">
      <c r="A67" s="17" t="s">
        <v>256</v>
      </c>
      <c r="B67" s="18" t="s">
        <v>11</v>
      </c>
      <c r="C67" s="18">
        <v>5.0000000000000001E-3</v>
      </c>
      <c r="D67" s="18">
        <f>C67*B60</f>
        <v>0.25</v>
      </c>
      <c r="E67" s="19">
        <f t="shared" si="6"/>
        <v>250</v>
      </c>
      <c r="F67" s="23"/>
      <c r="G67" s="20">
        <f>COSTOS!F36</f>
        <v>148850</v>
      </c>
      <c r="H67" s="21">
        <f t="shared" si="5"/>
        <v>37212.5</v>
      </c>
    </row>
    <row r="68" spans="1:9" ht="15">
      <c r="A68" s="17" t="s">
        <v>187</v>
      </c>
      <c r="B68" s="18" t="s">
        <v>11</v>
      </c>
      <c r="C68" s="18">
        <v>1E-3</v>
      </c>
      <c r="D68" s="18">
        <f>C68*B60</f>
        <v>0.05</v>
      </c>
      <c r="E68" s="19">
        <f t="shared" si="6"/>
        <v>50</v>
      </c>
      <c r="F68" s="23"/>
      <c r="G68" s="20">
        <f>COSTOS!F33</f>
        <v>28000</v>
      </c>
      <c r="H68" s="21">
        <f t="shared" si="5"/>
        <v>1400</v>
      </c>
    </row>
    <row r="69" spans="1:9" ht="15">
      <c r="A69" s="17" t="s">
        <v>144</v>
      </c>
      <c r="B69" s="18" t="s">
        <v>11</v>
      </c>
      <c r="C69" s="18">
        <v>1E-3</v>
      </c>
      <c r="D69" s="18">
        <f>C69*B60</f>
        <v>0.05</v>
      </c>
      <c r="E69" s="19">
        <f t="shared" si="6"/>
        <v>50</v>
      </c>
      <c r="F69" s="23"/>
      <c r="G69" s="25">
        <f>G38</f>
        <v>5910</v>
      </c>
      <c r="H69" s="21">
        <f t="shared" si="5"/>
        <v>295.5</v>
      </c>
    </row>
    <row r="70" spans="1:9" ht="15">
      <c r="A70" s="17" t="s">
        <v>17</v>
      </c>
      <c r="B70" s="18" t="s">
        <v>11</v>
      </c>
      <c r="C70" s="18">
        <v>2E-3</v>
      </c>
      <c r="D70" s="18">
        <f>B60*C70</f>
        <v>0.1</v>
      </c>
      <c r="E70" s="19">
        <f t="shared" si="6"/>
        <v>100</v>
      </c>
      <c r="F70" s="23"/>
      <c r="G70" s="20">
        <f>COSTOS!F13</f>
        <v>6150</v>
      </c>
      <c r="H70" s="21">
        <f t="shared" si="5"/>
        <v>615</v>
      </c>
    </row>
    <row r="71" spans="1:9" ht="15">
      <c r="A71" s="26" t="s">
        <v>18</v>
      </c>
      <c r="B71" s="27" t="s">
        <v>11</v>
      </c>
      <c r="C71" s="27">
        <v>0.04</v>
      </c>
      <c r="D71" s="22">
        <f>C71*B60</f>
        <v>2</v>
      </c>
      <c r="E71" s="19">
        <f t="shared" si="6"/>
        <v>2000</v>
      </c>
      <c r="F71" s="28"/>
      <c r="G71" s="29">
        <f>COSTOS!F3</f>
        <v>12150</v>
      </c>
      <c r="H71" s="21">
        <f t="shared" si="5"/>
        <v>24300</v>
      </c>
    </row>
    <row r="72" spans="1:9" ht="15">
      <c r="A72" s="26" t="s">
        <v>19</v>
      </c>
      <c r="B72" s="27" t="s">
        <v>11</v>
      </c>
      <c r="C72" s="30">
        <v>0.77900000000000003</v>
      </c>
      <c r="D72" s="31">
        <f>B60*C72</f>
        <v>38.950000000000003</v>
      </c>
      <c r="E72" s="19">
        <f t="shared" si="6"/>
        <v>38950</v>
      </c>
      <c r="F72" s="32"/>
      <c r="G72" s="33">
        <v>2.21</v>
      </c>
      <c r="H72" s="21">
        <f t="shared" si="5"/>
        <v>86.07950000000001</v>
      </c>
    </row>
    <row r="73" spans="1:9" ht="15">
      <c r="A73" s="17"/>
      <c r="B73" s="18"/>
      <c r="C73" s="34">
        <f>SUM(C62:C72)</f>
        <v>0.9930000000000001</v>
      </c>
      <c r="D73" s="35">
        <f>SUM(D62:D72)</f>
        <v>49.650000000000006</v>
      </c>
      <c r="E73" s="35"/>
      <c r="F73" s="35"/>
      <c r="G73" s="36"/>
      <c r="H73" s="37">
        <f t="shared" si="5"/>
        <v>0</v>
      </c>
    </row>
    <row r="74" spans="1:9" ht="16.5" thickBot="1">
      <c r="A74" s="39" t="s">
        <v>20</v>
      </c>
      <c r="B74" s="40"/>
      <c r="C74" s="8"/>
      <c r="D74" s="292">
        <f>SUM(D73)</f>
        <v>49.650000000000006</v>
      </c>
      <c r="E74" s="8"/>
      <c r="F74" s="8"/>
      <c r="G74" s="41"/>
      <c r="H74" s="42">
        <f>SUM(H62:H73)</f>
        <v>153099.57949999999</v>
      </c>
    </row>
    <row r="75" spans="1:9" ht="16.5" thickBot="1">
      <c r="A75" s="43" t="s">
        <v>21</v>
      </c>
      <c r="B75" s="44"/>
      <c r="C75" s="44"/>
      <c r="D75" s="44"/>
      <c r="E75" s="44"/>
      <c r="F75" s="44"/>
      <c r="G75" s="44"/>
      <c r="H75" s="45">
        <f>H74/B60</f>
        <v>3061.9915899999996</v>
      </c>
    </row>
    <row r="76" spans="1:9" ht="15.75" thickBot="1">
      <c r="A76" s="46"/>
      <c r="G76" s="47"/>
      <c r="H76" s="48"/>
    </row>
    <row r="77" spans="1:9" ht="15.75" thickBot="1">
      <c r="A77" s="46"/>
      <c r="D77" s="328" t="s">
        <v>22</v>
      </c>
      <c r="E77" s="329"/>
      <c r="F77" s="329"/>
      <c r="G77" s="330"/>
      <c r="H77" s="49">
        <f>H75</f>
        <v>3061.9915899999996</v>
      </c>
    </row>
    <row r="78" spans="1:9" ht="15.75" thickBot="1">
      <c r="A78" s="50"/>
      <c r="D78" s="328" t="s">
        <v>23</v>
      </c>
      <c r="E78" s="329"/>
      <c r="F78" s="331"/>
      <c r="G78" s="330"/>
      <c r="H78" s="51">
        <v>6363</v>
      </c>
    </row>
    <row r="79" spans="1:9" ht="18.75" thickBot="1">
      <c r="A79" s="52"/>
      <c r="B79" s="8"/>
      <c r="D79" s="328" t="s">
        <v>24</v>
      </c>
      <c r="E79" s="329"/>
      <c r="F79" s="329"/>
      <c r="G79" s="330"/>
      <c r="H79" s="53">
        <f>H78-H77</f>
        <v>3301.0084100000004</v>
      </c>
      <c r="I79" s="54">
        <f>H79/H78</f>
        <v>0.51878177117711777</v>
      </c>
    </row>
    <row r="80" spans="1:9">
      <c r="A80" s="341"/>
      <c r="B80" s="341"/>
      <c r="C80" s="341"/>
      <c r="D80" s="341"/>
      <c r="E80" s="341"/>
      <c r="F80" s="341"/>
      <c r="G80" s="341"/>
      <c r="H80" s="341"/>
      <c r="I80" s="57"/>
    </row>
    <row r="81" spans="1:9" ht="18">
      <c r="A81" s="58"/>
      <c r="B81" s="342"/>
      <c r="C81" s="342"/>
      <c r="D81" s="342"/>
      <c r="E81" s="198"/>
      <c r="F81" s="59"/>
      <c r="G81" s="57"/>
      <c r="H81" s="57"/>
      <c r="I81" s="57"/>
    </row>
    <row r="82" spans="1:9" ht="15.75">
      <c r="A82" s="60"/>
      <c r="B82" s="347"/>
      <c r="C82" s="347"/>
      <c r="D82" s="347"/>
      <c r="E82" s="198"/>
      <c r="F82" s="60"/>
      <c r="G82" s="60"/>
      <c r="H82" s="60"/>
      <c r="I82" s="57"/>
    </row>
    <row r="83" spans="1:9" ht="18">
      <c r="A83" s="50"/>
      <c r="B83" s="50"/>
      <c r="C83" s="50"/>
      <c r="D83" s="50"/>
      <c r="E83" s="50"/>
      <c r="F83" s="59"/>
      <c r="G83" s="57"/>
      <c r="H83" s="61"/>
      <c r="I83" s="57"/>
    </row>
    <row r="84" spans="1:9" ht="18.75" thickBot="1">
      <c r="A84" s="50"/>
      <c r="B84" s="348"/>
      <c r="C84" s="348"/>
      <c r="D84" s="348"/>
      <c r="E84" s="199"/>
      <c r="F84" s="58"/>
      <c r="G84" s="57"/>
      <c r="H84" s="61"/>
      <c r="I84" s="57"/>
    </row>
    <row r="85" spans="1:9" ht="18.75" thickBot="1">
      <c r="A85" s="50"/>
      <c r="B85" s="50"/>
      <c r="C85" s="349"/>
      <c r="D85" s="350"/>
      <c r="E85" s="70"/>
      <c r="F85" s="62"/>
      <c r="G85" s="63"/>
      <c r="H85" s="61"/>
      <c r="I85" s="57"/>
    </row>
    <row r="86" spans="1:9" ht="15">
      <c r="A86" s="50"/>
      <c r="B86" s="50"/>
      <c r="C86" s="50"/>
      <c r="D86" s="50"/>
      <c r="E86" s="50"/>
      <c r="F86" s="50"/>
      <c r="G86" s="57"/>
      <c r="H86" s="61"/>
      <c r="I86" s="57"/>
    </row>
    <row r="87" spans="1:9" ht="15">
      <c r="A87" s="50"/>
      <c r="B87" s="50"/>
      <c r="C87" s="50"/>
      <c r="D87" s="50">
        <v>6000</v>
      </c>
      <c r="E87" s="50"/>
      <c r="F87" s="50"/>
      <c r="G87" s="57"/>
      <c r="H87" s="61"/>
      <c r="I87" s="57"/>
    </row>
    <row r="88" spans="1:9" ht="15">
      <c r="A88" s="64" t="s">
        <v>25</v>
      </c>
      <c r="B88" s="351" t="s">
        <v>26</v>
      </c>
      <c r="C88" s="352"/>
      <c r="D88" s="351" t="s">
        <v>27</v>
      </c>
      <c r="E88" s="353"/>
      <c r="F88" s="352"/>
      <c r="G88" s="65" t="s">
        <v>28</v>
      </c>
      <c r="H88" s="61"/>
      <c r="I88" s="57"/>
    </row>
    <row r="89" spans="1:9" ht="15">
      <c r="A89" s="64" t="s">
        <v>29</v>
      </c>
      <c r="B89" s="351" t="s">
        <v>30</v>
      </c>
      <c r="C89" s="352"/>
      <c r="D89" s="354">
        <v>570000</v>
      </c>
      <c r="E89" s="355"/>
      <c r="F89" s="356"/>
      <c r="G89" s="64">
        <f>D89*0.015</f>
        <v>8550</v>
      </c>
      <c r="H89" s="61"/>
      <c r="I89" s="57"/>
    </row>
    <row r="90" spans="1:9" ht="15">
      <c r="A90" s="50" t="s">
        <v>31</v>
      </c>
      <c r="B90" s="363" t="s">
        <v>32</v>
      </c>
      <c r="C90" s="363"/>
      <c r="D90" s="66" t="s">
        <v>33</v>
      </c>
      <c r="E90" s="66"/>
      <c r="F90" s="66">
        <f>D87*70.7</f>
        <v>424200</v>
      </c>
      <c r="G90" s="50">
        <f>F90*0.015</f>
        <v>6363</v>
      </c>
      <c r="H90" s="61"/>
      <c r="I90" s="16"/>
    </row>
    <row r="91" spans="1:9" ht="15">
      <c r="A91" s="67" t="s">
        <v>34</v>
      </c>
      <c r="B91" s="364" t="s">
        <v>32</v>
      </c>
      <c r="C91" s="364"/>
      <c r="D91" s="68" t="s">
        <v>35</v>
      </c>
      <c r="E91" s="68"/>
      <c r="F91" s="68">
        <f>D87*47.6</f>
        <v>285600</v>
      </c>
      <c r="G91" s="50">
        <f>F91*0.015</f>
        <v>4284</v>
      </c>
      <c r="H91" s="61"/>
      <c r="I91" s="57"/>
    </row>
    <row r="92" spans="1:9" ht="15">
      <c r="A92" s="67" t="s">
        <v>36</v>
      </c>
      <c r="B92" s="365" t="s">
        <v>32</v>
      </c>
      <c r="C92" s="365"/>
      <c r="D92" s="69"/>
      <c r="E92" s="69"/>
      <c r="F92" s="69">
        <v>532654</v>
      </c>
      <c r="G92" s="69">
        <f>F92*0.015</f>
        <v>7989.8099999999995</v>
      </c>
      <c r="H92" s="61"/>
      <c r="I92" s="70"/>
    </row>
    <row r="93" spans="1:9">
      <c r="A93" s="71" t="s">
        <v>37</v>
      </c>
      <c r="B93" s="358" t="s">
        <v>30</v>
      </c>
      <c r="C93" s="359"/>
      <c r="D93" s="73"/>
      <c r="E93" s="74"/>
      <c r="F93" s="74">
        <v>337900</v>
      </c>
      <c r="G93" s="366">
        <f>F93*0.015</f>
        <v>5068.5</v>
      </c>
      <c r="H93" s="367"/>
      <c r="I93" s="57"/>
    </row>
    <row r="94" spans="1:9">
      <c r="A94" s="71" t="s">
        <v>38</v>
      </c>
      <c r="B94" s="358" t="s">
        <v>39</v>
      </c>
      <c r="C94" s="359"/>
      <c r="D94" s="73">
        <v>163.05000000000001</v>
      </c>
      <c r="E94" s="74"/>
      <c r="F94" s="75">
        <f>D94*D87</f>
        <v>978300.00000000012</v>
      </c>
      <c r="G94" s="360">
        <f>0.0021*F94</f>
        <v>2054.4300000000003</v>
      </c>
      <c r="H94" s="361"/>
      <c r="I94" s="57"/>
    </row>
    <row r="95" spans="1:9">
      <c r="A95" s="71" t="s">
        <v>40</v>
      </c>
      <c r="B95" s="358" t="s">
        <v>41</v>
      </c>
      <c r="C95" s="359"/>
      <c r="D95" s="73"/>
      <c r="E95" s="74"/>
      <c r="F95" s="76"/>
      <c r="G95" s="360">
        <f>(G94*0.5)+(G93*0.5)</f>
        <v>3561.4650000000001</v>
      </c>
      <c r="H95" s="361"/>
    </row>
    <row r="96" spans="1:9" ht="15">
      <c r="A96" s="77"/>
      <c r="B96" s="57"/>
      <c r="C96" s="57"/>
      <c r="D96" s="57"/>
      <c r="E96" s="57"/>
      <c r="F96" s="57"/>
      <c r="G96" s="57"/>
      <c r="H96" s="57"/>
      <c r="I96" s="57"/>
    </row>
    <row r="97" spans="1:9" ht="18">
      <c r="A97" s="78"/>
      <c r="B97" s="342"/>
      <c r="C97" s="342"/>
      <c r="D97" s="342"/>
      <c r="E97" s="79"/>
      <c r="F97" s="79"/>
      <c r="G97" s="57"/>
      <c r="H97" s="57"/>
      <c r="I97" s="57"/>
    </row>
    <row r="98" spans="1:9">
      <c r="A98" s="57"/>
      <c r="B98" s="326"/>
      <c r="C98" s="326"/>
      <c r="D98" s="326"/>
      <c r="E98" s="79"/>
      <c r="F98" s="79"/>
      <c r="G98" s="57"/>
      <c r="H98" s="57"/>
      <c r="I98" s="57"/>
    </row>
    <row r="99" spans="1:9">
      <c r="A99" s="57"/>
      <c r="B99" s="362"/>
      <c r="C99" s="362"/>
      <c r="D99" s="362"/>
      <c r="E99" s="80"/>
      <c r="F99" s="80"/>
      <c r="G99" s="57"/>
      <c r="H99" s="57"/>
      <c r="I99" s="57"/>
    </row>
    <row r="100" spans="1:9" ht="15">
      <c r="A100" s="77"/>
      <c r="B100" s="57"/>
      <c r="C100" s="57"/>
      <c r="D100" s="57"/>
      <c r="E100" s="57"/>
      <c r="F100" s="57"/>
      <c r="G100" s="57"/>
      <c r="H100" s="57"/>
      <c r="I100" s="57"/>
    </row>
    <row r="101" spans="1:9" ht="18">
      <c r="A101" s="78"/>
      <c r="B101" s="342"/>
      <c r="C101" s="342"/>
      <c r="D101" s="357"/>
      <c r="E101" s="79"/>
      <c r="F101" s="79"/>
      <c r="G101" s="57"/>
      <c r="H101" s="57"/>
      <c r="I101" s="57"/>
    </row>
    <row r="102" spans="1:9">
      <c r="A102" s="57"/>
      <c r="B102" s="326"/>
      <c r="C102" s="357"/>
      <c r="D102" s="357"/>
      <c r="E102" s="79"/>
      <c r="F102" s="79"/>
      <c r="G102" s="57"/>
      <c r="H102" s="57"/>
      <c r="I102" s="57"/>
    </row>
    <row r="103" spans="1:9">
      <c r="A103" s="57"/>
      <c r="B103" s="362"/>
      <c r="C103" s="362"/>
      <c r="D103" s="362"/>
      <c r="E103" s="80"/>
      <c r="F103" s="80"/>
      <c r="G103" s="57"/>
      <c r="H103" s="57"/>
      <c r="I103" s="57"/>
    </row>
    <row r="104" spans="1:9">
      <c r="A104" s="57"/>
      <c r="B104" s="357"/>
      <c r="C104" s="357"/>
      <c r="D104" s="357"/>
      <c r="E104" s="79"/>
      <c r="F104" s="79"/>
      <c r="G104" s="57"/>
      <c r="H104" s="57"/>
      <c r="I104" s="57"/>
    </row>
    <row r="105" spans="1:9">
      <c r="A105" s="57"/>
      <c r="B105" s="57"/>
      <c r="C105" s="57"/>
      <c r="D105" s="57"/>
      <c r="E105" s="57"/>
      <c r="F105" s="57"/>
      <c r="G105" s="57"/>
      <c r="H105" s="57"/>
      <c r="I105" s="57"/>
    </row>
    <row r="106" spans="1:9">
      <c r="A106" s="57"/>
      <c r="B106" s="57"/>
      <c r="C106" s="57"/>
      <c r="D106" s="57"/>
      <c r="E106" s="57"/>
      <c r="F106" s="57"/>
      <c r="G106" s="57"/>
      <c r="H106" s="57"/>
      <c r="I106" s="57"/>
    </row>
    <row r="107" spans="1:9">
      <c r="A107" s="57"/>
      <c r="B107" s="57"/>
      <c r="C107" s="57"/>
      <c r="D107" s="57"/>
      <c r="E107" s="57"/>
      <c r="F107" s="57"/>
      <c r="G107" s="57"/>
      <c r="H107" s="57"/>
      <c r="I107" s="57"/>
    </row>
    <row r="108" spans="1:9">
      <c r="A108" s="57"/>
      <c r="B108" s="57"/>
      <c r="C108" s="57"/>
      <c r="D108" s="57"/>
      <c r="E108" s="57"/>
      <c r="F108" s="57"/>
      <c r="G108" s="57"/>
      <c r="H108" s="57"/>
      <c r="I108" s="57"/>
    </row>
    <row r="109" spans="1:9">
      <c r="A109" s="57"/>
      <c r="B109" s="57"/>
      <c r="C109" s="57"/>
      <c r="D109" s="57"/>
      <c r="E109" s="57"/>
      <c r="F109" s="57"/>
      <c r="G109" s="57"/>
      <c r="H109" s="57"/>
      <c r="I109" s="57"/>
    </row>
    <row r="110" spans="1:9">
      <c r="A110" s="57"/>
      <c r="B110" s="57"/>
      <c r="C110" s="57"/>
      <c r="D110" s="57"/>
      <c r="E110" s="57"/>
      <c r="F110" s="57"/>
      <c r="G110" s="57"/>
      <c r="H110" s="57"/>
      <c r="I110" s="57"/>
    </row>
    <row r="111" spans="1:9">
      <c r="A111" s="57"/>
      <c r="B111" s="57"/>
      <c r="C111" s="57"/>
      <c r="D111" s="57"/>
      <c r="E111" s="57"/>
      <c r="F111" s="57"/>
      <c r="G111" s="57"/>
      <c r="H111" s="57"/>
      <c r="I111" s="57"/>
    </row>
    <row r="112" spans="1:9">
      <c r="A112" s="57"/>
      <c r="B112" s="57"/>
      <c r="C112" s="57"/>
      <c r="D112" s="57"/>
      <c r="E112" s="57"/>
      <c r="F112" s="57"/>
      <c r="G112" s="57"/>
      <c r="H112" s="57"/>
      <c r="I112" s="57"/>
    </row>
  </sheetData>
  <mergeCells count="44">
    <mergeCell ref="D53:G53"/>
    <mergeCell ref="B102:D102"/>
    <mergeCell ref="B103:D103"/>
    <mergeCell ref="B90:C90"/>
    <mergeCell ref="B91:C91"/>
    <mergeCell ref="B92:C92"/>
    <mergeCell ref="B93:C93"/>
    <mergeCell ref="G93:H93"/>
    <mergeCell ref="B94:C94"/>
    <mergeCell ref="G94:H94"/>
    <mergeCell ref="B104:D104"/>
    <mergeCell ref="B95:C95"/>
    <mergeCell ref="G95:H95"/>
    <mergeCell ref="B97:D97"/>
    <mergeCell ref="B98:D98"/>
    <mergeCell ref="B99:D99"/>
    <mergeCell ref="B101:D101"/>
    <mergeCell ref="B82:D82"/>
    <mergeCell ref="B84:D84"/>
    <mergeCell ref="C85:D85"/>
    <mergeCell ref="B88:C88"/>
    <mergeCell ref="D88:F88"/>
    <mergeCell ref="B89:C89"/>
    <mergeCell ref="D89:F89"/>
    <mergeCell ref="A55:H55"/>
    <mergeCell ref="A56:H56"/>
    <mergeCell ref="A57:H57"/>
    <mergeCell ref="A58:H58"/>
    <mergeCell ref="A80:H80"/>
    <mergeCell ref="B81:D81"/>
    <mergeCell ref="A59:H59"/>
    <mergeCell ref="D77:G77"/>
    <mergeCell ref="D78:G78"/>
    <mergeCell ref="D79:G79"/>
    <mergeCell ref="A54:G54"/>
    <mergeCell ref="A2:H2"/>
    <mergeCell ref="D20:G20"/>
    <mergeCell ref="D21:G21"/>
    <mergeCell ref="J3:K3"/>
    <mergeCell ref="J4:L4"/>
    <mergeCell ref="D19:G19"/>
    <mergeCell ref="A32:H32"/>
    <mergeCell ref="D51:G51"/>
    <mergeCell ref="D52:G52"/>
  </mergeCells>
  <conditionalFormatting sqref="I21 I53">
    <cfRule type="cellIs" dxfId="53" priority="5" stopIfTrue="1" operator="greaterThan">
      <formula>0.3</formula>
    </cfRule>
    <cfRule type="cellIs" dxfId="52" priority="6" stopIfTrue="1" operator="lessThan">
      <formula>0.3</formula>
    </cfRule>
  </conditionalFormatting>
  <conditionalFormatting sqref="I79">
    <cfRule type="cellIs" dxfId="51" priority="1" stopIfTrue="1" operator="greaterThan">
      <formula>0.3</formula>
    </cfRule>
    <cfRule type="cellIs" dxfId="50" priority="2" stopIfTrue="1" operator="lessThan">
      <formula>0.3</formula>
    </cfRule>
  </conditionalFormatting>
  <pageMargins left="0.7" right="0.7" top="0.75" bottom="0.75" header="0.3" footer="0.3"/>
  <pageSetup paperSize="5" orientation="landscape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20"/>
  <sheetViews>
    <sheetView workbookViewId="0">
      <selection activeCell="F6" sqref="F6"/>
    </sheetView>
  </sheetViews>
  <sheetFormatPr baseColWidth="10" defaultRowHeight="12.75"/>
  <cols>
    <col min="1" max="1" width="32.28515625" customWidth="1"/>
    <col min="3" max="3" width="15.85546875" customWidth="1"/>
    <col min="4" max="4" width="13.7109375" customWidth="1"/>
    <col min="5" max="5" width="13.140625" customWidth="1"/>
    <col min="7" max="7" width="13.85546875" customWidth="1"/>
  </cols>
  <sheetData>
    <row r="1" spans="1:11" ht="13.5" thickBot="1">
      <c r="A1" s="1"/>
      <c r="B1" s="3"/>
      <c r="C1" s="3"/>
      <c r="D1" s="3"/>
      <c r="E1" s="3"/>
      <c r="F1" s="3"/>
      <c r="G1" s="4"/>
    </row>
    <row r="2" spans="1:11" ht="18">
      <c r="A2" s="425" t="s">
        <v>136</v>
      </c>
      <c r="B2" s="426"/>
      <c r="C2" s="426"/>
      <c r="D2" s="426"/>
      <c r="E2" s="426"/>
      <c r="F2" s="427"/>
      <c r="G2" s="428"/>
    </row>
    <row r="3" spans="1:11" ht="18">
      <c r="A3" s="5" t="s">
        <v>1</v>
      </c>
      <c r="B3" s="6">
        <v>100</v>
      </c>
      <c r="C3" s="7"/>
      <c r="D3" s="7"/>
      <c r="E3" s="7"/>
      <c r="F3" s="8"/>
      <c r="G3" s="9"/>
      <c r="H3" s="10"/>
      <c r="I3" s="325"/>
      <c r="J3" s="325"/>
    </row>
    <row r="4" spans="1:11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7</v>
      </c>
      <c r="F4" s="14" t="s">
        <v>8</v>
      </c>
      <c r="G4" s="15" t="s">
        <v>9</v>
      </c>
      <c r="I4" s="326"/>
      <c r="J4" s="327"/>
      <c r="K4" s="327"/>
    </row>
    <row r="5" spans="1:11" ht="15">
      <c r="A5" s="17" t="s">
        <v>138</v>
      </c>
      <c r="B5" s="18" t="s">
        <v>11</v>
      </c>
      <c r="C5" s="18">
        <v>1E-3</v>
      </c>
      <c r="D5" s="24">
        <f>C5*B3</f>
        <v>0.1</v>
      </c>
      <c r="E5" s="19"/>
      <c r="F5" s="20">
        <f>COSTOS!F26</f>
        <v>99000</v>
      </c>
      <c r="G5" s="21">
        <f t="shared" ref="G5:G10" si="0">F5*D5</f>
        <v>9900</v>
      </c>
    </row>
    <row r="6" spans="1:11" ht="15">
      <c r="A6" s="17" t="s">
        <v>132</v>
      </c>
      <c r="B6" s="18" t="s">
        <v>11</v>
      </c>
      <c r="C6" s="18">
        <v>2E-3</v>
      </c>
      <c r="D6" s="24">
        <f>C6*B3</f>
        <v>0.2</v>
      </c>
      <c r="E6" s="23"/>
      <c r="F6" s="20">
        <f>COSTOS!F24</f>
        <v>17850</v>
      </c>
      <c r="G6" s="21">
        <f t="shared" si="0"/>
        <v>3570</v>
      </c>
    </row>
    <row r="7" spans="1:11" ht="15">
      <c r="A7" s="17" t="s">
        <v>249</v>
      </c>
      <c r="B7" s="18" t="s">
        <v>11</v>
      </c>
      <c r="C7" s="18">
        <v>0.01</v>
      </c>
      <c r="D7" s="24">
        <f>C7*B3</f>
        <v>1</v>
      </c>
      <c r="E7" s="23"/>
      <c r="F7" s="20">
        <f>COSTOS!F6</f>
        <v>12800</v>
      </c>
      <c r="G7" s="21">
        <f t="shared" si="0"/>
        <v>12800</v>
      </c>
    </row>
    <row r="8" spans="1:11" ht="15">
      <c r="A8" s="17" t="s">
        <v>133</v>
      </c>
      <c r="B8" s="18" t="s">
        <v>116</v>
      </c>
      <c r="C8" s="18">
        <v>0.05</v>
      </c>
      <c r="D8" s="24">
        <f>C8*B3</f>
        <v>5</v>
      </c>
      <c r="E8" s="23"/>
      <c r="F8" s="20">
        <f>COSTOS!F12</f>
        <v>5500</v>
      </c>
      <c r="G8" s="21">
        <f t="shared" si="0"/>
        <v>27500</v>
      </c>
    </row>
    <row r="9" spans="1:11" ht="15">
      <c r="A9" s="17" t="s">
        <v>101</v>
      </c>
      <c r="B9" s="18" t="s">
        <v>116</v>
      </c>
      <c r="C9" s="18">
        <v>1E-3</v>
      </c>
      <c r="D9" s="24">
        <f>C9*B3</f>
        <v>0.1</v>
      </c>
      <c r="E9" s="23"/>
      <c r="F9" s="143">
        <f>colorante!G99</f>
        <v>3692.1768499999998</v>
      </c>
      <c r="G9" s="21">
        <f t="shared" si="0"/>
        <v>369.21768500000002</v>
      </c>
    </row>
    <row r="10" spans="1:11" ht="15.75" thickBot="1">
      <c r="A10" s="17" t="s">
        <v>19</v>
      </c>
      <c r="B10" s="18" t="s">
        <v>11</v>
      </c>
      <c r="C10" s="18">
        <v>0.93600000000000005</v>
      </c>
      <c r="D10" s="18">
        <f>B3*C10</f>
        <v>93.600000000000009</v>
      </c>
      <c r="E10" s="23"/>
      <c r="F10" s="20">
        <v>2.21</v>
      </c>
      <c r="G10" s="21">
        <f t="shared" si="0"/>
        <v>206.85600000000002</v>
      </c>
    </row>
    <row r="11" spans="1:11" ht="15.75" thickBot="1">
      <c r="A11" s="17"/>
      <c r="B11" s="18"/>
      <c r="C11" s="24">
        <f>SUM(C5:C10)</f>
        <v>1</v>
      </c>
      <c r="D11" s="35">
        <f>SUM(D5:D10)</f>
        <v>100.00000000000001</v>
      </c>
      <c r="E11" s="35"/>
      <c r="F11" s="36"/>
      <c r="G11" s="21"/>
      <c r="H11" s="81"/>
    </row>
    <row r="12" spans="1:11" ht="16.5" thickBot="1">
      <c r="A12" s="39" t="s">
        <v>20</v>
      </c>
      <c r="B12" s="40"/>
      <c r="C12" s="8"/>
      <c r="D12" s="8"/>
      <c r="E12" s="8"/>
      <c r="F12" s="41"/>
      <c r="G12" s="42">
        <f>SUM(G5:G11)</f>
        <v>54346.073685000003</v>
      </c>
    </row>
    <row r="13" spans="1:11" ht="16.5" thickBot="1">
      <c r="A13" s="43" t="s">
        <v>21</v>
      </c>
      <c r="B13" s="44"/>
      <c r="C13" s="44"/>
      <c r="D13" s="44"/>
      <c r="E13" s="44"/>
      <c r="F13" s="44"/>
      <c r="G13" s="45">
        <f>G12/B3</f>
        <v>543.46073684999999</v>
      </c>
    </row>
    <row r="14" spans="1:11" ht="15.75" thickBot="1">
      <c r="A14" s="46"/>
      <c r="F14" s="47"/>
      <c r="G14" s="48"/>
    </row>
    <row r="15" spans="1:11" ht="15.75" thickBot="1">
      <c r="A15" s="46"/>
      <c r="D15" s="495" t="s">
        <v>22</v>
      </c>
      <c r="E15" s="496"/>
      <c r="F15" s="497"/>
      <c r="G15" s="130">
        <f>G13</f>
        <v>543.46073684999999</v>
      </c>
    </row>
    <row r="16" spans="1:11" ht="15.75" thickBot="1">
      <c r="A16" s="50"/>
      <c r="D16" s="495" t="s">
        <v>23</v>
      </c>
      <c r="E16" s="498"/>
      <c r="F16" s="497"/>
      <c r="G16" s="131">
        <v>2000</v>
      </c>
    </row>
    <row r="17" spans="1:8" ht="18.75" thickBot="1">
      <c r="A17" s="52"/>
      <c r="B17" s="8"/>
      <c r="D17" s="495" t="s">
        <v>24</v>
      </c>
      <c r="E17" s="496"/>
      <c r="F17" s="497"/>
      <c r="G17" s="53">
        <f>G16-G15</f>
        <v>1456.5392631499999</v>
      </c>
      <c r="H17" s="54">
        <f>G17/G16</f>
        <v>0.72826963157499991</v>
      </c>
    </row>
    <row r="18" spans="1:8" ht="18">
      <c r="A18" s="101"/>
      <c r="B18" s="342"/>
      <c r="C18" s="342"/>
      <c r="D18" s="357"/>
      <c r="E18" s="79"/>
      <c r="F18" s="102"/>
      <c r="G18" s="55"/>
    </row>
    <row r="19" spans="1:8">
      <c r="A19" s="8"/>
      <c r="B19" s="326"/>
      <c r="C19" s="341"/>
      <c r="D19" s="341"/>
      <c r="E19" s="56"/>
      <c r="F19" s="102"/>
      <c r="G19" s="106"/>
    </row>
    <row r="20" spans="1:8">
      <c r="A20" s="8"/>
      <c r="B20" s="404"/>
      <c r="C20" s="404"/>
      <c r="D20" s="404"/>
      <c r="E20" s="120"/>
      <c r="F20" s="102"/>
      <c r="G20" s="106"/>
    </row>
  </sheetData>
  <mergeCells count="9">
    <mergeCell ref="A2:G2"/>
    <mergeCell ref="I3:J3"/>
    <mergeCell ref="I4:K4"/>
    <mergeCell ref="D15:F15"/>
    <mergeCell ref="B20:D20"/>
    <mergeCell ref="D16:F16"/>
    <mergeCell ref="D17:F17"/>
    <mergeCell ref="B18:D18"/>
    <mergeCell ref="B19:D19"/>
  </mergeCells>
  <phoneticPr fontId="2" type="noConversion"/>
  <pageMargins left="0.75" right="0.75" top="1" bottom="1" header="0" footer="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D18" sqref="D18"/>
    </sheetView>
  </sheetViews>
  <sheetFormatPr baseColWidth="10" defaultRowHeight="12.75"/>
  <cols>
    <col min="1" max="1" width="29.85546875" customWidth="1"/>
    <col min="3" max="3" width="15.7109375" customWidth="1"/>
    <col min="4" max="4" width="12.85546875" customWidth="1"/>
    <col min="5" max="5" width="13.7109375" customWidth="1"/>
    <col min="7" max="7" width="12.5703125" customWidth="1"/>
  </cols>
  <sheetData>
    <row r="1" spans="1:11">
      <c r="A1" s="1"/>
      <c r="B1" s="3"/>
      <c r="C1" s="3"/>
      <c r="D1" s="3"/>
      <c r="E1" s="3"/>
      <c r="F1" s="3"/>
      <c r="G1" s="4"/>
    </row>
    <row r="2" spans="1:11" ht="18">
      <c r="A2" s="510" t="s">
        <v>168</v>
      </c>
      <c r="B2" s="510"/>
      <c r="C2" s="510"/>
      <c r="D2" s="510"/>
      <c r="E2" s="510"/>
      <c r="F2" s="511"/>
      <c r="G2" s="511"/>
      <c r="H2" s="8"/>
    </row>
    <row r="3" spans="1:11" ht="18">
      <c r="A3" s="6" t="s">
        <v>1</v>
      </c>
      <c r="B3" s="6">
        <v>15</v>
      </c>
      <c r="C3" s="6"/>
      <c r="D3" s="6"/>
      <c r="E3" s="6"/>
      <c r="F3" s="36"/>
      <c r="G3" s="36"/>
      <c r="H3" s="101"/>
      <c r="I3" s="325"/>
      <c r="J3" s="325"/>
    </row>
    <row r="4" spans="1:11" ht="15.75">
      <c r="A4" s="12" t="s">
        <v>3</v>
      </c>
      <c r="B4" s="12" t="s">
        <v>4</v>
      </c>
      <c r="C4" s="12" t="s">
        <v>5</v>
      </c>
      <c r="D4" s="12" t="s">
        <v>6</v>
      </c>
      <c r="E4" s="12" t="s">
        <v>7</v>
      </c>
      <c r="F4" s="115" t="s">
        <v>8</v>
      </c>
      <c r="G4" s="115" t="s">
        <v>9</v>
      </c>
      <c r="H4" s="8"/>
      <c r="I4" s="326"/>
      <c r="J4" s="327"/>
      <c r="K4" s="327"/>
    </row>
    <row r="5" spans="1:11" ht="15">
      <c r="A5" s="18" t="s">
        <v>163</v>
      </c>
      <c r="B5" s="18" t="s">
        <v>76</v>
      </c>
      <c r="C5" s="18">
        <v>0.3</v>
      </c>
      <c r="D5" s="18">
        <f>C5*B3</f>
        <v>4.5</v>
      </c>
      <c r="E5" s="18"/>
      <c r="F5" s="37">
        <f>colorante!G11</f>
        <v>2920.8640700000001</v>
      </c>
      <c r="G5" s="37">
        <f>F5*D5</f>
        <v>13143.888315</v>
      </c>
      <c r="H5" s="8"/>
    </row>
    <row r="6" spans="1:11" ht="15">
      <c r="A6" s="18" t="s">
        <v>164</v>
      </c>
      <c r="B6" s="18" t="s">
        <v>165</v>
      </c>
      <c r="C6" s="18">
        <v>1</v>
      </c>
      <c r="D6" s="18">
        <f>C6*B3</f>
        <v>15</v>
      </c>
      <c r="E6" s="24"/>
      <c r="F6" s="36">
        <v>100</v>
      </c>
      <c r="G6" s="37">
        <f>F6*D6</f>
        <v>1500</v>
      </c>
      <c r="H6" s="8"/>
    </row>
    <row r="7" spans="1:11" ht="15">
      <c r="A7" s="176"/>
      <c r="B7" s="176"/>
      <c r="C7" s="177"/>
      <c r="D7" s="179"/>
      <c r="E7" s="179"/>
      <c r="F7" s="8"/>
      <c r="G7" s="180"/>
      <c r="H7" s="38"/>
    </row>
    <row r="8" spans="1:11" ht="15.75">
      <c r="A8" s="115" t="s">
        <v>20</v>
      </c>
      <c r="B8" s="453"/>
      <c r="C8" s="453"/>
      <c r="D8" s="453"/>
      <c r="E8" s="453"/>
      <c r="F8" s="453"/>
      <c r="G8" s="37">
        <f>SUM(G5:G7)</f>
        <v>14643.888315</v>
      </c>
      <c r="H8" s="8"/>
    </row>
    <row r="9" spans="1:11" ht="15.75">
      <c r="A9" s="115" t="s">
        <v>21</v>
      </c>
      <c r="B9" s="453"/>
      <c r="C9" s="453"/>
      <c r="D9" s="453"/>
      <c r="E9" s="453"/>
      <c r="F9" s="453"/>
      <c r="G9" s="37">
        <f>G8/B3</f>
        <v>976.25922100000003</v>
      </c>
      <c r="H9" s="8"/>
    </row>
    <row r="10" spans="1:11" ht="15">
      <c r="A10" s="50"/>
      <c r="B10" s="8"/>
      <c r="C10" s="8"/>
      <c r="D10" s="8"/>
      <c r="E10" s="8"/>
      <c r="F10" s="154"/>
      <c r="G10" s="155"/>
      <c r="H10" s="8"/>
    </row>
    <row r="11" spans="1:11" ht="15">
      <c r="A11" s="50"/>
      <c r="B11" s="8"/>
      <c r="C11" s="8"/>
      <c r="D11" s="448" t="s">
        <v>22</v>
      </c>
      <c r="E11" s="448"/>
      <c r="F11" s="449"/>
      <c r="G11" s="182">
        <f>G9</f>
        <v>976.25922100000003</v>
      </c>
      <c r="H11" s="8"/>
    </row>
    <row r="12" spans="1:11" ht="15">
      <c r="A12" s="50"/>
      <c r="B12" s="8"/>
      <c r="C12" s="8"/>
      <c r="D12" s="448" t="s">
        <v>23</v>
      </c>
      <c r="E12" s="449"/>
      <c r="F12" s="449"/>
      <c r="G12" s="183">
        <v>2727.3</v>
      </c>
      <c r="H12" s="8"/>
    </row>
    <row r="13" spans="1:11" ht="18">
      <c r="A13" s="52"/>
      <c r="B13" s="8"/>
      <c r="C13" s="8"/>
      <c r="D13" s="448" t="s">
        <v>24</v>
      </c>
      <c r="E13" s="448"/>
      <c r="F13" s="449"/>
      <c r="G13" s="156">
        <f>G12-G11</f>
        <v>1751.0407790000002</v>
      </c>
      <c r="H13" s="184">
        <f>G13/G12</f>
        <v>0.64204186521468121</v>
      </c>
    </row>
    <row r="14" spans="1:11" ht="18">
      <c r="A14" s="101"/>
      <c r="B14" s="342"/>
      <c r="C14" s="342"/>
      <c r="D14" s="357"/>
      <c r="E14" s="79"/>
      <c r="F14" s="102"/>
      <c r="G14" s="55"/>
      <c r="H14" s="8"/>
    </row>
    <row r="15" spans="1:11">
      <c r="A15" s="8"/>
      <c r="B15" s="326"/>
      <c r="C15" s="341"/>
      <c r="D15" s="341"/>
      <c r="E15" s="56"/>
      <c r="F15" s="102"/>
      <c r="G15" s="106"/>
      <c r="H15" s="8"/>
    </row>
    <row r="16" spans="1:11">
      <c r="A16" s="8"/>
      <c r="B16" s="404"/>
      <c r="C16" s="404"/>
      <c r="D16" s="404"/>
      <c r="E16" s="120"/>
      <c r="F16" s="102"/>
      <c r="G16" s="106"/>
      <c r="H16" s="8"/>
    </row>
    <row r="17" spans="1:9" ht="15">
      <c r="A17" s="50"/>
      <c r="F17" s="102"/>
      <c r="G17" s="106"/>
    </row>
    <row r="19" spans="1:9" ht="18">
      <c r="A19" s="342"/>
      <c r="B19" s="342"/>
      <c r="C19" s="342"/>
      <c r="D19" s="342"/>
      <c r="E19" s="342"/>
      <c r="F19" s="357"/>
      <c r="G19" s="357"/>
      <c r="H19" s="57"/>
      <c r="I19" s="8"/>
    </row>
    <row r="20" spans="1:9">
      <c r="A20" s="8"/>
      <c r="B20" s="8"/>
      <c r="C20" s="8"/>
      <c r="D20" s="8"/>
      <c r="E20" s="8"/>
      <c r="F20" s="8"/>
      <c r="G20" s="8"/>
      <c r="H20" s="8"/>
      <c r="I20" s="8"/>
    </row>
    <row r="21" spans="1:9" ht="18">
      <c r="A21" s="508" t="s">
        <v>169</v>
      </c>
      <c r="B21" s="508"/>
      <c r="C21" s="508"/>
      <c r="D21" s="508"/>
      <c r="E21" s="508"/>
      <c r="F21" s="509"/>
      <c r="G21" s="509"/>
      <c r="H21" s="8"/>
      <c r="I21" s="8"/>
    </row>
    <row r="22" spans="1:9" ht="18">
      <c r="A22" s="6" t="s">
        <v>1</v>
      </c>
      <c r="B22" s="6">
        <v>15</v>
      </c>
      <c r="C22" s="6"/>
      <c r="D22" s="6"/>
      <c r="E22" s="6"/>
      <c r="F22" s="36"/>
      <c r="G22" s="36"/>
      <c r="H22" s="101"/>
      <c r="I22" s="8"/>
    </row>
    <row r="23" spans="1:9" ht="15.75">
      <c r="A23" s="12" t="s">
        <v>3</v>
      </c>
      <c r="B23" s="12" t="s">
        <v>4</v>
      </c>
      <c r="C23" s="12" t="s">
        <v>5</v>
      </c>
      <c r="D23" s="12" t="s">
        <v>6</v>
      </c>
      <c r="E23" s="12" t="s">
        <v>7</v>
      </c>
      <c r="F23" s="115" t="s">
        <v>8</v>
      </c>
      <c r="G23" s="115" t="s">
        <v>9</v>
      </c>
      <c r="H23" s="8"/>
      <c r="I23" s="8"/>
    </row>
    <row r="24" spans="1:9" ht="15">
      <c r="A24" s="18" t="s">
        <v>166</v>
      </c>
      <c r="B24" s="18" t="s">
        <v>11</v>
      </c>
      <c r="C24" s="18">
        <v>0.3</v>
      </c>
      <c r="D24" s="18">
        <f>C24*B22</f>
        <v>4.5</v>
      </c>
      <c r="E24" s="18"/>
      <c r="F24" s="187">
        <f>colorante!G50</f>
        <v>3017.1768499999998</v>
      </c>
      <c r="G24" s="37">
        <f>F24*D24</f>
        <v>13577.295824999999</v>
      </c>
      <c r="H24" s="8"/>
      <c r="I24" s="8"/>
    </row>
    <row r="25" spans="1:9" ht="15">
      <c r="A25" s="18" t="s">
        <v>167</v>
      </c>
      <c r="B25" s="18" t="s">
        <v>11</v>
      </c>
      <c r="C25" s="18">
        <v>1</v>
      </c>
      <c r="D25" s="24">
        <f>C25*B22</f>
        <v>15</v>
      </c>
      <c r="E25" s="24"/>
      <c r="F25" s="36">
        <v>100</v>
      </c>
      <c r="G25" s="37">
        <v>79.69</v>
      </c>
      <c r="H25" s="8"/>
      <c r="I25" s="8"/>
    </row>
    <row r="26" spans="1:9" ht="15">
      <c r="A26" s="18"/>
      <c r="B26" s="18"/>
      <c r="C26" s="18"/>
      <c r="D26" s="18"/>
      <c r="E26" s="24"/>
      <c r="F26" s="36"/>
      <c r="G26" s="37"/>
      <c r="H26" s="8"/>
      <c r="I26" s="8"/>
    </row>
    <row r="27" spans="1:9" ht="15">
      <c r="A27" s="18"/>
      <c r="B27" s="18"/>
      <c r="C27" s="24">
        <v>1</v>
      </c>
      <c r="D27" s="35">
        <v>100</v>
      </c>
      <c r="E27" s="35"/>
      <c r="F27" s="36"/>
      <c r="G27" s="37"/>
      <c r="H27" s="38"/>
      <c r="I27" s="8"/>
    </row>
    <row r="28" spans="1:9" ht="15.75">
      <c r="A28" s="115" t="s">
        <v>20</v>
      </c>
      <c r="B28" s="453"/>
      <c r="C28" s="453"/>
      <c r="D28" s="453"/>
      <c r="E28" s="453"/>
      <c r="F28" s="453"/>
      <c r="G28" s="37">
        <f>SUM(G24:G27)</f>
        <v>13656.985825</v>
      </c>
      <c r="H28" s="8"/>
      <c r="I28" s="8"/>
    </row>
    <row r="29" spans="1:9" ht="15.75">
      <c r="A29" s="115" t="s">
        <v>21</v>
      </c>
      <c r="B29" s="453"/>
      <c r="C29" s="453"/>
      <c r="D29" s="453"/>
      <c r="E29" s="453"/>
      <c r="F29" s="453"/>
      <c r="G29" s="37">
        <f>G28/B22</f>
        <v>910.4657216666667</v>
      </c>
      <c r="H29" s="8"/>
      <c r="I29" s="8"/>
    </row>
    <row r="30" spans="1:9" ht="15">
      <c r="A30" s="50"/>
      <c r="B30" s="8"/>
      <c r="C30" s="8"/>
      <c r="D30" s="8"/>
      <c r="E30" s="8"/>
      <c r="F30" s="154"/>
      <c r="G30" s="155"/>
      <c r="H30" s="8"/>
      <c r="I30" s="8"/>
    </row>
    <row r="31" spans="1:9" ht="15">
      <c r="A31" s="50"/>
      <c r="B31" s="8"/>
      <c r="C31" s="8"/>
      <c r="D31" s="448" t="s">
        <v>22</v>
      </c>
      <c r="E31" s="448"/>
      <c r="F31" s="449"/>
      <c r="G31" s="182">
        <f>G29</f>
        <v>910.4657216666667</v>
      </c>
      <c r="H31" s="8"/>
      <c r="I31" s="8"/>
    </row>
    <row r="32" spans="1:9" ht="15">
      <c r="A32" s="50"/>
      <c r="B32" s="8"/>
      <c r="C32" s="8"/>
      <c r="D32" s="448" t="s">
        <v>23</v>
      </c>
      <c r="E32" s="449"/>
      <c r="F32" s="449"/>
      <c r="G32" s="183">
        <v>2727.3</v>
      </c>
      <c r="H32" s="8"/>
      <c r="I32" s="8"/>
    </row>
    <row r="33" spans="1:9" ht="18">
      <c r="A33" s="52"/>
      <c r="B33" s="8"/>
      <c r="C33" s="8"/>
      <c r="D33" s="448" t="s">
        <v>24</v>
      </c>
      <c r="E33" s="448"/>
      <c r="F33" s="449"/>
      <c r="G33" s="156">
        <f>G32-G31</f>
        <v>1816.8342783333335</v>
      </c>
      <c r="H33" s="142">
        <f>G33/G32</f>
        <v>0.6661659070631516</v>
      </c>
      <c r="I33" s="8"/>
    </row>
    <row r="34" spans="1:9" ht="15">
      <c r="A34" s="77"/>
      <c r="B34" s="57"/>
      <c r="C34" s="57"/>
      <c r="D34" s="57"/>
      <c r="E34" s="57"/>
      <c r="F34" s="57"/>
      <c r="G34" s="57"/>
      <c r="H34" s="57"/>
      <c r="I34" s="8"/>
    </row>
    <row r="35" spans="1:9" ht="18">
      <c r="A35" s="78"/>
      <c r="B35" s="342"/>
      <c r="C35" s="342"/>
      <c r="D35" s="357"/>
      <c r="E35" s="79"/>
      <c r="F35" s="57"/>
      <c r="G35" s="57"/>
      <c r="H35" s="57"/>
    </row>
  </sheetData>
  <mergeCells count="19">
    <mergeCell ref="A2:G2"/>
    <mergeCell ref="I3:J3"/>
    <mergeCell ref="I4:K4"/>
    <mergeCell ref="D11:F11"/>
    <mergeCell ref="B8:F8"/>
    <mergeCell ref="B9:F9"/>
    <mergeCell ref="B35:D35"/>
    <mergeCell ref="B16:D16"/>
    <mergeCell ref="A19:G19"/>
    <mergeCell ref="A21:G21"/>
    <mergeCell ref="D31:F31"/>
    <mergeCell ref="B28:F28"/>
    <mergeCell ref="B29:F29"/>
    <mergeCell ref="D12:F12"/>
    <mergeCell ref="D13:F13"/>
    <mergeCell ref="B14:D14"/>
    <mergeCell ref="B15:D15"/>
    <mergeCell ref="D32:F32"/>
    <mergeCell ref="D33:F33"/>
  </mergeCells>
  <phoneticPr fontId="2" type="noConversion"/>
  <pageMargins left="0.75" right="0.75" top="1" bottom="1" header="0" footer="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215"/>
  <sheetViews>
    <sheetView tabSelected="1" topLeftCell="A33" workbookViewId="0">
      <selection activeCell="B38" sqref="B38"/>
    </sheetView>
  </sheetViews>
  <sheetFormatPr baseColWidth="10" defaultRowHeight="12.75"/>
  <cols>
    <col min="1" max="1" width="31" customWidth="1"/>
    <col min="3" max="3" width="15.7109375" customWidth="1"/>
    <col min="4" max="4" width="12.85546875" customWidth="1"/>
    <col min="5" max="5" width="13.7109375" customWidth="1"/>
    <col min="7" max="7" width="12.5703125" customWidth="1"/>
  </cols>
  <sheetData>
    <row r="1" spans="1:11" ht="13.5" thickBot="1">
      <c r="A1" s="1"/>
      <c r="B1" s="3"/>
      <c r="C1" s="3"/>
      <c r="D1" s="3"/>
      <c r="E1" s="3"/>
      <c r="F1" s="3"/>
      <c r="G1" s="4"/>
    </row>
    <row r="2" spans="1:11" ht="18">
      <c r="A2" s="552" t="s">
        <v>98</v>
      </c>
      <c r="B2" s="553"/>
      <c r="C2" s="553"/>
      <c r="D2" s="553"/>
      <c r="E2" s="553"/>
      <c r="F2" s="554"/>
      <c r="G2" s="555"/>
    </row>
    <row r="3" spans="1:11" ht="18">
      <c r="A3" s="5" t="s">
        <v>1</v>
      </c>
      <c r="B3" s="6">
        <v>10</v>
      </c>
      <c r="C3" s="7"/>
      <c r="D3" s="7"/>
      <c r="E3" s="7"/>
      <c r="F3" s="8"/>
      <c r="G3" s="9"/>
      <c r="H3" s="10"/>
      <c r="I3" s="325"/>
      <c r="J3" s="325"/>
    </row>
    <row r="4" spans="1:11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7</v>
      </c>
      <c r="F4" s="14" t="s">
        <v>8</v>
      </c>
      <c r="G4" s="15" t="s">
        <v>9</v>
      </c>
      <c r="I4" s="326"/>
      <c r="J4" s="327"/>
      <c r="K4" s="327"/>
    </row>
    <row r="5" spans="1:11" ht="15">
      <c r="A5" s="17" t="s">
        <v>87</v>
      </c>
      <c r="B5" s="18" t="s">
        <v>11</v>
      </c>
      <c r="C5" s="18">
        <v>1.4999999999999999E-2</v>
      </c>
      <c r="D5" s="18">
        <f>C5*B3</f>
        <v>0.15</v>
      </c>
      <c r="E5" s="19"/>
      <c r="F5" s="20">
        <f>COSTOS!F31</f>
        <v>193300</v>
      </c>
      <c r="G5" s="21">
        <f>F5*D5</f>
        <v>28995</v>
      </c>
    </row>
    <row r="6" spans="1:11" ht="15.75" thickBot="1">
      <c r="A6" s="17" t="s">
        <v>19</v>
      </c>
      <c r="B6" s="18" t="s">
        <v>11</v>
      </c>
      <c r="C6" s="18">
        <v>0.98499999999999999</v>
      </c>
      <c r="D6" s="18">
        <f>C6*B3</f>
        <v>9.85</v>
      </c>
      <c r="E6" s="23"/>
      <c r="F6" s="20">
        <v>2.21</v>
      </c>
      <c r="G6" s="21">
        <v>213.64070000000001</v>
      </c>
    </row>
    <row r="7" spans="1:11" ht="15.75" thickBot="1">
      <c r="A7" s="17"/>
      <c r="B7" s="18"/>
      <c r="C7" s="34">
        <f>SUM(C5:C6)</f>
        <v>1</v>
      </c>
      <c r="D7" s="35">
        <f>SUM(D5:D6)</f>
        <v>10</v>
      </c>
      <c r="E7" s="35"/>
      <c r="F7" s="36"/>
      <c r="G7" s="21"/>
      <c r="H7" s="81"/>
    </row>
    <row r="8" spans="1:11" ht="16.5" thickBot="1">
      <c r="A8" s="39" t="s">
        <v>20</v>
      </c>
      <c r="B8" s="40"/>
      <c r="C8" s="8"/>
      <c r="D8" s="8"/>
      <c r="E8" s="8"/>
      <c r="F8" s="41"/>
      <c r="G8" s="42">
        <f>SUM(G5:G7)</f>
        <v>29208.6407</v>
      </c>
    </row>
    <row r="9" spans="1:11" ht="16.5" thickBot="1">
      <c r="A9" s="43" t="s">
        <v>21</v>
      </c>
      <c r="B9" s="44"/>
      <c r="C9" s="44"/>
      <c r="D9" s="44"/>
      <c r="E9" s="44"/>
      <c r="F9" s="44"/>
      <c r="G9" s="45">
        <f>G8/B3</f>
        <v>2920.8640700000001</v>
      </c>
    </row>
    <row r="10" spans="1:11" ht="15.75" thickBot="1">
      <c r="A10" s="46"/>
      <c r="F10" s="47"/>
      <c r="G10" s="48"/>
    </row>
    <row r="11" spans="1:11" ht="15.75" thickBot="1">
      <c r="A11" s="46"/>
      <c r="D11" s="495" t="s">
        <v>22</v>
      </c>
      <c r="E11" s="496"/>
      <c r="F11" s="497"/>
      <c r="G11" s="130">
        <f>G9</f>
        <v>2920.8640700000001</v>
      </c>
    </row>
    <row r="12" spans="1:11" ht="15.75" thickBot="1">
      <c r="A12" s="50"/>
      <c r="D12" s="495" t="s">
        <v>23</v>
      </c>
      <c r="E12" s="498"/>
      <c r="F12" s="497"/>
      <c r="G12" s="131"/>
    </row>
    <row r="13" spans="1:11" ht="18.75" thickBot="1">
      <c r="A13" s="52"/>
      <c r="B13" s="8"/>
      <c r="D13" s="495" t="s">
        <v>24</v>
      </c>
      <c r="E13" s="496"/>
      <c r="F13" s="497"/>
      <c r="G13" s="53">
        <v>893.19789299999991</v>
      </c>
      <c r="H13" s="54">
        <v>0.52541052529411758</v>
      </c>
    </row>
    <row r="14" spans="1:11" ht="18">
      <c r="A14" s="101"/>
      <c r="B14" s="342"/>
      <c r="C14" s="342"/>
      <c r="D14" s="357"/>
      <c r="E14" s="79"/>
      <c r="F14" s="102"/>
      <c r="G14" s="55"/>
    </row>
    <row r="15" spans="1:11">
      <c r="A15" s="8"/>
      <c r="B15" s="326"/>
      <c r="C15" s="341"/>
      <c r="D15" s="341"/>
      <c r="E15" s="56"/>
      <c r="F15" s="102"/>
      <c r="G15" s="106"/>
    </row>
    <row r="16" spans="1:11">
      <c r="A16" s="8"/>
      <c r="B16" s="404"/>
      <c r="C16" s="404"/>
      <c r="D16" s="404"/>
      <c r="E16" s="120"/>
      <c r="F16" s="102"/>
      <c r="G16" s="106"/>
    </row>
    <row r="17" spans="1:8" ht="15">
      <c r="A17" s="50"/>
      <c r="F17" s="102"/>
      <c r="G17" s="106"/>
    </row>
    <row r="19" spans="1:8" ht="18.75" thickBot="1">
      <c r="A19" s="342"/>
      <c r="B19" s="342"/>
      <c r="C19" s="342"/>
      <c r="D19" s="342"/>
      <c r="E19" s="342"/>
      <c r="F19" s="357"/>
      <c r="G19" s="357"/>
      <c r="H19" s="57"/>
    </row>
    <row r="20" spans="1:8" ht="13.5" thickBot="1">
      <c r="A20" s="1"/>
      <c r="B20" s="3"/>
      <c r="C20" s="3"/>
      <c r="D20" s="3"/>
      <c r="E20" s="3"/>
      <c r="F20" s="3"/>
      <c r="G20" s="4"/>
    </row>
    <row r="21" spans="1:8" ht="18">
      <c r="A21" s="372" t="s">
        <v>99</v>
      </c>
      <c r="B21" s="373"/>
      <c r="C21" s="373"/>
      <c r="D21" s="373"/>
      <c r="E21" s="373"/>
      <c r="F21" s="374"/>
      <c r="G21" s="375"/>
    </row>
    <row r="22" spans="1:8" ht="18">
      <c r="A22" s="5" t="s">
        <v>1</v>
      </c>
      <c r="B22" s="6">
        <v>1</v>
      </c>
      <c r="C22" s="7"/>
      <c r="D22" s="7"/>
      <c r="E22" s="7"/>
      <c r="F22" s="8"/>
      <c r="G22" s="9"/>
      <c r="H22" s="10"/>
    </row>
    <row r="23" spans="1:8" ht="15.75">
      <c r="A23" s="11" t="s">
        <v>3</v>
      </c>
      <c r="B23" s="12" t="s">
        <v>4</v>
      </c>
      <c r="C23" s="12" t="s">
        <v>5</v>
      </c>
      <c r="D23" s="12" t="s">
        <v>6</v>
      </c>
      <c r="E23" s="13" t="s">
        <v>7</v>
      </c>
      <c r="F23" s="14" t="s">
        <v>8</v>
      </c>
      <c r="G23" s="15" t="s">
        <v>9</v>
      </c>
    </row>
    <row r="24" spans="1:8" ht="15">
      <c r="A24" s="17" t="s">
        <v>88</v>
      </c>
      <c r="B24" s="18" t="s">
        <v>11</v>
      </c>
      <c r="C24" s="18">
        <v>1.4999999999999999E-2</v>
      </c>
      <c r="D24" s="18">
        <f>C24*B22</f>
        <v>1.4999999999999999E-2</v>
      </c>
      <c r="E24" s="19"/>
      <c r="F24" s="20">
        <v>158773</v>
      </c>
      <c r="G24" s="21">
        <f>F24*D24</f>
        <v>2381.5949999999998</v>
      </c>
    </row>
    <row r="25" spans="1:8" ht="15.75" thickBot="1">
      <c r="A25" s="17" t="s">
        <v>19</v>
      </c>
      <c r="B25" s="18" t="s">
        <v>11</v>
      </c>
      <c r="C25" s="18">
        <v>0.98499999999999999</v>
      </c>
      <c r="D25" s="18">
        <f>C25*B22</f>
        <v>0.98499999999999999</v>
      </c>
      <c r="E25" s="23"/>
      <c r="F25" s="20">
        <v>2.21</v>
      </c>
      <c r="G25" s="21">
        <f>F25*D25</f>
        <v>2.17685</v>
      </c>
    </row>
    <row r="26" spans="1:8" ht="15.75" thickBot="1">
      <c r="A26" s="17"/>
      <c r="B26" s="18"/>
      <c r="C26" s="24">
        <f>SUM(C24:C25)</f>
        <v>1</v>
      </c>
      <c r="D26" s="35"/>
      <c r="E26" s="35"/>
      <c r="F26" s="36"/>
      <c r="G26" s="21"/>
      <c r="H26" s="81"/>
    </row>
    <row r="27" spans="1:8" ht="16.5" thickBot="1">
      <c r="A27" s="39" t="s">
        <v>20</v>
      </c>
      <c r="B27" s="40"/>
      <c r="C27" s="8"/>
      <c r="D27" s="8"/>
      <c r="E27" s="8"/>
      <c r="F27" s="41"/>
      <c r="G27" s="42">
        <f>SUM(G24:G26)</f>
        <v>2383.7718499999996</v>
      </c>
    </row>
    <row r="28" spans="1:8" ht="16.5" thickBot="1">
      <c r="A28" s="43" t="s">
        <v>21</v>
      </c>
      <c r="B28" s="44"/>
      <c r="C28" s="44"/>
      <c r="D28" s="44"/>
      <c r="E28" s="44"/>
      <c r="F28" s="44"/>
      <c r="G28" s="45">
        <f>G27/B22</f>
        <v>2383.7718499999996</v>
      </c>
    </row>
    <row r="29" spans="1:8" ht="15.75" thickBot="1">
      <c r="A29" s="46"/>
      <c r="F29" s="47"/>
      <c r="G29" s="48"/>
    </row>
    <row r="30" spans="1:8" ht="15.75" thickBot="1">
      <c r="A30" s="46"/>
      <c r="D30" s="495" t="s">
        <v>22</v>
      </c>
      <c r="E30" s="496"/>
      <c r="F30" s="497"/>
      <c r="G30" s="130">
        <f>G28</f>
        <v>2383.7718499999996</v>
      </c>
    </row>
    <row r="31" spans="1:8" ht="15.75" thickBot="1">
      <c r="A31" s="50"/>
      <c r="D31" s="495" t="s">
        <v>23</v>
      </c>
      <c r="E31" s="498"/>
      <c r="F31" s="497"/>
      <c r="G31" s="131"/>
    </row>
    <row r="32" spans="1:8" ht="18.75" thickBot="1">
      <c r="A32" s="52"/>
      <c r="B32" s="8"/>
      <c r="D32" s="495" t="s">
        <v>24</v>
      </c>
      <c r="E32" s="496"/>
      <c r="F32" s="497"/>
      <c r="G32" s="53"/>
      <c r="H32" s="54"/>
    </row>
    <row r="33" spans="1:8" ht="15">
      <c r="A33" s="77"/>
      <c r="B33" s="57"/>
      <c r="C33" s="57"/>
      <c r="D33" s="57"/>
      <c r="E33" s="57"/>
      <c r="F33" s="57"/>
      <c r="G33" s="57"/>
      <c r="H33" s="57"/>
    </row>
    <row r="34" spans="1:8" ht="18">
      <c r="A34" s="78"/>
      <c r="B34" s="342"/>
      <c r="C34" s="342"/>
      <c r="D34" s="357"/>
      <c r="E34" s="79"/>
      <c r="F34" s="57"/>
      <c r="G34" s="57"/>
      <c r="H34" s="57"/>
    </row>
    <row r="35" spans="1:8">
      <c r="A35" s="57"/>
      <c r="B35" s="326"/>
      <c r="C35" s="357"/>
      <c r="D35" s="357"/>
      <c r="E35" s="79"/>
      <c r="F35" s="57"/>
      <c r="G35" s="57"/>
      <c r="H35" s="57"/>
    </row>
    <row r="36" spans="1:8">
      <c r="A36" s="57"/>
      <c r="B36" s="362"/>
      <c r="C36" s="362"/>
      <c r="D36" s="362"/>
      <c r="E36" s="80"/>
      <c r="F36" s="57"/>
      <c r="G36" s="57"/>
      <c r="H36" s="57"/>
    </row>
    <row r="37" spans="1:8" ht="15">
      <c r="A37" s="77"/>
      <c r="B37" s="57"/>
      <c r="C37" s="57"/>
      <c r="D37" s="57"/>
      <c r="E37" s="57"/>
      <c r="F37" s="57"/>
      <c r="G37" s="57"/>
      <c r="H37" s="57"/>
    </row>
    <row r="38" spans="1:8" ht="18.75" thickBot="1">
      <c r="A38" s="78"/>
      <c r="B38" s="58"/>
      <c r="C38" s="58"/>
      <c r="D38" s="79"/>
      <c r="E38" s="79"/>
      <c r="F38" s="57"/>
      <c r="G38" s="57"/>
      <c r="H38" s="57"/>
    </row>
    <row r="39" spans="1:8">
      <c r="A39" s="1"/>
      <c r="B39" s="3"/>
      <c r="C39" s="3"/>
      <c r="D39" s="3"/>
      <c r="E39" s="3"/>
      <c r="F39" s="3"/>
      <c r="G39" s="4"/>
    </row>
    <row r="40" spans="1:8" ht="18">
      <c r="A40" s="524" t="s">
        <v>100</v>
      </c>
      <c r="B40" s="525"/>
      <c r="C40" s="525"/>
      <c r="D40" s="525"/>
      <c r="E40" s="525"/>
      <c r="F40" s="526"/>
      <c r="G40" s="527"/>
    </row>
    <row r="41" spans="1:8" ht="18">
      <c r="A41" s="136" t="s">
        <v>1</v>
      </c>
      <c r="B41" s="137">
        <v>1</v>
      </c>
      <c r="C41" s="7"/>
      <c r="D41" s="7"/>
      <c r="E41" s="7"/>
      <c r="F41" s="8"/>
      <c r="G41" s="9"/>
      <c r="H41" s="10"/>
    </row>
    <row r="42" spans="1:8" ht="15.75">
      <c r="A42" s="11" t="s">
        <v>3</v>
      </c>
      <c r="B42" s="12" t="s">
        <v>4</v>
      </c>
      <c r="C42" s="12" t="s">
        <v>5</v>
      </c>
      <c r="D42" s="12" t="s">
        <v>6</v>
      </c>
      <c r="E42" s="13" t="s">
        <v>7</v>
      </c>
      <c r="F42" s="14" t="s">
        <v>8</v>
      </c>
      <c r="G42" s="15" t="s">
        <v>9</v>
      </c>
    </row>
    <row r="43" spans="1:8" ht="15">
      <c r="A43" s="17" t="s">
        <v>89</v>
      </c>
      <c r="B43" s="18" t="s">
        <v>90</v>
      </c>
      <c r="C43" s="18">
        <v>1.4999999999999999E-2</v>
      </c>
      <c r="D43" s="18">
        <f>C43*B41</f>
        <v>1.4999999999999999E-2</v>
      </c>
      <c r="E43" s="19"/>
      <c r="F43" s="20">
        <f>COSTOS!F30</f>
        <v>201000</v>
      </c>
      <c r="G43" s="21">
        <f>F43*D43</f>
        <v>3015</v>
      </c>
    </row>
    <row r="44" spans="1:8" ht="15">
      <c r="A44" s="17" t="s">
        <v>19</v>
      </c>
      <c r="B44" s="18" t="s">
        <v>90</v>
      </c>
      <c r="C44" s="18">
        <v>0.98499999999999999</v>
      </c>
      <c r="D44" s="24">
        <f>C44*B41</f>
        <v>0.98499999999999999</v>
      </c>
      <c r="E44" s="19"/>
      <c r="F44" s="20">
        <v>2.21</v>
      </c>
      <c r="G44" s="21">
        <f>F44*D44</f>
        <v>2.17685</v>
      </c>
    </row>
    <row r="45" spans="1:8" ht="15.75" thickBot="1">
      <c r="A45" s="17"/>
      <c r="B45" s="18"/>
      <c r="C45" s="18">
        <f>SUM(C43:C44)</f>
        <v>1</v>
      </c>
      <c r="D45" s="18"/>
      <c r="E45" s="23"/>
      <c r="F45" s="20"/>
      <c r="G45" s="21"/>
    </row>
    <row r="46" spans="1:8" ht="15.75" thickBot="1">
      <c r="A46" s="17"/>
      <c r="B46" s="18"/>
      <c r="C46" s="24"/>
      <c r="D46" s="35"/>
      <c r="E46" s="35"/>
      <c r="F46" s="36"/>
      <c r="G46" s="21"/>
      <c r="H46" s="81"/>
    </row>
    <row r="47" spans="1:8" ht="16.5" thickBot="1">
      <c r="A47" s="39" t="s">
        <v>20</v>
      </c>
      <c r="B47" s="40"/>
      <c r="C47" s="8"/>
      <c r="D47" s="8"/>
      <c r="E47" s="8"/>
      <c r="F47" s="41"/>
      <c r="G47" s="42">
        <f>SUM(G43:G46)</f>
        <v>3017.1768499999998</v>
      </c>
    </row>
    <row r="48" spans="1:8" ht="16.5" thickBot="1">
      <c r="A48" s="43" t="s">
        <v>21</v>
      </c>
      <c r="B48" s="44"/>
      <c r="C48" s="44"/>
      <c r="D48" s="44"/>
      <c r="E48" s="44"/>
      <c r="F48" s="44"/>
      <c r="G48" s="45">
        <f>G47/B41</f>
        <v>3017.1768499999998</v>
      </c>
    </row>
    <row r="49" spans="1:8" ht="15.75" thickBot="1">
      <c r="A49" s="46"/>
      <c r="F49" s="47"/>
      <c r="G49" s="48"/>
    </row>
    <row r="50" spans="1:8" ht="15.75" thickBot="1">
      <c r="A50" s="46"/>
      <c r="D50" s="516" t="s">
        <v>22</v>
      </c>
      <c r="E50" s="517"/>
      <c r="F50" s="518"/>
      <c r="G50" s="138">
        <f>G48</f>
        <v>3017.1768499999998</v>
      </c>
    </row>
    <row r="51" spans="1:8" ht="15.75" thickBot="1">
      <c r="A51" s="50"/>
      <c r="D51" s="516" t="s">
        <v>23</v>
      </c>
      <c r="E51" s="519"/>
      <c r="F51" s="518"/>
      <c r="G51" s="139"/>
    </row>
    <row r="52" spans="1:8" ht="18.75" thickBot="1">
      <c r="A52" s="52"/>
      <c r="B52" s="8"/>
      <c r="D52" s="516" t="s">
        <v>24</v>
      </c>
      <c r="E52" s="517"/>
      <c r="F52" s="518"/>
      <c r="G52" s="140"/>
      <c r="H52" s="54"/>
    </row>
    <row r="58" spans="1:8" ht="13.5" thickBot="1"/>
    <row r="59" spans="1:8">
      <c r="A59" s="1"/>
      <c r="B59" s="3"/>
      <c r="C59" s="3"/>
      <c r="D59" s="3"/>
      <c r="E59" s="3"/>
      <c r="F59" s="3"/>
      <c r="G59" s="4"/>
    </row>
    <row r="60" spans="1:8" ht="18">
      <c r="A60" s="548" t="s">
        <v>105</v>
      </c>
      <c r="B60" s="549"/>
      <c r="C60" s="549"/>
      <c r="D60" s="549"/>
      <c r="E60" s="549"/>
      <c r="F60" s="550"/>
      <c r="G60" s="551"/>
    </row>
    <row r="61" spans="1:8" ht="18">
      <c r="A61" s="136" t="s">
        <v>1</v>
      </c>
      <c r="B61" s="137">
        <v>1</v>
      </c>
      <c r="C61" s="7"/>
      <c r="D61" s="7"/>
      <c r="E61" s="7"/>
      <c r="F61" s="8"/>
      <c r="G61" s="9"/>
      <c r="H61" s="10"/>
    </row>
    <row r="62" spans="1:8" ht="15.75">
      <c r="A62" s="11" t="s">
        <v>3</v>
      </c>
      <c r="B62" s="12" t="s">
        <v>4</v>
      </c>
      <c r="C62" s="12" t="s">
        <v>5</v>
      </c>
      <c r="D62" s="12" t="s">
        <v>6</v>
      </c>
      <c r="E62" s="13" t="s">
        <v>7</v>
      </c>
      <c r="F62" s="14" t="s">
        <v>8</v>
      </c>
      <c r="G62" s="15" t="s">
        <v>9</v>
      </c>
    </row>
    <row r="63" spans="1:8" ht="15">
      <c r="A63" s="17" t="s">
        <v>91</v>
      </c>
      <c r="B63" s="18" t="s">
        <v>11</v>
      </c>
      <c r="C63" s="18">
        <v>1.4999999999999999E-2</v>
      </c>
      <c r="D63" s="18">
        <f>C63*B61</f>
        <v>1.4999999999999999E-2</v>
      </c>
      <c r="E63" s="19"/>
      <c r="F63" s="20" t="e">
        <f>COSTOS!#REF!</f>
        <v>#REF!</v>
      </c>
      <c r="G63" s="21" t="e">
        <f>F63*D63</f>
        <v>#REF!</v>
      </c>
    </row>
    <row r="64" spans="1:8" ht="15.75" thickBot="1">
      <c r="A64" s="17" t="s">
        <v>19</v>
      </c>
      <c r="B64" s="18" t="s">
        <v>11</v>
      </c>
      <c r="C64" s="18">
        <v>0.98499999999999999</v>
      </c>
      <c r="D64" s="18">
        <f>C64*B61</f>
        <v>0.98499999999999999</v>
      </c>
      <c r="E64" s="23"/>
      <c r="F64" s="20">
        <v>2.21</v>
      </c>
      <c r="G64" s="21">
        <f>F64*D64</f>
        <v>2.17685</v>
      </c>
    </row>
    <row r="65" spans="1:8" ht="15.75" thickBot="1">
      <c r="A65" s="17"/>
      <c r="B65" s="18"/>
      <c r="C65" s="24">
        <f>SUM(C63:C64)</f>
        <v>1</v>
      </c>
      <c r="D65" s="35">
        <f>SUM(D63:D64)</f>
        <v>1</v>
      </c>
      <c r="E65" s="35"/>
      <c r="F65" s="36"/>
      <c r="G65" s="21"/>
      <c r="H65" s="81"/>
    </row>
    <row r="66" spans="1:8" ht="16.5" thickBot="1">
      <c r="A66" s="39" t="s">
        <v>20</v>
      </c>
      <c r="B66" s="40"/>
      <c r="C66" s="8"/>
      <c r="D66" s="8"/>
      <c r="E66" s="8"/>
      <c r="F66" s="41"/>
      <c r="G66" s="42" t="e">
        <f>SUM(G63:G65)</f>
        <v>#REF!</v>
      </c>
    </row>
    <row r="67" spans="1:8" ht="16.5" thickBot="1">
      <c r="A67" s="43" t="s">
        <v>21</v>
      </c>
      <c r="B67" s="44"/>
      <c r="C67" s="44"/>
      <c r="D67" s="44"/>
      <c r="E67" s="44"/>
      <c r="F67" s="44"/>
      <c r="G67" s="45" t="e">
        <f>G66/B61</f>
        <v>#REF!</v>
      </c>
    </row>
    <row r="68" spans="1:8" ht="15.75" thickBot="1">
      <c r="A68" s="46"/>
      <c r="F68" s="47"/>
      <c r="G68" s="48"/>
    </row>
    <row r="69" spans="1:8" ht="15.75" thickBot="1">
      <c r="A69" s="46"/>
      <c r="D69" s="516" t="s">
        <v>22</v>
      </c>
      <c r="E69" s="517"/>
      <c r="F69" s="518"/>
      <c r="G69" s="138" t="e">
        <f>G67</f>
        <v>#REF!</v>
      </c>
    </row>
    <row r="70" spans="1:8" ht="15.75" thickBot="1">
      <c r="A70" s="50"/>
      <c r="D70" s="516" t="s">
        <v>23</v>
      </c>
      <c r="E70" s="519"/>
      <c r="F70" s="518"/>
      <c r="G70" s="139"/>
    </row>
    <row r="71" spans="1:8" ht="18.75" thickBot="1">
      <c r="A71" s="52"/>
      <c r="B71" s="8"/>
      <c r="D71" s="516" t="s">
        <v>24</v>
      </c>
      <c r="E71" s="517"/>
      <c r="F71" s="518"/>
      <c r="G71" s="140"/>
      <c r="H71" s="54"/>
    </row>
    <row r="73" spans="1:8" ht="18">
      <c r="B73" s="313" t="s">
        <v>371</v>
      </c>
      <c r="C73" s="314"/>
    </row>
    <row r="74" spans="1:8" ht="18">
      <c r="A74" s="544" t="s">
        <v>38</v>
      </c>
      <c r="B74" s="545"/>
      <c r="C74" s="545"/>
      <c r="D74" s="545"/>
      <c r="E74" s="545"/>
      <c r="F74" s="546"/>
      <c r="G74" s="547"/>
    </row>
    <row r="75" spans="1:8" ht="18">
      <c r="A75" s="136" t="s">
        <v>1</v>
      </c>
      <c r="B75" s="137">
        <v>1</v>
      </c>
      <c r="C75" s="7"/>
      <c r="D75" s="7"/>
      <c r="E75" s="7"/>
      <c r="F75" s="8"/>
      <c r="G75" s="9"/>
      <c r="H75" s="10"/>
    </row>
    <row r="76" spans="1:8" ht="15.75">
      <c r="A76" s="11" t="s">
        <v>3</v>
      </c>
      <c r="B76" s="12" t="s">
        <v>4</v>
      </c>
      <c r="C76" s="12" t="s">
        <v>5</v>
      </c>
      <c r="D76" s="12" t="s">
        <v>6</v>
      </c>
      <c r="E76" s="13" t="s">
        <v>7</v>
      </c>
      <c r="F76" s="14" t="s">
        <v>8</v>
      </c>
      <c r="G76" s="15" t="s">
        <v>9</v>
      </c>
    </row>
    <row r="77" spans="1:8" ht="15">
      <c r="A77" s="17" t="s">
        <v>92</v>
      </c>
      <c r="B77" s="18" t="s">
        <v>11</v>
      </c>
      <c r="C77" s="18">
        <v>2.0999999999999999E-3</v>
      </c>
      <c r="D77" s="18">
        <f>C77*B75</f>
        <v>2.0999999999999999E-3</v>
      </c>
      <c r="E77" s="19"/>
      <c r="F77" s="20">
        <f>COSTOS!F11</f>
        <v>1090000</v>
      </c>
      <c r="G77" s="21">
        <f>F77*D77</f>
        <v>2289</v>
      </c>
    </row>
    <row r="78" spans="1:8" ht="15.75" thickBot="1">
      <c r="A78" s="17" t="s">
        <v>19</v>
      </c>
      <c r="B78" s="18" t="s">
        <v>11</v>
      </c>
      <c r="C78" s="18">
        <v>0.99790000000000001</v>
      </c>
      <c r="D78" s="18">
        <f>C78*B75</f>
        <v>0.99790000000000001</v>
      </c>
      <c r="E78" s="23"/>
      <c r="F78" s="20">
        <v>2.21</v>
      </c>
      <c r="G78" s="21">
        <f>F78*D78</f>
        <v>2.2053590000000001</v>
      </c>
    </row>
    <row r="79" spans="1:8" ht="15.75" thickBot="1">
      <c r="A79" s="17"/>
      <c r="B79" s="18"/>
      <c r="C79" s="24">
        <f>SUM(C77:C78)</f>
        <v>1</v>
      </c>
      <c r="D79" s="35">
        <f>SUM(D77:D78)</f>
        <v>1</v>
      </c>
      <c r="E79" s="35"/>
      <c r="F79" s="36"/>
      <c r="G79" s="21"/>
      <c r="H79" s="81"/>
    </row>
    <row r="80" spans="1:8" ht="16.5" thickBot="1">
      <c r="A80" s="39" t="s">
        <v>20</v>
      </c>
      <c r="B80" s="40"/>
      <c r="C80" s="8"/>
      <c r="D80" s="8"/>
      <c r="E80" s="8"/>
      <c r="F80" s="41"/>
      <c r="G80" s="42">
        <f>SUM(G77:G79)</f>
        <v>2291.205359</v>
      </c>
    </row>
    <row r="81" spans="1:8" ht="16.5" thickBot="1">
      <c r="A81" s="43" t="s">
        <v>21</v>
      </c>
      <c r="B81" s="44"/>
      <c r="C81" s="44"/>
      <c r="D81" s="44"/>
      <c r="E81" s="44"/>
      <c r="F81" s="44"/>
      <c r="G81" s="45">
        <f>G80/B75</f>
        <v>2291.205359</v>
      </c>
    </row>
    <row r="82" spans="1:8" ht="15.75" thickBot="1">
      <c r="A82" s="46"/>
      <c r="F82" s="47"/>
      <c r="G82" s="48"/>
    </row>
    <row r="83" spans="1:8" ht="15.75" thickBot="1">
      <c r="A83" s="46"/>
      <c r="D83" s="516" t="s">
        <v>22</v>
      </c>
      <c r="E83" s="517"/>
      <c r="F83" s="518"/>
      <c r="G83" s="138">
        <f>G81</f>
        <v>2291.205359</v>
      </c>
    </row>
    <row r="84" spans="1:8" ht="15.75" thickBot="1">
      <c r="A84" s="50"/>
      <c r="D84" s="516" t="s">
        <v>23</v>
      </c>
      <c r="E84" s="519"/>
      <c r="F84" s="518"/>
      <c r="G84" s="139"/>
    </row>
    <row r="85" spans="1:8" ht="18.75" thickBot="1">
      <c r="A85" s="52"/>
      <c r="B85" s="8"/>
      <c r="D85" s="516" t="s">
        <v>24</v>
      </c>
      <c r="E85" s="517"/>
      <c r="F85" s="518"/>
      <c r="G85" s="140"/>
      <c r="H85" s="54"/>
    </row>
    <row r="89" spans="1:8" ht="18">
      <c r="B89" s="305" t="s">
        <v>370</v>
      </c>
      <c r="C89" s="312"/>
      <c r="D89" s="312"/>
      <c r="E89" s="312"/>
    </row>
    <row r="90" spans="1:8" ht="18">
      <c r="A90" s="532" t="s">
        <v>101</v>
      </c>
      <c r="B90" s="533"/>
      <c r="C90" s="533"/>
      <c r="D90" s="533"/>
      <c r="E90" s="533"/>
      <c r="F90" s="534"/>
      <c r="G90" s="535"/>
    </row>
    <row r="91" spans="1:8" ht="18">
      <c r="A91" s="136" t="s">
        <v>1</v>
      </c>
      <c r="B91" s="137">
        <v>1</v>
      </c>
      <c r="C91" s="7"/>
      <c r="D91" s="7"/>
      <c r="E91" s="7"/>
      <c r="F91" s="8"/>
      <c r="G91" s="9"/>
      <c r="H91" s="10"/>
    </row>
    <row r="92" spans="1:8" ht="15.75">
      <c r="A92" s="11" t="s">
        <v>3</v>
      </c>
      <c r="B92" s="12" t="s">
        <v>4</v>
      </c>
      <c r="C92" s="12" t="s">
        <v>5</v>
      </c>
      <c r="D92" s="12" t="s">
        <v>6</v>
      </c>
      <c r="E92" s="13" t="s">
        <v>7</v>
      </c>
      <c r="F92" s="14" t="s">
        <v>8</v>
      </c>
      <c r="G92" s="15" t="s">
        <v>9</v>
      </c>
    </row>
    <row r="93" spans="1:8" ht="15">
      <c r="A93" s="17" t="s">
        <v>101</v>
      </c>
      <c r="B93" s="18" t="s">
        <v>11</v>
      </c>
      <c r="C93" s="18">
        <v>1.4999999999999999E-2</v>
      </c>
      <c r="D93" s="18">
        <f>C93*B91</f>
        <v>1.4999999999999999E-2</v>
      </c>
      <c r="E93" s="19"/>
      <c r="F93" s="20">
        <v>246000</v>
      </c>
      <c r="G93" s="21">
        <f>F93*D93</f>
        <v>3690</v>
      </c>
    </row>
    <row r="94" spans="1:8" ht="15.75" thickBot="1">
      <c r="A94" s="17" t="s">
        <v>19</v>
      </c>
      <c r="B94" s="18" t="s">
        <v>11</v>
      </c>
      <c r="C94" s="18">
        <v>0.98499999999999999</v>
      </c>
      <c r="D94" s="18">
        <f>C94*B91</f>
        <v>0.98499999999999999</v>
      </c>
      <c r="E94" s="23"/>
      <c r="F94" s="20">
        <v>2.21</v>
      </c>
      <c r="G94" s="21">
        <f>F94*D94</f>
        <v>2.17685</v>
      </c>
    </row>
    <row r="95" spans="1:8" ht="15.75" thickBot="1">
      <c r="A95" s="17"/>
      <c r="B95" s="18"/>
      <c r="C95" s="24">
        <f>SUM(C93:C94)</f>
        <v>1</v>
      </c>
      <c r="D95" s="35">
        <f>SUM(D93:D94)</f>
        <v>1</v>
      </c>
      <c r="E95" s="35"/>
      <c r="F95" s="36"/>
      <c r="G95" s="21"/>
      <c r="H95" s="81"/>
    </row>
    <row r="96" spans="1:8" ht="16.5" thickBot="1">
      <c r="A96" s="39" t="s">
        <v>20</v>
      </c>
      <c r="B96" s="40"/>
      <c r="C96" s="8"/>
      <c r="D96" s="8"/>
      <c r="E96" s="8"/>
      <c r="F96" s="41"/>
      <c r="G96" s="42">
        <f>SUM(G93:G95)</f>
        <v>3692.1768499999998</v>
      </c>
    </row>
    <row r="97" spans="1:8" ht="16.5" thickBot="1">
      <c r="A97" s="43" t="s">
        <v>21</v>
      </c>
      <c r="B97" s="44"/>
      <c r="C97" s="44"/>
      <c r="D97" s="44"/>
      <c r="E97" s="44"/>
      <c r="F97" s="44"/>
      <c r="G97" s="45">
        <f>G96/B91</f>
        <v>3692.1768499999998</v>
      </c>
    </row>
    <row r="98" spans="1:8" ht="15.75" thickBot="1">
      <c r="A98" s="46"/>
      <c r="F98" s="47"/>
      <c r="G98" s="48"/>
    </row>
    <row r="99" spans="1:8" ht="15.75" thickBot="1">
      <c r="A99" s="46"/>
      <c r="D99" s="516" t="s">
        <v>22</v>
      </c>
      <c r="E99" s="517"/>
      <c r="F99" s="518"/>
      <c r="G99" s="138">
        <f>G97</f>
        <v>3692.1768499999998</v>
      </c>
    </row>
    <row r="100" spans="1:8" ht="15.75" thickBot="1">
      <c r="A100" s="50"/>
      <c r="D100" s="516" t="s">
        <v>23</v>
      </c>
      <c r="E100" s="519"/>
      <c r="F100" s="518"/>
      <c r="G100" s="139"/>
    </row>
    <row r="101" spans="1:8" ht="18.75" thickBot="1">
      <c r="A101" s="52"/>
      <c r="B101" s="8"/>
      <c r="D101" s="516" t="s">
        <v>24</v>
      </c>
      <c r="E101" s="517"/>
      <c r="F101" s="518"/>
      <c r="G101" s="140"/>
      <c r="H101" s="54"/>
    </row>
    <row r="102" spans="1:8" s="141" customFormat="1" ht="18">
      <c r="A102" s="77"/>
      <c r="B102" s="57"/>
      <c r="D102" s="16"/>
      <c r="E102" s="16"/>
      <c r="F102" s="70"/>
      <c r="G102" s="55"/>
      <c r="H102" s="142"/>
    </row>
    <row r="103" spans="1:8" s="141" customFormat="1" ht="18">
      <c r="A103" s="532" t="s">
        <v>103</v>
      </c>
      <c r="B103" s="533"/>
      <c r="C103" s="533"/>
      <c r="D103" s="533"/>
      <c r="E103" s="533"/>
      <c r="F103" s="534"/>
      <c r="G103" s="535"/>
      <c r="H103"/>
    </row>
    <row r="104" spans="1:8" s="141" customFormat="1" ht="18">
      <c r="A104" s="136" t="s">
        <v>1</v>
      </c>
      <c r="B104" s="137">
        <v>1</v>
      </c>
      <c r="C104" s="7"/>
      <c r="D104" s="7"/>
      <c r="E104" s="7"/>
      <c r="F104" s="8"/>
      <c r="G104" s="9"/>
      <c r="H104" s="10"/>
    </row>
    <row r="105" spans="1:8" s="141" customFormat="1" ht="15.75">
      <c r="A105" s="11" t="s">
        <v>3</v>
      </c>
      <c r="B105" s="12" t="s">
        <v>4</v>
      </c>
      <c r="C105" s="12" t="s">
        <v>5</v>
      </c>
      <c r="D105" s="12" t="s">
        <v>6</v>
      </c>
      <c r="E105" s="13" t="s">
        <v>7</v>
      </c>
      <c r="F105" s="14" t="s">
        <v>8</v>
      </c>
      <c r="G105" s="15" t="s">
        <v>9</v>
      </c>
      <c r="H105"/>
    </row>
    <row r="106" spans="1:8" s="141" customFormat="1" ht="15">
      <c r="A106" s="17" t="s">
        <v>101</v>
      </c>
      <c r="B106" s="18" t="s">
        <v>11</v>
      </c>
      <c r="C106" s="18">
        <v>8.5800000000000008E-3</v>
      </c>
      <c r="D106" s="24">
        <f>C106*B104</f>
        <v>8.5800000000000008E-3</v>
      </c>
      <c r="E106" s="19"/>
      <c r="F106" s="20">
        <f>COSTOS!F32</f>
        <v>327980</v>
      </c>
      <c r="G106" s="21">
        <f>F106*D106</f>
        <v>2814.0684000000001</v>
      </c>
      <c r="H106"/>
    </row>
    <row r="107" spans="1:8" s="141" customFormat="1" ht="15.75" thickBot="1">
      <c r="A107" s="17" t="s">
        <v>19</v>
      </c>
      <c r="B107" s="18" t="s">
        <v>11</v>
      </c>
      <c r="C107" s="18">
        <v>0.99141999999999997</v>
      </c>
      <c r="D107" s="18">
        <f>C107*B104</f>
        <v>0.99141999999999997</v>
      </c>
      <c r="E107" s="23"/>
      <c r="F107" s="20">
        <v>2.21</v>
      </c>
      <c r="G107" s="21">
        <f>F107*D107</f>
        <v>2.1910381999999999</v>
      </c>
      <c r="H107"/>
    </row>
    <row r="108" spans="1:8" s="141" customFormat="1" ht="15.75" thickBot="1">
      <c r="A108" s="17"/>
      <c r="B108" s="18"/>
      <c r="C108" s="24">
        <f>SUM(C106:C107)</f>
        <v>1</v>
      </c>
      <c r="D108" s="35">
        <f>SUM(D106:D107)</f>
        <v>1</v>
      </c>
      <c r="E108" s="35"/>
      <c r="F108" s="36"/>
      <c r="G108" s="21"/>
      <c r="H108" s="81"/>
    </row>
    <row r="109" spans="1:8" s="141" customFormat="1" ht="16.5" thickBot="1">
      <c r="A109" s="39" t="s">
        <v>20</v>
      </c>
      <c r="B109" s="40"/>
      <c r="C109" s="8"/>
      <c r="D109" s="8"/>
      <c r="E109" s="8"/>
      <c r="F109" s="41"/>
      <c r="G109" s="42">
        <f>SUM(G106:G108)</f>
        <v>2816.2594382000002</v>
      </c>
      <c r="H109"/>
    </row>
    <row r="110" spans="1:8" s="141" customFormat="1" ht="16.5" thickBot="1">
      <c r="A110" s="43" t="s">
        <v>21</v>
      </c>
      <c r="B110" s="44"/>
      <c r="C110" s="44"/>
      <c r="D110" s="44"/>
      <c r="E110" s="44"/>
      <c r="F110" s="44"/>
      <c r="G110" s="45">
        <f>G109/B104</f>
        <v>2816.2594382000002</v>
      </c>
      <c r="H110"/>
    </row>
    <row r="111" spans="1:8" ht="15.75" thickBot="1">
      <c r="A111" s="46"/>
      <c r="F111" s="47"/>
      <c r="G111" s="48"/>
    </row>
    <row r="112" spans="1:8" ht="15.75" thickBot="1">
      <c r="A112" s="46"/>
      <c r="D112" s="516" t="s">
        <v>22</v>
      </c>
      <c r="E112" s="517"/>
      <c r="F112" s="518"/>
      <c r="G112" s="138">
        <f>G110</f>
        <v>2816.2594382000002</v>
      </c>
    </row>
    <row r="113" spans="1:8" ht="15.75" thickBot="1">
      <c r="A113" s="50"/>
      <c r="D113" s="516" t="s">
        <v>23</v>
      </c>
      <c r="E113" s="519"/>
      <c r="F113" s="518"/>
      <c r="G113" s="139"/>
    </row>
    <row r="114" spans="1:8" ht="18.75" thickBot="1">
      <c r="A114" s="52"/>
      <c r="B114" s="8"/>
      <c r="D114" s="516" t="s">
        <v>24</v>
      </c>
      <c r="E114" s="517"/>
      <c r="F114" s="518"/>
      <c r="G114" s="140"/>
      <c r="H114" s="54"/>
    </row>
    <row r="115" spans="1:8" ht="18">
      <c r="A115" s="52"/>
      <c r="B115" s="8"/>
      <c r="D115" s="16"/>
      <c r="E115" s="16"/>
      <c r="F115" s="70"/>
      <c r="G115" s="55"/>
      <c r="H115" s="142"/>
    </row>
    <row r="116" spans="1:8" ht="18">
      <c r="A116" s="52"/>
      <c r="B116" s="8"/>
      <c r="D116" s="16"/>
      <c r="E116" s="16"/>
      <c r="F116" s="70"/>
      <c r="G116" s="55"/>
      <c r="H116" s="142"/>
    </row>
    <row r="117" spans="1:8" ht="18">
      <c r="B117" s="311" t="s">
        <v>369</v>
      </c>
      <c r="C117" s="310"/>
    </row>
    <row r="118" spans="1:8" ht="18">
      <c r="A118" s="536" t="s">
        <v>102</v>
      </c>
      <c r="B118" s="537"/>
      <c r="C118" s="537"/>
      <c r="D118" s="537"/>
      <c r="E118" s="537"/>
      <c r="F118" s="538"/>
      <c r="G118" s="539"/>
    </row>
    <row r="119" spans="1:8" ht="18">
      <c r="A119" s="136" t="s">
        <v>1</v>
      </c>
      <c r="B119" s="137">
        <v>2</v>
      </c>
      <c r="C119" s="7"/>
      <c r="D119" s="7"/>
      <c r="E119" s="7"/>
      <c r="F119" s="8"/>
      <c r="G119" s="9"/>
      <c r="H119" s="10"/>
    </row>
    <row r="120" spans="1:8" ht="15.75">
      <c r="A120" s="11" t="s">
        <v>3</v>
      </c>
      <c r="B120" s="12" t="s">
        <v>4</v>
      </c>
      <c r="C120" s="12" t="s">
        <v>5</v>
      </c>
      <c r="D120" s="12" t="s">
        <v>6</v>
      </c>
      <c r="E120" s="13" t="s">
        <v>7</v>
      </c>
      <c r="F120" s="14" t="s">
        <v>8</v>
      </c>
      <c r="G120" s="15" t="s">
        <v>9</v>
      </c>
    </row>
    <row r="121" spans="1:8" ht="15">
      <c r="A121" s="17" t="s">
        <v>104</v>
      </c>
      <c r="B121" s="18" t="s">
        <v>76</v>
      </c>
      <c r="C121" s="18">
        <v>0.4667</v>
      </c>
      <c r="D121" s="35">
        <f>C121*B119</f>
        <v>0.93340000000000001</v>
      </c>
      <c r="E121" s="19"/>
      <c r="F121" s="143">
        <f>G112</f>
        <v>2816.2594382000002</v>
      </c>
      <c r="G121" s="21">
        <f>F121*D121</f>
        <v>2628.6965596158802</v>
      </c>
    </row>
    <row r="122" spans="1:8" ht="15">
      <c r="A122" s="17" t="s">
        <v>93</v>
      </c>
      <c r="B122" s="18" t="s">
        <v>76</v>
      </c>
      <c r="C122" s="18">
        <v>0.5</v>
      </c>
      <c r="D122" s="18">
        <f>C122*B119</f>
        <v>1</v>
      </c>
      <c r="E122" s="23"/>
      <c r="F122" s="143">
        <f>G83</f>
        <v>2291.205359</v>
      </c>
      <c r="G122" s="21">
        <f>F122*D122</f>
        <v>2291.205359</v>
      </c>
    </row>
    <row r="123" spans="1:8" ht="15.75" thickBot="1">
      <c r="A123" s="17" t="s">
        <v>67</v>
      </c>
      <c r="B123" s="18" t="s">
        <v>76</v>
      </c>
      <c r="C123" s="18">
        <v>3.3399999999999999E-2</v>
      </c>
      <c r="D123" s="22">
        <f>C123*B119</f>
        <v>6.6799999999999998E-2</v>
      </c>
      <c r="E123" s="23"/>
      <c r="F123" s="143">
        <v>2.21</v>
      </c>
      <c r="G123" s="21">
        <f>F123*D123</f>
        <v>0.14762799999999998</v>
      </c>
    </row>
    <row r="124" spans="1:8" ht="15.75" thickBot="1">
      <c r="A124" s="17"/>
      <c r="B124" s="18"/>
      <c r="C124" s="24">
        <f>SUM(C121:C122)</f>
        <v>0.9667</v>
      </c>
      <c r="D124" s="35">
        <f>SUM(D121:D123)</f>
        <v>2.0002</v>
      </c>
      <c r="E124" s="35"/>
      <c r="F124" s="36"/>
      <c r="G124" s="21"/>
      <c r="H124" s="81"/>
    </row>
    <row r="125" spans="1:8" ht="16.5" thickBot="1">
      <c r="A125" s="39" t="s">
        <v>20</v>
      </c>
      <c r="B125" s="40"/>
      <c r="C125" s="8"/>
      <c r="D125" s="8"/>
      <c r="E125" s="8"/>
      <c r="F125" s="41"/>
      <c r="G125" s="42">
        <f>SUM(G121:G124)</f>
        <v>4920.04954661588</v>
      </c>
    </row>
    <row r="126" spans="1:8" ht="16.5" thickBot="1">
      <c r="A126" s="43" t="s">
        <v>21</v>
      </c>
      <c r="B126" s="44"/>
      <c r="C126" s="44"/>
      <c r="D126" s="44"/>
      <c r="E126" s="44"/>
      <c r="F126" s="44"/>
      <c r="G126" s="45">
        <f>G125/B119</f>
        <v>2460.02477330794</v>
      </c>
    </row>
    <row r="127" spans="1:8" ht="15.75" thickBot="1">
      <c r="A127" s="46"/>
      <c r="F127" s="47"/>
      <c r="G127" s="48"/>
    </row>
    <row r="128" spans="1:8" ht="15.75" thickBot="1">
      <c r="A128" s="46"/>
      <c r="D128" s="516" t="s">
        <v>22</v>
      </c>
      <c r="E128" s="517"/>
      <c r="F128" s="518"/>
      <c r="G128" s="138">
        <f>G126</f>
        <v>2460.02477330794</v>
      </c>
    </row>
    <row r="129" spans="1:8" ht="15.75" thickBot="1">
      <c r="A129" s="50"/>
      <c r="D129" s="516" t="s">
        <v>23</v>
      </c>
      <c r="E129" s="519"/>
      <c r="F129" s="518"/>
      <c r="G129" s="139"/>
    </row>
    <row r="130" spans="1:8" ht="18.75" thickBot="1">
      <c r="A130" s="52"/>
      <c r="B130" s="8"/>
      <c r="D130" s="516" t="s">
        <v>24</v>
      </c>
      <c r="E130" s="517"/>
      <c r="F130" s="518"/>
      <c r="G130" s="140"/>
      <c r="H130" s="54"/>
    </row>
    <row r="132" spans="1:8" ht="15">
      <c r="B132" s="308" t="s">
        <v>368</v>
      </c>
      <c r="C132" s="309"/>
    </row>
    <row r="133" spans="1:8" ht="18">
      <c r="A133" s="540" t="s">
        <v>110</v>
      </c>
      <c r="B133" s="541"/>
      <c r="C133" s="541"/>
      <c r="D133" s="541"/>
      <c r="E133" s="541"/>
      <c r="F133" s="542"/>
      <c r="G133" s="543"/>
    </row>
    <row r="134" spans="1:8" ht="18">
      <c r="A134" s="136" t="s">
        <v>1</v>
      </c>
      <c r="B134" s="137">
        <v>5</v>
      </c>
      <c r="C134" s="7"/>
      <c r="D134" s="7"/>
      <c r="E134" s="7"/>
      <c r="F134" s="8"/>
      <c r="G134" s="9"/>
    </row>
    <row r="135" spans="1:8" ht="15.75">
      <c r="A135" s="11" t="s">
        <v>3</v>
      </c>
      <c r="B135" s="12" t="s">
        <v>4</v>
      </c>
      <c r="C135" s="12" t="s">
        <v>5</v>
      </c>
      <c r="D135" s="12" t="s">
        <v>6</v>
      </c>
      <c r="E135" s="13" t="s">
        <v>7</v>
      </c>
      <c r="F135" s="14" t="s">
        <v>8</v>
      </c>
      <c r="G135" s="15" t="s">
        <v>9</v>
      </c>
    </row>
    <row r="136" spans="1:8" ht="15">
      <c r="A136" s="17" t="s">
        <v>111</v>
      </c>
      <c r="B136" s="18" t="s">
        <v>76</v>
      </c>
      <c r="C136" s="18">
        <v>0.66</v>
      </c>
      <c r="D136" s="22">
        <f>C136*B134</f>
        <v>3.3000000000000003</v>
      </c>
      <c r="E136" s="19"/>
      <c r="F136" s="143">
        <f>G99</f>
        <v>3692.1768499999998</v>
      </c>
      <c r="G136" s="21">
        <f>F136*D136</f>
        <v>12184.183605</v>
      </c>
      <c r="H136" s="10"/>
    </row>
    <row r="137" spans="1:8" ht="15">
      <c r="A137" s="17" t="s">
        <v>112</v>
      </c>
      <c r="B137" s="18" t="s">
        <v>76</v>
      </c>
      <c r="C137" s="18">
        <v>0.34</v>
      </c>
      <c r="D137" s="22">
        <f>C137*B134</f>
        <v>1.7000000000000002</v>
      </c>
      <c r="E137" s="23"/>
      <c r="F137" s="143">
        <f>G11</f>
        <v>2920.8640700000001</v>
      </c>
      <c r="G137" s="21">
        <f>F137*D137</f>
        <v>4965.4689190000008</v>
      </c>
    </row>
    <row r="138" spans="1:8" ht="15.75" thickBot="1">
      <c r="A138" s="17"/>
      <c r="B138" s="18"/>
      <c r="C138" s="24">
        <f>SUM(C136:C137)</f>
        <v>1</v>
      </c>
      <c r="D138" s="35">
        <f>SUM(D136:D137)</f>
        <v>5</v>
      </c>
      <c r="E138" s="35"/>
      <c r="F138" s="36"/>
      <c r="G138" s="21"/>
    </row>
    <row r="139" spans="1:8" ht="16.5" thickBot="1">
      <c r="A139" s="39" t="s">
        <v>20</v>
      </c>
      <c r="B139" s="40"/>
      <c r="C139" s="8"/>
      <c r="D139" s="8"/>
      <c r="E139" s="8"/>
      <c r="F139" s="41"/>
      <c r="G139" s="42">
        <f>SUM(G136:G138)</f>
        <v>17149.652524000001</v>
      </c>
      <c r="H139" s="81"/>
    </row>
    <row r="140" spans="1:8" ht="16.5" thickBot="1">
      <c r="A140" s="43" t="s">
        <v>21</v>
      </c>
      <c r="B140" s="44"/>
      <c r="C140" s="44"/>
      <c r="D140" s="44"/>
      <c r="E140" s="44"/>
      <c r="F140" s="44"/>
      <c r="G140" s="45">
        <f>G139/B134</f>
        <v>3429.9305048000001</v>
      </c>
    </row>
    <row r="141" spans="1:8" ht="15.75" thickBot="1">
      <c r="A141" s="46"/>
      <c r="F141" s="47"/>
      <c r="G141" s="48"/>
    </row>
    <row r="142" spans="1:8" ht="15.75" thickBot="1">
      <c r="A142" s="46"/>
      <c r="D142" s="516" t="s">
        <v>22</v>
      </c>
      <c r="E142" s="517"/>
      <c r="F142" s="518"/>
      <c r="G142" s="138">
        <f>G140</f>
        <v>3429.9305048000001</v>
      </c>
    </row>
    <row r="143" spans="1:8" ht="15.75" thickBot="1">
      <c r="A143" s="50"/>
      <c r="D143" s="516" t="s">
        <v>23</v>
      </c>
      <c r="E143" s="519"/>
      <c r="F143" s="518"/>
      <c r="G143" s="139"/>
    </row>
    <row r="144" spans="1:8" ht="15.75" thickBot="1">
      <c r="A144" s="52"/>
      <c r="B144" s="8"/>
      <c r="D144" s="516" t="s">
        <v>24</v>
      </c>
      <c r="E144" s="517"/>
      <c r="F144" s="518"/>
      <c r="G144" s="140"/>
    </row>
    <row r="145" spans="1:8" ht="18.75" thickBot="1">
      <c r="H145" s="54"/>
    </row>
    <row r="146" spans="1:8" ht="18">
      <c r="B146" s="306" t="s">
        <v>367</v>
      </c>
      <c r="C146" s="307"/>
    </row>
    <row r="147" spans="1:8" ht="18">
      <c r="A147" s="532" t="s">
        <v>106</v>
      </c>
      <c r="B147" s="533"/>
      <c r="C147" s="533"/>
      <c r="D147" s="533"/>
      <c r="E147" s="533"/>
      <c r="F147" s="534"/>
      <c r="G147" s="535"/>
    </row>
    <row r="148" spans="1:8" ht="18">
      <c r="A148" s="136" t="s">
        <v>1</v>
      </c>
      <c r="B148" s="137">
        <v>1</v>
      </c>
      <c r="C148" s="7"/>
      <c r="D148" s="7"/>
      <c r="E148" s="7"/>
      <c r="F148" s="8"/>
      <c r="G148" s="9"/>
    </row>
    <row r="149" spans="1:8" ht="15.75">
      <c r="A149" s="11" t="s">
        <v>3</v>
      </c>
      <c r="B149" s="12" t="s">
        <v>4</v>
      </c>
      <c r="C149" s="12" t="s">
        <v>5</v>
      </c>
      <c r="D149" s="12" t="s">
        <v>6</v>
      </c>
      <c r="E149" s="13" t="s">
        <v>7</v>
      </c>
      <c r="F149" s="14" t="s">
        <v>8</v>
      </c>
      <c r="G149" s="15" t="s">
        <v>9</v>
      </c>
      <c r="H149" s="10"/>
    </row>
    <row r="150" spans="1:8" ht="15">
      <c r="A150" s="17" t="s">
        <v>94</v>
      </c>
      <c r="B150" s="18" t="s">
        <v>90</v>
      </c>
      <c r="C150" s="18">
        <v>0.01</v>
      </c>
      <c r="D150" s="18">
        <f>C150*B148</f>
        <v>0.01</v>
      </c>
      <c r="E150" s="19"/>
      <c r="F150" s="143">
        <f>COSTOS!F27</f>
        <v>66555</v>
      </c>
      <c r="G150" s="21">
        <f>F150*D150</f>
        <v>665.55000000000007</v>
      </c>
    </row>
    <row r="151" spans="1:8" ht="15">
      <c r="A151" s="17" t="s">
        <v>19</v>
      </c>
      <c r="B151" s="18" t="s">
        <v>90</v>
      </c>
      <c r="C151" s="18">
        <v>0.99</v>
      </c>
      <c r="D151" s="18">
        <f>C151*B148</f>
        <v>0.99</v>
      </c>
      <c r="E151" s="23"/>
      <c r="F151" s="143">
        <v>2.21</v>
      </c>
      <c r="G151" s="21">
        <f>F151*D151</f>
        <v>2.1879</v>
      </c>
    </row>
    <row r="152" spans="1:8" ht="15.75" thickBot="1">
      <c r="A152" s="17"/>
      <c r="B152" s="18"/>
      <c r="C152" s="24">
        <f>SUM(C150:C151)</f>
        <v>1</v>
      </c>
      <c r="D152" s="35">
        <f>SUM(D150:D151)</f>
        <v>1</v>
      </c>
      <c r="E152" s="35"/>
      <c r="F152" s="36"/>
      <c r="G152" s="21"/>
    </row>
    <row r="153" spans="1:8" ht="16.5" thickBot="1">
      <c r="A153" s="39" t="s">
        <v>20</v>
      </c>
      <c r="B153" s="40"/>
      <c r="C153" s="8"/>
      <c r="D153" s="8"/>
      <c r="E153" s="8"/>
      <c r="F153" s="41"/>
      <c r="G153" s="42">
        <f>SUM(G150:G152)</f>
        <v>667.73790000000008</v>
      </c>
      <c r="H153" s="81"/>
    </row>
    <row r="154" spans="1:8" ht="16.5" thickBot="1">
      <c r="A154" s="43" t="s">
        <v>21</v>
      </c>
      <c r="B154" s="44"/>
      <c r="C154" s="44"/>
      <c r="D154" s="44"/>
      <c r="E154" s="44"/>
      <c r="F154" s="44"/>
      <c r="G154" s="45">
        <f>G153/B148</f>
        <v>667.73790000000008</v>
      </c>
    </row>
    <row r="155" spans="1:8" ht="15.75" thickBot="1">
      <c r="A155" s="46"/>
      <c r="F155" s="47"/>
      <c r="G155" s="48"/>
    </row>
    <row r="156" spans="1:8" ht="15.75" thickBot="1">
      <c r="A156" s="46"/>
      <c r="D156" s="516" t="s">
        <v>22</v>
      </c>
      <c r="E156" s="517"/>
      <c r="F156" s="518"/>
      <c r="G156" s="138">
        <f>G154</f>
        <v>667.73790000000008</v>
      </c>
    </row>
    <row r="157" spans="1:8" ht="15.75" thickBot="1">
      <c r="A157" s="50"/>
      <c r="D157" s="516" t="s">
        <v>23</v>
      </c>
      <c r="E157" s="519"/>
      <c r="F157" s="518"/>
      <c r="G157" s="139"/>
    </row>
    <row r="158" spans="1:8" ht="15.75" thickBot="1">
      <c r="A158" s="52"/>
      <c r="B158" s="8"/>
      <c r="D158" s="516" t="s">
        <v>24</v>
      </c>
      <c r="E158" s="517"/>
      <c r="F158" s="518"/>
      <c r="G158" s="140"/>
    </row>
    <row r="159" spans="1:8" ht="18.75" thickBot="1">
      <c r="H159" s="54"/>
    </row>
    <row r="160" spans="1:8" ht="18">
      <c r="B160" s="303" t="s">
        <v>366</v>
      </c>
      <c r="C160" s="304"/>
    </row>
    <row r="161" spans="1:8" ht="18">
      <c r="A161" s="520" t="s">
        <v>107</v>
      </c>
      <c r="B161" s="521"/>
      <c r="C161" s="521"/>
      <c r="D161" s="521"/>
      <c r="E161" s="521"/>
      <c r="F161" s="522"/>
      <c r="G161" s="523"/>
    </row>
    <row r="162" spans="1:8" ht="18">
      <c r="A162" s="136" t="s">
        <v>1</v>
      </c>
      <c r="B162" s="137">
        <v>1</v>
      </c>
      <c r="C162" s="7"/>
      <c r="D162" s="7"/>
      <c r="E162" s="7"/>
      <c r="F162" s="8"/>
      <c r="G162" s="9"/>
    </row>
    <row r="163" spans="1:8" ht="15.75">
      <c r="A163" s="11" t="s">
        <v>3</v>
      </c>
      <c r="B163" s="12" t="s">
        <v>4</v>
      </c>
      <c r="C163" s="12" t="s">
        <v>5</v>
      </c>
      <c r="D163" s="12" t="s">
        <v>6</v>
      </c>
      <c r="E163" s="13" t="s">
        <v>7</v>
      </c>
      <c r="F163" s="14" t="s">
        <v>8</v>
      </c>
      <c r="G163" s="15" t="s">
        <v>9</v>
      </c>
    </row>
    <row r="164" spans="1:8" ht="15">
      <c r="A164" s="17" t="s">
        <v>95</v>
      </c>
      <c r="B164" s="18" t="s">
        <v>90</v>
      </c>
      <c r="C164" s="18">
        <v>0.01</v>
      </c>
      <c r="D164" s="18">
        <f>C164*B162</f>
        <v>0.01</v>
      </c>
      <c r="E164" s="19"/>
      <c r="F164" s="143">
        <f>COSTOS!F28</f>
        <v>95380</v>
      </c>
      <c r="G164" s="21">
        <f>F164*D164</f>
        <v>953.80000000000007</v>
      </c>
      <c r="H164" s="10"/>
    </row>
    <row r="165" spans="1:8" ht="15">
      <c r="A165" s="17" t="s">
        <v>19</v>
      </c>
      <c r="B165" s="18" t="s">
        <v>90</v>
      </c>
      <c r="C165" s="18">
        <v>0.99</v>
      </c>
      <c r="D165" s="18">
        <f>C165*B162</f>
        <v>0.99</v>
      </c>
      <c r="E165" s="23"/>
      <c r="F165" s="143">
        <v>2.21</v>
      </c>
      <c r="G165" s="21">
        <f>F165*D165</f>
        <v>2.1879</v>
      </c>
    </row>
    <row r="166" spans="1:8" ht="15">
      <c r="A166" s="17"/>
      <c r="B166" s="18"/>
      <c r="C166" s="24">
        <f>SUM(C164:C165)</f>
        <v>1</v>
      </c>
      <c r="D166" s="35">
        <f>SUM(D164:D165)</f>
        <v>1</v>
      </c>
      <c r="E166" s="35"/>
      <c r="F166" s="36"/>
      <c r="G166" s="21"/>
    </row>
    <row r="167" spans="1:8" ht="16.5" thickBot="1">
      <c r="A167" s="39" t="s">
        <v>20</v>
      </c>
      <c r="B167" s="40"/>
      <c r="C167" s="8"/>
      <c r="D167" s="8"/>
      <c r="E167" s="8"/>
      <c r="F167" s="41"/>
      <c r="G167" s="42">
        <f>SUM(G164:G166)</f>
        <v>955.98790000000008</v>
      </c>
    </row>
    <row r="168" spans="1:8" ht="16.5" thickBot="1">
      <c r="A168" s="43" t="s">
        <v>21</v>
      </c>
      <c r="B168" s="44"/>
      <c r="C168" s="44"/>
      <c r="D168" s="44"/>
      <c r="E168" s="44"/>
      <c r="F168" s="44"/>
      <c r="G168" s="45">
        <f>G167/B162</f>
        <v>955.98790000000008</v>
      </c>
      <c r="H168" s="81"/>
    </row>
    <row r="169" spans="1:8" ht="15.75" thickBot="1">
      <c r="A169" s="46"/>
      <c r="F169" s="47"/>
      <c r="G169" s="48"/>
    </row>
    <row r="170" spans="1:8" ht="15.75" thickBot="1">
      <c r="A170" s="46"/>
      <c r="D170" s="516" t="s">
        <v>22</v>
      </c>
      <c r="E170" s="517"/>
      <c r="F170" s="518"/>
      <c r="G170" s="138">
        <f>G168</f>
        <v>955.98790000000008</v>
      </c>
    </row>
    <row r="171" spans="1:8" ht="15.75" thickBot="1">
      <c r="A171" s="50"/>
      <c r="D171" s="516" t="s">
        <v>23</v>
      </c>
      <c r="E171" s="519"/>
      <c r="F171" s="518"/>
      <c r="G171" s="139"/>
    </row>
    <row r="172" spans="1:8" ht="15.75" thickBot="1">
      <c r="A172" s="52"/>
      <c r="B172" s="8"/>
      <c r="D172" s="516" t="s">
        <v>24</v>
      </c>
      <c r="E172" s="517"/>
      <c r="F172" s="518"/>
      <c r="G172" s="140"/>
    </row>
    <row r="173" spans="1:8" ht="13.5" thickBot="1"/>
    <row r="174" spans="1:8" ht="18.75" thickBot="1">
      <c r="H174" s="54"/>
    </row>
    <row r="176" spans="1:8" ht="18">
      <c r="A176" s="528" t="s">
        <v>108</v>
      </c>
      <c r="B176" s="529"/>
      <c r="C176" s="529"/>
      <c r="D176" s="529"/>
      <c r="E176" s="529"/>
      <c r="F176" s="530"/>
      <c r="G176" s="531"/>
    </row>
    <row r="177" spans="1:8" ht="18">
      <c r="A177" s="136" t="s">
        <v>1</v>
      </c>
      <c r="B177" s="137">
        <v>1</v>
      </c>
      <c r="C177" s="7"/>
      <c r="D177" s="7"/>
      <c r="E177" s="7"/>
      <c r="F177" s="8"/>
      <c r="G177" s="9"/>
      <c r="H177" s="10"/>
    </row>
    <row r="178" spans="1:8" ht="15.75">
      <c r="A178" s="11" t="s">
        <v>3</v>
      </c>
      <c r="B178" s="12" t="s">
        <v>4</v>
      </c>
      <c r="C178" s="12" t="s">
        <v>5</v>
      </c>
      <c r="D178" s="12" t="s">
        <v>6</v>
      </c>
      <c r="E178" s="13" t="s">
        <v>7</v>
      </c>
      <c r="F178" s="14" t="s">
        <v>8</v>
      </c>
      <c r="G178" s="15" t="s">
        <v>9</v>
      </c>
    </row>
    <row r="179" spans="1:8" ht="15">
      <c r="A179" s="17" t="s">
        <v>96</v>
      </c>
      <c r="B179" s="18" t="s">
        <v>90</v>
      </c>
      <c r="C179" s="18">
        <v>0.01</v>
      </c>
      <c r="D179" s="18">
        <f>C179*B177</f>
        <v>0.01</v>
      </c>
      <c r="E179" s="19"/>
      <c r="F179" s="143">
        <v>70800</v>
      </c>
      <c r="G179" s="21">
        <f>F179*D179</f>
        <v>708</v>
      </c>
    </row>
    <row r="180" spans="1:8" ht="15.75" thickBot="1">
      <c r="A180" s="17" t="s">
        <v>19</v>
      </c>
      <c r="B180" s="18" t="s">
        <v>90</v>
      </c>
      <c r="C180" s="18">
        <v>0.99</v>
      </c>
      <c r="D180" s="18">
        <f>C180*B177</f>
        <v>0.99</v>
      </c>
      <c r="E180" s="23"/>
      <c r="F180" s="143">
        <v>2.21</v>
      </c>
      <c r="G180" s="21">
        <f>F180*D180</f>
        <v>2.1879</v>
      </c>
    </row>
    <row r="181" spans="1:8" ht="15.75" thickBot="1">
      <c r="A181" s="17"/>
      <c r="B181" s="18"/>
      <c r="C181" s="24">
        <f>SUM(C179:C180)</f>
        <v>1</v>
      </c>
      <c r="D181" s="35">
        <f>SUM(D179:D180)</f>
        <v>1</v>
      </c>
      <c r="E181" s="35"/>
      <c r="F181" s="36"/>
      <c r="G181" s="21"/>
      <c r="H181" s="81"/>
    </row>
    <row r="182" spans="1:8" ht="16.5" thickBot="1">
      <c r="A182" s="39" t="s">
        <v>20</v>
      </c>
      <c r="B182" s="40"/>
      <c r="C182" s="8"/>
      <c r="D182" s="8"/>
      <c r="E182" s="8"/>
      <c r="F182" s="41"/>
      <c r="G182" s="42">
        <f>SUM(G179:G181)</f>
        <v>710.18790000000001</v>
      </c>
    </row>
    <row r="183" spans="1:8" ht="16.5" thickBot="1">
      <c r="A183" s="43" t="s">
        <v>21</v>
      </c>
      <c r="B183" s="44"/>
      <c r="C183" s="44"/>
      <c r="D183" s="44"/>
      <c r="E183" s="44"/>
      <c r="F183" s="44"/>
      <c r="G183" s="45">
        <f>G182/B177</f>
        <v>710.18790000000001</v>
      </c>
    </row>
    <row r="184" spans="1:8" ht="15.75" thickBot="1">
      <c r="A184" s="46"/>
      <c r="F184" s="47"/>
      <c r="G184" s="48"/>
    </row>
    <row r="185" spans="1:8" ht="15.75" thickBot="1">
      <c r="A185" s="46"/>
      <c r="D185" s="516" t="s">
        <v>22</v>
      </c>
      <c r="E185" s="517"/>
      <c r="F185" s="518"/>
      <c r="G185" s="138">
        <f>G183</f>
        <v>710.18790000000001</v>
      </c>
    </row>
    <row r="186" spans="1:8" ht="15.75" thickBot="1">
      <c r="A186" s="50"/>
      <c r="D186" s="516" t="s">
        <v>23</v>
      </c>
      <c r="E186" s="519"/>
      <c r="F186" s="518"/>
      <c r="G186" s="139"/>
    </row>
    <row r="187" spans="1:8" ht="18.75" thickBot="1">
      <c r="A187" s="52"/>
      <c r="B187" s="8"/>
      <c r="D187" s="516" t="s">
        <v>24</v>
      </c>
      <c r="E187" s="517"/>
      <c r="F187" s="518"/>
      <c r="G187" s="140"/>
      <c r="H187" s="54"/>
    </row>
    <row r="188" spans="1:8" ht="18">
      <c r="A188" s="52"/>
      <c r="B188" s="8"/>
      <c r="D188" s="297"/>
      <c r="E188" s="297"/>
      <c r="F188" s="298"/>
      <c r="G188" s="299"/>
      <c r="H188" s="142"/>
    </row>
    <row r="189" spans="1:8" ht="20.25">
      <c r="B189" s="301" t="s">
        <v>365</v>
      </c>
      <c r="C189" s="300"/>
    </row>
    <row r="190" spans="1:8" ht="18">
      <c r="A190" s="524" t="s">
        <v>109</v>
      </c>
      <c r="B190" s="525"/>
      <c r="C190" s="525"/>
      <c r="D190" s="525"/>
      <c r="E190" s="525"/>
      <c r="F190" s="526"/>
      <c r="G190" s="527"/>
    </row>
    <row r="191" spans="1:8" ht="18">
      <c r="A191" s="136" t="s">
        <v>1</v>
      </c>
      <c r="B191" s="137">
        <v>1</v>
      </c>
      <c r="C191" s="7"/>
      <c r="D191" s="7"/>
      <c r="E191" s="7"/>
      <c r="F191" s="8"/>
      <c r="G191" s="9"/>
    </row>
    <row r="192" spans="1:8" ht="15.75">
      <c r="A192" s="11" t="s">
        <v>3</v>
      </c>
      <c r="B192" s="12" t="s">
        <v>4</v>
      </c>
      <c r="C192" s="12" t="s">
        <v>5</v>
      </c>
      <c r="D192" s="12" t="s">
        <v>6</v>
      </c>
      <c r="E192" s="13" t="s">
        <v>7</v>
      </c>
      <c r="F192" s="14" t="s">
        <v>8</v>
      </c>
      <c r="G192" s="15" t="s">
        <v>9</v>
      </c>
    </row>
    <row r="193" spans="1:7" ht="15">
      <c r="A193" s="17" t="s">
        <v>97</v>
      </c>
      <c r="B193" s="18" t="s">
        <v>90</v>
      </c>
      <c r="C193" s="18">
        <v>0.01</v>
      </c>
      <c r="D193" s="18">
        <f>C193*B191</f>
        <v>0.01</v>
      </c>
      <c r="E193" s="19"/>
      <c r="F193" s="143">
        <v>135700</v>
      </c>
      <c r="G193" s="21">
        <f>F193*D193</f>
        <v>1357</v>
      </c>
    </row>
    <row r="194" spans="1:7" ht="15">
      <c r="A194" s="17" t="s">
        <v>19</v>
      </c>
      <c r="B194" s="18" t="s">
        <v>90</v>
      </c>
      <c r="C194" s="18">
        <v>0.99</v>
      </c>
      <c r="D194" s="18">
        <f>C194*B191</f>
        <v>0.99</v>
      </c>
      <c r="E194" s="23"/>
      <c r="F194" s="143">
        <v>2.21</v>
      </c>
      <c r="G194" s="21">
        <f>F194*D194</f>
        <v>2.1879</v>
      </c>
    </row>
    <row r="195" spans="1:7" ht="15">
      <c r="A195" s="17"/>
      <c r="B195" s="18"/>
      <c r="C195" s="24">
        <f>SUM(C193:C194)</f>
        <v>1</v>
      </c>
      <c r="D195" s="35">
        <f>SUM(D193:D194)</f>
        <v>1</v>
      </c>
      <c r="E195" s="35"/>
      <c r="F195" s="36"/>
      <c r="G195" s="21"/>
    </row>
    <row r="196" spans="1:7" ht="16.5" thickBot="1">
      <c r="A196" s="39" t="s">
        <v>20</v>
      </c>
      <c r="B196" s="40"/>
      <c r="C196" s="8"/>
      <c r="D196" s="8"/>
      <c r="E196" s="8"/>
      <c r="F196" s="41"/>
      <c r="G196" s="42">
        <f>SUM(G193:G195)</f>
        <v>1359.1878999999999</v>
      </c>
    </row>
    <row r="197" spans="1:7" ht="16.5" thickBot="1">
      <c r="A197" s="43" t="s">
        <v>21</v>
      </c>
      <c r="B197" s="44"/>
      <c r="C197" s="44"/>
      <c r="D197" s="44"/>
      <c r="E197" s="44"/>
      <c r="F197" s="44"/>
      <c r="G197" s="45">
        <f>G196/B191</f>
        <v>1359.1878999999999</v>
      </c>
    </row>
    <row r="198" spans="1:7" ht="15.75" thickBot="1">
      <c r="A198" s="46"/>
      <c r="F198" s="47"/>
      <c r="G198" s="48"/>
    </row>
    <row r="199" spans="1:7" ht="15.75" thickBot="1">
      <c r="A199" s="46"/>
      <c r="D199" s="516" t="s">
        <v>22</v>
      </c>
      <c r="E199" s="517"/>
      <c r="F199" s="518"/>
      <c r="G199" s="138">
        <f>G197</f>
        <v>1359.1878999999999</v>
      </c>
    </row>
    <row r="200" spans="1:7" ht="15.75" thickBot="1">
      <c r="A200" s="50"/>
      <c r="D200" s="516" t="s">
        <v>23</v>
      </c>
      <c r="E200" s="519"/>
      <c r="F200" s="518"/>
      <c r="G200" s="139"/>
    </row>
    <row r="201" spans="1:7" ht="15.75" thickBot="1">
      <c r="A201" s="52"/>
      <c r="B201" s="8"/>
      <c r="D201" s="516" t="s">
        <v>24</v>
      </c>
      <c r="E201" s="517"/>
      <c r="F201" s="518"/>
      <c r="G201" s="140"/>
    </row>
    <row r="203" spans="1:7" ht="15">
      <c r="B203" s="302" t="s">
        <v>364</v>
      </c>
      <c r="C203" s="296"/>
    </row>
    <row r="204" spans="1:7" ht="18">
      <c r="A204" s="512" t="s">
        <v>47</v>
      </c>
      <c r="B204" s="513"/>
      <c r="C204" s="513"/>
      <c r="D204" s="513"/>
      <c r="E204" s="513"/>
      <c r="F204" s="514"/>
      <c r="G204" s="515"/>
    </row>
    <row r="205" spans="1:7" ht="18">
      <c r="A205" s="136" t="s">
        <v>1</v>
      </c>
      <c r="B205" s="137">
        <v>1</v>
      </c>
      <c r="C205" s="7"/>
      <c r="D205" s="7"/>
      <c r="E205" s="7"/>
      <c r="F205" s="8"/>
      <c r="G205" s="9"/>
    </row>
    <row r="206" spans="1:7" ht="15.75">
      <c r="A206" s="11" t="s">
        <v>3</v>
      </c>
      <c r="B206" s="12" t="s">
        <v>4</v>
      </c>
      <c r="C206" s="12" t="s">
        <v>5</v>
      </c>
      <c r="D206" s="12" t="s">
        <v>6</v>
      </c>
      <c r="E206" s="13" t="s">
        <v>7</v>
      </c>
      <c r="F206" s="14" t="s">
        <v>8</v>
      </c>
      <c r="G206" s="15" t="s">
        <v>9</v>
      </c>
    </row>
    <row r="207" spans="1:7" ht="15">
      <c r="A207" s="17" t="s">
        <v>47</v>
      </c>
      <c r="B207" s="18" t="s">
        <v>90</v>
      </c>
      <c r="C207" s="18">
        <v>1.4999999999999999E-2</v>
      </c>
      <c r="D207" s="18">
        <f>C207*B205</f>
        <v>1.4999999999999999E-2</v>
      </c>
      <c r="E207" s="19"/>
      <c r="F207" s="143">
        <f>COSTOS!F29</f>
        <v>222750</v>
      </c>
      <c r="G207" s="21">
        <f>F207*D207</f>
        <v>3341.25</v>
      </c>
    </row>
    <row r="208" spans="1:7" ht="15">
      <c r="A208" s="17" t="s">
        <v>19</v>
      </c>
      <c r="B208" s="18" t="s">
        <v>90</v>
      </c>
      <c r="C208" s="18">
        <v>0.98499999999999999</v>
      </c>
      <c r="D208" s="18">
        <f>C208*B205</f>
        <v>0.98499999999999999</v>
      </c>
      <c r="E208" s="23"/>
      <c r="F208" s="143">
        <v>2.21</v>
      </c>
      <c r="G208" s="21">
        <f>F208*D208</f>
        <v>2.17685</v>
      </c>
    </row>
    <row r="209" spans="1:7" ht="15">
      <c r="A209" s="17"/>
      <c r="B209" s="18"/>
      <c r="C209" s="24">
        <f>SUM(C207:C208)</f>
        <v>1</v>
      </c>
      <c r="D209" s="35">
        <f>SUM(D207:D208)</f>
        <v>1</v>
      </c>
      <c r="E209" s="35"/>
      <c r="F209" s="36"/>
      <c r="G209" s="21"/>
    </row>
    <row r="210" spans="1:7" ht="16.5" thickBot="1">
      <c r="A210" s="39" t="s">
        <v>20</v>
      </c>
      <c r="B210" s="40"/>
      <c r="C210" s="8"/>
      <c r="D210" s="8"/>
      <c r="E210" s="8"/>
      <c r="F210" s="41"/>
      <c r="G210" s="42">
        <f>SUM(G207:G209)</f>
        <v>3343.4268499999998</v>
      </c>
    </row>
    <row r="211" spans="1:7" ht="16.5" thickBot="1">
      <c r="A211" s="43" t="s">
        <v>21</v>
      </c>
      <c r="B211" s="44"/>
      <c r="C211" s="44"/>
      <c r="D211" s="44"/>
      <c r="E211" s="44"/>
      <c r="F211" s="44"/>
      <c r="G211" s="45">
        <f>G210/B205</f>
        <v>3343.4268499999998</v>
      </c>
    </row>
    <row r="212" spans="1:7" ht="15.75" thickBot="1">
      <c r="A212" s="46"/>
      <c r="F212" s="47"/>
      <c r="G212" s="48"/>
    </row>
    <row r="213" spans="1:7" ht="15.75" thickBot="1">
      <c r="A213" s="46"/>
      <c r="D213" s="516" t="s">
        <v>22</v>
      </c>
      <c r="E213" s="517"/>
      <c r="F213" s="518"/>
      <c r="G213" s="138">
        <f>G211</f>
        <v>3343.4268499999998</v>
      </c>
    </row>
    <row r="214" spans="1:7" ht="15.75" thickBot="1">
      <c r="A214" s="50"/>
      <c r="D214" s="516" t="s">
        <v>23</v>
      </c>
      <c r="E214" s="519"/>
      <c r="F214" s="518"/>
      <c r="G214" s="139"/>
    </row>
    <row r="215" spans="1:7" ht="15.75" thickBot="1">
      <c r="A215" s="52"/>
      <c r="B215" s="8"/>
      <c r="D215" s="516" t="s">
        <v>24</v>
      </c>
      <c r="E215" s="517"/>
      <c r="F215" s="518"/>
      <c r="G215" s="140"/>
    </row>
  </sheetData>
  <mergeCells count="65">
    <mergeCell ref="A2:G2"/>
    <mergeCell ref="I3:J3"/>
    <mergeCell ref="I4:K4"/>
    <mergeCell ref="D11:F11"/>
    <mergeCell ref="B16:D16"/>
    <mergeCell ref="A19:G19"/>
    <mergeCell ref="A21:G21"/>
    <mergeCell ref="D30:F30"/>
    <mergeCell ref="D12:F12"/>
    <mergeCell ref="D13:F13"/>
    <mergeCell ref="B14:D14"/>
    <mergeCell ref="B15:D15"/>
    <mergeCell ref="B36:D36"/>
    <mergeCell ref="A40:G40"/>
    <mergeCell ref="D50:F50"/>
    <mergeCell ref="D31:F31"/>
    <mergeCell ref="D32:F32"/>
    <mergeCell ref="B34:D34"/>
    <mergeCell ref="B35:D35"/>
    <mergeCell ref="D70:F70"/>
    <mergeCell ref="D71:F71"/>
    <mergeCell ref="A74:G74"/>
    <mergeCell ref="D83:F83"/>
    <mergeCell ref="D51:F51"/>
    <mergeCell ref="D52:F52"/>
    <mergeCell ref="A60:G60"/>
    <mergeCell ref="D69:F69"/>
    <mergeCell ref="D100:F100"/>
    <mergeCell ref="D101:F101"/>
    <mergeCell ref="A103:G103"/>
    <mergeCell ref="D112:F112"/>
    <mergeCell ref="D84:F84"/>
    <mergeCell ref="D85:F85"/>
    <mergeCell ref="A90:G90"/>
    <mergeCell ref="D99:F99"/>
    <mergeCell ref="D129:F129"/>
    <mergeCell ref="D130:F130"/>
    <mergeCell ref="A147:G147"/>
    <mergeCell ref="D156:F156"/>
    <mergeCell ref="D113:F113"/>
    <mergeCell ref="D114:F114"/>
    <mergeCell ref="A118:G118"/>
    <mergeCell ref="D128:F128"/>
    <mergeCell ref="A133:G133"/>
    <mergeCell ref="D142:F142"/>
    <mergeCell ref="A190:G190"/>
    <mergeCell ref="D199:F199"/>
    <mergeCell ref="D171:F171"/>
    <mergeCell ref="D172:F172"/>
    <mergeCell ref="A176:G176"/>
    <mergeCell ref="D185:F185"/>
    <mergeCell ref="D143:F143"/>
    <mergeCell ref="D144:F144"/>
    <mergeCell ref="D186:F186"/>
    <mergeCell ref="D187:F187"/>
    <mergeCell ref="D157:F157"/>
    <mergeCell ref="D158:F158"/>
    <mergeCell ref="A161:G161"/>
    <mergeCell ref="D170:F170"/>
    <mergeCell ref="A204:G204"/>
    <mergeCell ref="D213:F213"/>
    <mergeCell ref="D214:F214"/>
    <mergeCell ref="D215:F215"/>
    <mergeCell ref="D200:F200"/>
    <mergeCell ref="D201:F201"/>
  </mergeCells>
  <phoneticPr fontId="2" type="noConversion"/>
  <pageMargins left="0.75" right="0.75" top="1" bottom="1" header="0" footer="0"/>
  <pageSetup paperSize="9" orientation="landscape" horizontalDpi="120" verticalDpi="7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G33" sqref="G33"/>
    </sheetView>
  </sheetViews>
  <sheetFormatPr baseColWidth="10" defaultRowHeight="12.75"/>
  <cols>
    <col min="1" max="1" width="25.140625" customWidth="1"/>
    <col min="2" max="2" width="8.42578125" customWidth="1"/>
    <col min="3" max="3" width="15.7109375" customWidth="1"/>
    <col min="4" max="7" width="13.140625" customWidth="1"/>
    <col min="8" max="8" width="15.28515625" customWidth="1"/>
    <col min="10" max="10" width="12.140625" customWidth="1"/>
    <col min="11" max="11" width="13.140625" customWidth="1"/>
  </cols>
  <sheetData>
    <row r="1" spans="1:11" ht="13.5" thickBot="1">
      <c r="A1" s="1"/>
      <c r="B1" s="3"/>
      <c r="C1" s="3" t="s">
        <v>0</v>
      </c>
      <c r="D1" s="3" t="e">
        <f>COSTOS!#REF!</f>
        <v>#REF!</v>
      </c>
      <c r="E1" s="3"/>
      <c r="F1" s="3"/>
      <c r="G1" s="4"/>
    </row>
    <row r="2" spans="1:11" ht="18">
      <c r="A2" s="433" t="s">
        <v>120</v>
      </c>
      <c r="B2" s="434"/>
      <c r="C2" s="434"/>
      <c r="D2" s="434"/>
      <c r="E2" s="434"/>
      <c r="F2" s="435"/>
      <c r="G2" s="436"/>
    </row>
    <row r="3" spans="1:11" ht="18">
      <c r="A3" s="5" t="s">
        <v>1</v>
      </c>
      <c r="B3" s="6">
        <v>1000</v>
      </c>
      <c r="C3" s="7"/>
      <c r="D3" s="7"/>
      <c r="E3" s="7"/>
      <c r="F3" s="8"/>
      <c r="G3" s="9"/>
      <c r="H3" s="10"/>
      <c r="I3" s="325"/>
      <c r="J3" s="325"/>
    </row>
    <row r="4" spans="1:11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7</v>
      </c>
      <c r="F4" s="14" t="s">
        <v>8</v>
      </c>
      <c r="G4" s="15" t="s">
        <v>9</v>
      </c>
      <c r="I4" s="326"/>
      <c r="J4" s="327"/>
      <c r="K4" s="327"/>
    </row>
    <row r="5" spans="1:11" ht="15">
      <c r="A5" s="17" t="s">
        <v>10</v>
      </c>
      <c r="B5" s="18" t="s">
        <v>11</v>
      </c>
      <c r="C5" s="18">
        <v>2.7000000000000001E-3</v>
      </c>
      <c r="D5" s="18">
        <f>B3*C5</f>
        <v>2.7</v>
      </c>
      <c r="E5" s="19"/>
      <c r="F5" s="20">
        <f>COSTOS!F4</f>
        <v>4200</v>
      </c>
      <c r="G5" s="21">
        <f>F5*D5</f>
        <v>11340</v>
      </c>
    </row>
    <row r="6" spans="1:11" ht="15">
      <c r="A6" s="17" t="s">
        <v>172</v>
      </c>
      <c r="B6" s="18" t="s">
        <v>11</v>
      </c>
      <c r="C6" s="18">
        <v>3.5000000000000003E-2</v>
      </c>
      <c r="D6" s="18">
        <f>B3*C6</f>
        <v>35</v>
      </c>
      <c r="E6" s="19"/>
      <c r="F6" s="20">
        <f>COSTOS!F5</f>
        <v>13500</v>
      </c>
      <c r="G6" s="21">
        <f t="shared" ref="G6:G11" si="0">F6*D6</f>
        <v>472500</v>
      </c>
    </row>
    <row r="7" spans="1:11" ht="15">
      <c r="A7" s="17" t="s">
        <v>114</v>
      </c>
      <c r="B7" s="18" t="s">
        <v>11</v>
      </c>
      <c r="C7" s="18">
        <v>1.7000000000000001E-2</v>
      </c>
      <c r="D7" s="22">
        <f>B3*C7</f>
        <v>17</v>
      </c>
      <c r="E7" s="23"/>
      <c r="F7" s="20">
        <f>COSTOS!F6</f>
        <v>12800</v>
      </c>
      <c r="G7" s="21">
        <f t="shared" si="0"/>
        <v>217600</v>
      </c>
    </row>
    <row r="8" spans="1:11" ht="15">
      <c r="A8" s="17" t="s">
        <v>15</v>
      </c>
      <c r="B8" s="18" t="s">
        <v>11</v>
      </c>
      <c r="C8" s="18">
        <v>0.02</v>
      </c>
      <c r="D8" s="18">
        <f>C8*B3</f>
        <v>20</v>
      </c>
      <c r="E8" s="23"/>
      <c r="F8" s="20">
        <f>COSTOS!F7</f>
        <v>920</v>
      </c>
      <c r="G8" s="21">
        <f t="shared" si="0"/>
        <v>18400</v>
      </c>
    </row>
    <row r="9" spans="1:11" ht="15">
      <c r="A9" s="17" t="s">
        <v>17</v>
      </c>
      <c r="B9" s="18" t="s">
        <v>11</v>
      </c>
      <c r="C9" s="18">
        <v>2E-3</v>
      </c>
      <c r="D9" s="18">
        <f>B3*C9</f>
        <v>2</v>
      </c>
      <c r="E9" s="23"/>
      <c r="F9" s="20">
        <f>COSTOS!F13</f>
        <v>6150</v>
      </c>
      <c r="G9" s="21">
        <f t="shared" si="0"/>
        <v>12300</v>
      </c>
    </row>
    <row r="10" spans="1:11" ht="15">
      <c r="A10" s="26" t="s">
        <v>42</v>
      </c>
      <c r="B10" s="27" t="s">
        <v>11</v>
      </c>
      <c r="C10" s="27">
        <v>0.02</v>
      </c>
      <c r="D10" s="18">
        <f>C10*B3</f>
        <v>20</v>
      </c>
      <c r="E10" s="28"/>
      <c r="F10" s="29">
        <f>COSTOS!F3</f>
        <v>12150</v>
      </c>
      <c r="G10" s="21">
        <f t="shared" si="0"/>
        <v>243000</v>
      </c>
    </row>
    <row r="11" spans="1:11" ht="15.75" thickBot="1">
      <c r="A11" s="26" t="s">
        <v>19</v>
      </c>
      <c r="B11" s="27" t="s">
        <v>11</v>
      </c>
      <c r="C11" s="27">
        <v>0.90329999999999999</v>
      </c>
      <c r="D11" s="31">
        <f>B3*C11</f>
        <v>903.3</v>
      </c>
      <c r="E11" s="32"/>
      <c r="F11" s="33">
        <v>2.2000000000000002</v>
      </c>
      <c r="G11" s="21">
        <f t="shared" si="0"/>
        <v>1987.26</v>
      </c>
    </row>
    <row r="12" spans="1:11" ht="15.75" thickBot="1">
      <c r="A12" s="17"/>
      <c r="B12" s="18"/>
      <c r="C12" s="18">
        <f>SUM(C5:C11)</f>
        <v>1</v>
      </c>
      <c r="D12" s="35">
        <f>SUM(D5:D11)</f>
        <v>1000</v>
      </c>
      <c r="E12" s="35"/>
      <c r="F12" s="36"/>
      <c r="G12" s="21"/>
      <c r="H12" s="81"/>
    </row>
    <row r="13" spans="1:11" ht="16.5" thickBot="1">
      <c r="A13" s="39" t="s">
        <v>20</v>
      </c>
      <c r="B13" s="40"/>
      <c r="C13" s="8"/>
      <c r="D13" s="8"/>
      <c r="E13" s="8"/>
      <c r="F13" s="41"/>
      <c r="G13" s="42">
        <f>SUM(G5:G12)</f>
        <v>977127.26</v>
      </c>
    </row>
    <row r="14" spans="1:11" ht="16.5" thickBot="1">
      <c r="A14" s="43" t="s">
        <v>21</v>
      </c>
      <c r="B14" s="44"/>
      <c r="C14" s="44"/>
      <c r="D14" s="44"/>
      <c r="E14" s="44"/>
      <c r="F14" s="44"/>
      <c r="G14" s="45">
        <f>G13/B3</f>
        <v>977.12725999999998</v>
      </c>
    </row>
    <row r="15" spans="1:11" ht="15.75" thickBot="1">
      <c r="A15" s="46"/>
      <c r="F15" s="47"/>
      <c r="G15" s="48"/>
    </row>
    <row r="16" spans="1:11" ht="15.75" thickBot="1">
      <c r="A16" s="46"/>
      <c r="D16" s="556" t="s">
        <v>22</v>
      </c>
      <c r="E16" s="559"/>
      <c r="F16" s="558"/>
      <c r="G16" s="190">
        <f>G14</f>
        <v>977.12725999999998</v>
      </c>
    </row>
    <row r="17" spans="1:8" ht="15.75" thickBot="1">
      <c r="A17" s="50"/>
      <c r="D17" s="556" t="s">
        <v>23</v>
      </c>
      <c r="E17" s="557"/>
      <c r="F17" s="558"/>
      <c r="G17" s="191">
        <v>1272</v>
      </c>
    </row>
    <row r="18" spans="1:8" ht="18.75" thickBot="1">
      <c r="A18" s="52"/>
      <c r="B18" s="8"/>
      <c r="D18" s="556" t="s">
        <v>24</v>
      </c>
      <c r="E18" s="559"/>
      <c r="F18" s="558"/>
      <c r="G18" s="53">
        <f>G17-G16</f>
        <v>294.87274000000002</v>
      </c>
      <c r="H18" s="54">
        <f>G18/G17</f>
        <v>0.2318181918238994</v>
      </c>
    </row>
  </sheetData>
  <mergeCells count="6">
    <mergeCell ref="D17:F17"/>
    <mergeCell ref="D18:F18"/>
    <mergeCell ref="A2:G2"/>
    <mergeCell ref="I3:J3"/>
    <mergeCell ref="I4:K4"/>
    <mergeCell ref="D16:F16"/>
  </mergeCells>
  <phoneticPr fontId="2" type="noConversion"/>
  <conditionalFormatting sqref="H18">
    <cfRule type="cellIs" dxfId="11" priority="1" stopIfTrue="1" operator="greaterThan">
      <formula>0.3</formula>
    </cfRule>
    <cfRule type="cellIs" dxfId="10" priority="2" stopIfTrue="1" operator="lessThan">
      <formula>0.3</formula>
    </cfRule>
  </conditionalFormatting>
  <pageMargins left="0.75" right="0.75" top="1" bottom="1" header="0" footer="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H24" sqref="H24"/>
    </sheetView>
  </sheetViews>
  <sheetFormatPr baseColWidth="10" defaultRowHeight="12.75"/>
  <cols>
    <col min="1" max="1" width="25.140625" customWidth="1"/>
    <col min="2" max="2" width="8.42578125" customWidth="1"/>
    <col min="3" max="3" width="15.7109375" customWidth="1"/>
    <col min="4" max="7" width="13.140625" customWidth="1"/>
    <col min="8" max="8" width="15.28515625" customWidth="1"/>
    <col min="10" max="10" width="12.140625" customWidth="1"/>
    <col min="11" max="11" width="13.140625" customWidth="1"/>
  </cols>
  <sheetData>
    <row r="1" spans="1:11" ht="13.5" thickBot="1">
      <c r="A1" s="1"/>
      <c r="B1" s="3"/>
      <c r="C1" s="3" t="s">
        <v>0</v>
      </c>
      <c r="D1" s="3">
        <v>5150</v>
      </c>
      <c r="E1" s="3"/>
      <c r="F1" s="3"/>
      <c r="G1" s="4"/>
    </row>
    <row r="2" spans="1:11" ht="18">
      <c r="A2" s="372" t="s">
        <v>178</v>
      </c>
      <c r="B2" s="373"/>
      <c r="C2" s="373"/>
      <c r="D2" s="373"/>
      <c r="E2" s="373"/>
      <c r="F2" s="374"/>
      <c r="G2" s="375"/>
    </row>
    <row r="3" spans="1:11" ht="18">
      <c r="A3" s="5" t="s">
        <v>1</v>
      </c>
      <c r="B3" s="6">
        <v>5</v>
      </c>
      <c r="C3" s="7"/>
      <c r="D3" s="7"/>
      <c r="E3" s="7"/>
      <c r="F3" s="8"/>
      <c r="G3" s="9"/>
      <c r="H3" s="10"/>
      <c r="I3" s="325"/>
      <c r="J3" s="325"/>
    </row>
    <row r="4" spans="1:11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7</v>
      </c>
      <c r="F4" s="14" t="s">
        <v>8</v>
      </c>
      <c r="G4" s="15" t="s">
        <v>9</v>
      </c>
      <c r="I4" s="326"/>
      <c r="J4" s="327"/>
      <c r="K4" s="327"/>
    </row>
    <row r="5" spans="1:11" ht="15">
      <c r="A5" s="17" t="s">
        <v>10</v>
      </c>
      <c r="B5" s="18" t="s">
        <v>11</v>
      </c>
      <c r="C5" s="18">
        <v>4.7999999999999996E-3</v>
      </c>
      <c r="D5" s="18">
        <f>B3*C5</f>
        <v>2.3999999999999997E-2</v>
      </c>
      <c r="E5" s="19"/>
      <c r="F5" s="20">
        <v>3277</v>
      </c>
      <c r="G5" s="21">
        <f>F5*D5</f>
        <v>78.647999999999996</v>
      </c>
    </row>
    <row r="6" spans="1:11" ht="15">
      <c r="A6" s="17" t="s">
        <v>174</v>
      </c>
      <c r="B6" s="18" t="s">
        <v>11</v>
      </c>
      <c r="C6" s="18">
        <v>1.7000000000000001E-2</v>
      </c>
      <c r="D6" s="22">
        <f>B3*C6</f>
        <v>8.5000000000000006E-2</v>
      </c>
      <c r="E6" s="23">
        <v>1.8</v>
      </c>
      <c r="F6" s="20">
        <f>E6*D1</f>
        <v>9270</v>
      </c>
      <c r="G6" s="21">
        <f t="shared" ref="G6:G11" si="0">F6*D6</f>
        <v>787.95</v>
      </c>
    </row>
    <row r="7" spans="1:11" ht="15">
      <c r="A7" s="17" t="s">
        <v>172</v>
      </c>
      <c r="B7" s="18" t="s">
        <v>11</v>
      </c>
      <c r="C7" s="18">
        <v>0.02</v>
      </c>
      <c r="D7" s="22">
        <f>C7*B3</f>
        <v>0.1</v>
      </c>
      <c r="E7" s="23">
        <v>1.4</v>
      </c>
      <c r="F7" s="20">
        <f>E7*D1</f>
        <v>7209.9999999999991</v>
      </c>
      <c r="G7" s="21">
        <f>F7*D7</f>
        <v>721</v>
      </c>
    </row>
    <row r="8" spans="1:11" ht="14.25" customHeight="1">
      <c r="A8" s="17" t="s">
        <v>15</v>
      </c>
      <c r="B8" s="18" t="s">
        <v>11</v>
      </c>
      <c r="C8" s="18">
        <v>0.02</v>
      </c>
      <c r="D8" s="18">
        <f>C8*B3</f>
        <v>0.1</v>
      </c>
      <c r="E8" s="23"/>
      <c r="F8" s="20">
        <v>491</v>
      </c>
      <c r="G8" s="21">
        <f t="shared" si="0"/>
        <v>49.1</v>
      </c>
    </row>
    <row r="9" spans="1:11" ht="15">
      <c r="A9" s="17" t="s">
        <v>17</v>
      </c>
      <c r="B9" s="18" t="s">
        <v>11</v>
      </c>
      <c r="C9" s="18">
        <v>2E-3</v>
      </c>
      <c r="D9" s="18">
        <f>B3*C9</f>
        <v>0.01</v>
      </c>
      <c r="E9" s="24"/>
      <c r="F9" s="36">
        <v>4500</v>
      </c>
      <c r="G9" s="21">
        <f t="shared" si="0"/>
        <v>45</v>
      </c>
    </row>
    <row r="10" spans="1:11" ht="15">
      <c r="A10" s="17" t="s">
        <v>42</v>
      </c>
      <c r="B10" s="18" t="s">
        <v>11</v>
      </c>
      <c r="C10" s="18">
        <v>0.02</v>
      </c>
      <c r="D10" s="18">
        <f>C10*B3</f>
        <v>0.1</v>
      </c>
      <c r="E10" s="24"/>
      <c r="F10" s="36">
        <v>9270</v>
      </c>
      <c r="G10" s="21">
        <f t="shared" si="0"/>
        <v>927</v>
      </c>
    </row>
    <row r="11" spans="1:11" ht="15">
      <c r="A11" s="17" t="s">
        <v>19</v>
      </c>
      <c r="B11" s="18" t="s">
        <v>11</v>
      </c>
      <c r="C11" s="18">
        <v>0.91620000000000001</v>
      </c>
      <c r="D11" s="35">
        <f>B3*C11</f>
        <v>4.5810000000000004</v>
      </c>
      <c r="E11" s="24"/>
      <c r="F11" s="36">
        <v>2.21</v>
      </c>
      <c r="G11" s="21">
        <f t="shared" si="0"/>
        <v>10.12401</v>
      </c>
      <c r="H11" s="8"/>
    </row>
    <row r="12" spans="1:11" ht="15.75" thickBot="1">
      <c r="A12" s="161"/>
      <c r="B12" s="162"/>
      <c r="C12" s="162">
        <f>SUM(C5:C11)</f>
        <v>1</v>
      </c>
      <c r="D12" s="164">
        <f>SUM(D5:D11)</f>
        <v>5</v>
      </c>
      <c r="E12" s="164"/>
      <c r="F12" s="193"/>
      <c r="G12" s="166"/>
      <c r="H12" s="38"/>
    </row>
    <row r="13" spans="1:11" ht="15.75">
      <c r="A13" s="194" t="s">
        <v>20</v>
      </c>
      <c r="B13" s="8"/>
      <c r="C13" s="8"/>
      <c r="D13" s="8"/>
      <c r="E13" s="8"/>
      <c r="F13" s="8"/>
      <c r="G13" s="195">
        <f>SUM(G5:G12)</f>
        <v>2618.8220099999999</v>
      </c>
      <c r="H13" s="8"/>
    </row>
    <row r="14" spans="1:11" ht="15.75">
      <c r="A14" s="115" t="s">
        <v>21</v>
      </c>
      <c r="B14" s="8"/>
      <c r="C14" s="8"/>
      <c r="D14" s="8"/>
      <c r="E14" s="8"/>
      <c r="F14" s="8"/>
      <c r="G14" s="37">
        <f>G13/B3</f>
        <v>523.76440200000002</v>
      </c>
      <c r="H14" s="8"/>
    </row>
    <row r="15" spans="1:11" ht="15">
      <c r="A15" s="50"/>
      <c r="B15" s="8"/>
      <c r="C15" s="8"/>
      <c r="D15" s="8"/>
      <c r="E15" s="8"/>
      <c r="F15" s="154"/>
      <c r="G15" s="155"/>
      <c r="H15" s="8"/>
    </row>
    <row r="16" spans="1:11" ht="15">
      <c r="A16" s="50"/>
      <c r="B16" s="8"/>
      <c r="C16" s="8"/>
      <c r="D16" s="376" t="s">
        <v>22</v>
      </c>
      <c r="E16" s="376"/>
      <c r="F16" s="315"/>
      <c r="G16" s="196">
        <f>G14</f>
        <v>523.76440200000002</v>
      </c>
      <c r="H16" s="8"/>
    </row>
    <row r="17" spans="1:8" ht="15">
      <c r="A17" s="50"/>
      <c r="B17" s="8"/>
      <c r="C17" s="8"/>
      <c r="D17" s="376" t="s">
        <v>23</v>
      </c>
      <c r="E17" s="315"/>
      <c r="F17" s="315"/>
      <c r="G17" s="197">
        <v>1400</v>
      </c>
      <c r="H17" s="8"/>
    </row>
    <row r="18" spans="1:8" ht="18">
      <c r="A18" s="52"/>
      <c r="B18" s="8"/>
      <c r="C18" s="8"/>
      <c r="D18" s="376" t="s">
        <v>24</v>
      </c>
      <c r="E18" s="376"/>
      <c r="F18" s="315"/>
      <c r="G18" s="156">
        <f>G17-G16</f>
        <v>876.23559799999998</v>
      </c>
      <c r="H18" s="142">
        <f>G18/G17</f>
        <v>0.62588257000000003</v>
      </c>
    </row>
    <row r="19" spans="1:8">
      <c r="A19" s="8"/>
      <c r="B19" s="8"/>
      <c r="C19" s="8"/>
      <c r="D19" s="8"/>
      <c r="E19" s="8"/>
      <c r="F19" s="8"/>
      <c r="G19" s="8"/>
      <c r="H19" s="8"/>
    </row>
    <row r="20" spans="1:8">
      <c r="A20" s="8" t="s">
        <v>177</v>
      </c>
      <c r="B20" s="8"/>
      <c r="C20" s="8"/>
      <c r="D20" s="8"/>
      <c r="E20" s="8"/>
      <c r="F20" s="8"/>
      <c r="G20" s="8"/>
      <c r="H20" s="8"/>
    </row>
    <row r="21" spans="1:8">
      <c r="A21" s="8"/>
      <c r="B21" s="8"/>
      <c r="C21" s="8"/>
      <c r="D21" s="8"/>
      <c r="E21" s="8"/>
      <c r="F21" s="8"/>
      <c r="G21" s="8"/>
      <c r="H21" s="8"/>
    </row>
    <row r="22" spans="1:8">
      <c r="A22" s="8"/>
      <c r="B22" s="8"/>
      <c r="C22" s="8"/>
      <c r="D22" s="8"/>
      <c r="E22" s="8"/>
      <c r="F22" s="8"/>
      <c r="G22" s="8"/>
      <c r="H22" s="8"/>
    </row>
    <row r="44" spans="1:8" ht="13.5" thickBot="1"/>
    <row r="45" spans="1:8" ht="18">
      <c r="A45" s="372" t="s">
        <v>176</v>
      </c>
      <c r="B45" s="373"/>
      <c r="C45" s="373"/>
      <c r="D45" s="373"/>
      <c r="E45" s="373"/>
      <c r="F45" s="374"/>
      <c r="G45" s="375"/>
    </row>
    <row r="46" spans="1:8" ht="18">
      <c r="A46" s="5" t="s">
        <v>1</v>
      </c>
      <c r="B46" s="6">
        <v>1000</v>
      </c>
      <c r="C46" s="7"/>
      <c r="D46" s="7"/>
      <c r="E46" s="7"/>
      <c r="F46" s="8"/>
      <c r="G46" s="9"/>
      <c r="H46" s="10"/>
    </row>
    <row r="47" spans="1:8" ht="15.75">
      <c r="A47" s="11" t="s">
        <v>3</v>
      </c>
      <c r="B47" s="12" t="s">
        <v>4</v>
      </c>
      <c r="C47" s="12" t="s">
        <v>5</v>
      </c>
      <c r="D47" s="12" t="s">
        <v>6</v>
      </c>
      <c r="E47" s="13" t="s">
        <v>7</v>
      </c>
      <c r="F47" s="14" t="s">
        <v>8</v>
      </c>
      <c r="G47" s="15" t="s">
        <v>9</v>
      </c>
    </row>
    <row r="48" spans="1:8" ht="15">
      <c r="A48" s="17" t="s">
        <v>10</v>
      </c>
      <c r="B48" s="18" t="s">
        <v>11</v>
      </c>
      <c r="C48" s="18">
        <v>4.7999999999999996E-3</v>
      </c>
      <c r="D48" s="18">
        <f>B46*C48</f>
        <v>4.8</v>
      </c>
      <c r="E48" s="19"/>
      <c r="F48" s="20">
        <v>3097</v>
      </c>
      <c r="G48" s="21">
        <f t="shared" ref="G48:G54" si="1">F48*D48</f>
        <v>14865.599999999999</v>
      </c>
    </row>
    <row r="49" spans="1:8" ht="15">
      <c r="A49" s="17" t="s">
        <v>175</v>
      </c>
      <c r="B49" s="18" t="s">
        <v>11</v>
      </c>
      <c r="C49" s="18">
        <v>1.7500000000000002E-2</v>
      </c>
      <c r="D49" s="22">
        <f>B46*C49</f>
        <v>17.5</v>
      </c>
      <c r="E49" s="23">
        <v>1.85</v>
      </c>
      <c r="F49" s="20">
        <v>9879</v>
      </c>
      <c r="G49" s="21">
        <f t="shared" si="1"/>
        <v>172882.5</v>
      </c>
    </row>
    <row r="50" spans="1:8" ht="15">
      <c r="A50" s="17" t="s">
        <v>172</v>
      </c>
      <c r="B50" s="18" t="s">
        <v>11</v>
      </c>
      <c r="C50" s="18">
        <v>1.4999999999999999E-2</v>
      </c>
      <c r="D50" s="22">
        <f>C50*B46</f>
        <v>15</v>
      </c>
      <c r="E50" s="23">
        <v>1.4</v>
      </c>
      <c r="F50" s="20">
        <v>7476</v>
      </c>
      <c r="G50" s="21">
        <f t="shared" si="1"/>
        <v>112140</v>
      </c>
    </row>
    <row r="51" spans="1:8" ht="15">
      <c r="A51" s="17" t="s">
        <v>15</v>
      </c>
      <c r="B51" s="18" t="s">
        <v>11</v>
      </c>
      <c r="C51" s="18">
        <v>1.6E-2</v>
      </c>
      <c r="D51" s="18">
        <f>C51*B46</f>
        <v>16</v>
      </c>
      <c r="E51" s="23"/>
      <c r="F51" s="20">
        <v>473</v>
      </c>
      <c r="G51" s="21">
        <f t="shared" si="1"/>
        <v>7568</v>
      </c>
    </row>
    <row r="52" spans="1:8" ht="15">
      <c r="A52" s="17" t="s">
        <v>17</v>
      </c>
      <c r="B52" s="18" t="s">
        <v>11</v>
      </c>
      <c r="C52" s="18">
        <v>2E-3</v>
      </c>
      <c r="D52" s="18">
        <f>B46*C52</f>
        <v>2</v>
      </c>
      <c r="E52" s="24"/>
      <c r="F52" s="36">
        <v>4500</v>
      </c>
      <c r="G52" s="21">
        <f t="shared" si="1"/>
        <v>9000</v>
      </c>
    </row>
    <row r="53" spans="1:8" ht="15">
      <c r="A53" s="17" t="s">
        <v>42</v>
      </c>
      <c r="B53" s="18" t="s">
        <v>11</v>
      </c>
      <c r="C53" s="18">
        <v>0.03</v>
      </c>
      <c r="D53" s="18">
        <f>C53*B46</f>
        <v>30</v>
      </c>
      <c r="E53" s="24"/>
      <c r="F53" s="36">
        <v>10093</v>
      </c>
      <c r="G53" s="21">
        <f t="shared" si="1"/>
        <v>302790</v>
      </c>
    </row>
    <row r="54" spans="1:8" ht="15">
      <c r="A54" s="17" t="s">
        <v>19</v>
      </c>
      <c r="B54" s="18" t="s">
        <v>11</v>
      </c>
      <c r="C54" s="18">
        <v>0.91469999999999996</v>
      </c>
      <c r="D54" s="35">
        <f>B46*C54</f>
        <v>914.69999999999993</v>
      </c>
      <c r="E54" s="24"/>
      <c r="F54" s="36">
        <v>2.21</v>
      </c>
      <c r="G54" s="21">
        <f t="shared" si="1"/>
        <v>2021.4869999999999</v>
      </c>
      <c r="H54" s="8"/>
    </row>
    <row r="55" spans="1:8" ht="15.75" thickBot="1">
      <c r="A55" s="161"/>
      <c r="B55" s="162"/>
      <c r="C55" s="162">
        <f>SUM(C48:C54)</f>
        <v>1</v>
      </c>
      <c r="D55" s="164">
        <f>SUM(D48:D54)</f>
        <v>999.99999999999989</v>
      </c>
      <c r="E55" s="164"/>
      <c r="F55" s="193"/>
      <c r="G55" s="166"/>
      <c r="H55" s="38"/>
    </row>
    <row r="56" spans="1:8" ht="15.75">
      <c r="A56" s="194" t="s">
        <v>20</v>
      </c>
      <c r="B56" s="8"/>
      <c r="C56" s="8"/>
      <c r="D56" s="8"/>
      <c r="E56" s="8"/>
      <c r="F56" s="8"/>
      <c r="G56" s="195">
        <f>SUM(G48:G55)</f>
        <v>621267.58699999994</v>
      </c>
      <c r="H56" s="8"/>
    </row>
    <row r="57" spans="1:8" ht="15.75">
      <c r="A57" s="115" t="s">
        <v>21</v>
      </c>
      <c r="B57" s="8"/>
      <c r="C57" s="8"/>
      <c r="D57" s="8"/>
      <c r="E57" s="8"/>
      <c r="F57" s="8"/>
      <c r="G57" s="37">
        <f>G56/B46</f>
        <v>621.26758699999993</v>
      </c>
      <c r="H57" s="8"/>
    </row>
    <row r="58" spans="1:8" ht="15">
      <c r="A58" s="50"/>
      <c r="B58" s="8"/>
      <c r="C58" s="8"/>
      <c r="D58" s="8"/>
      <c r="E58" s="8"/>
      <c r="F58" s="154"/>
      <c r="G58" s="155"/>
      <c r="H58" s="8"/>
    </row>
    <row r="59" spans="1:8" ht="15">
      <c r="A59" s="50"/>
      <c r="B59" s="8"/>
      <c r="C59" s="8"/>
      <c r="D59" s="376" t="s">
        <v>22</v>
      </c>
      <c r="E59" s="376"/>
      <c r="F59" s="315"/>
      <c r="G59" s="196">
        <f>G57</f>
        <v>621.26758699999993</v>
      </c>
      <c r="H59" s="8"/>
    </row>
    <row r="60" spans="1:8" ht="15">
      <c r="A60" s="50"/>
      <c r="B60" s="8"/>
      <c r="C60" s="8"/>
      <c r="D60" s="376" t="s">
        <v>23</v>
      </c>
      <c r="E60" s="315"/>
      <c r="F60" s="315"/>
      <c r="G60" s="197">
        <v>1400</v>
      </c>
      <c r="H60" s="8"/>
    </row>
    <row r="61" spans="1:8" ht="18">
      <c r="A61" s="52"/>
      <c r="B61" s="8"/>
      <c r="C61" s="8"/>
      <c r="D61" s="376" t="s">
        <v>24</v>
      </c>
      <c r="E61" s="376"/>
      <c r="F61" s="315"/>
      <c r="G61" s="156">
        <f>G60-G59</f>
        <v>778.73241300000007</v>
      </c>
      <c r="H61" s="142">
        <f>G61/G60</f>
        <v>0.55623743785714286</v>
      </c>
    </row>
  </sheetData>
  <mergeCells count="10">
    <mergeCell ref="A2:G2"/>
    <mergeCell ref="I3:J3"/>
    <mergeCell ref="I4:K4"/>
    <mergeCell ref="D16:F16"/>
    <mergeCell ref="D60:F60"/>
    <mergeCell ref="D61:F61"/>
    <mergeCell ref="A45:G45"/>
    <mergeCell ref="D59:F59"/>
    <mergeCell ref="D17:F17"/>
    <mergeCell ref="D18:F18"/>
  </mergeCells>
  <phoneticPr fontId="2" type="noConversion"/>
  <conditionalFormatting sqref="H61 H18">
    <cfRule type="cellIs" dxfId="9" priority="1" stopIfTrue="1" operator="greaterThan">
      <formula>0.3</formula>
    </cfRule>
    <cfRule type="cellIs" dxfId="8" priority="2" stopIfTrue="1" operator="lessThan">
      <formula>0.3</formula>
    </cfRule>
  </conditionalFormatting>
  <pageMargins left="0.75" right="0.75" top="1" bottom="1" header="0" footer="0"/>
  <pageSetup paperSize="9" orientation="landscape" horizontalDpi="120" verticalDpi="7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B2:I38"/>
  <sheetViews>
    <sheetView workbookViewId="0">
      <selection activeCell="G26" sqref="G26"/>
    </sheetView>
  </sheetViews>
  <sheetFormatPr baseColWidth="10" defaultRowHeight="12.75"/>
  <cols>
    <col min="2" max="2" width="34.7109375" customWidth="1"/>
    <col min="4" max="4" width="16.140625" customWidth="1"/>
    <col min="5" max="5" width="12.5703125" customWidth="1"/>
    <col min="6" max="6" width="12.7109375" customWidth="1"/>
    <col min="8" max="8" width="13.7109375" customWidth="1"/>
    <col min="9" max="9" width="13.85546875" customWidth="1"/>
  </cols>
  <sheetData>
    <row r="2" spans="2:9">
      <c r="B2" s="8"/>
      <c r="C2" s="8"/>
      <c r="D2" s="8" t="s">
        <v>0</v>
      </c>
      <c r="E2" s="8" t="e">
        <f>COSTOS!#REF!</f>
        <v>#REF!</v>
      </c>
      <c r="F2" s="8"/>
      <c r="G2" s="8"/>
      <c r="H2" s="8"/>
      <c r="I2" s="8"/>
    </row>
    <row r="3" spans="2:9" ht="18">
      <c r="B3" s="456" t="s">
        <v>200</v>
      </c>
      <c r="C3" s="456"/>
      <c r="D3" s="456"/>
      <c r="E3" s="456"/>
      <c r="F3" s="456"/>
      <c r="G3" s="457"/>
      <c r="H3" s="457"/>
      <c r="I3" s="8"/>
    </row>
    <row r="4" spans="2:9" ht="18">
      <c r="B4" s="6" t="s">
        <v>1</v>
      </c>
      <c r="C4" s="6">
        <v>16</v>
      </c>
      <c r="D4" s="6"/>
      <c r="E4" s="6"/>
      <c r="F4" s="6"/>
      <c r="G4" s="36"/>
      <c r="H4" s="36"/>
      <c r="I4" s="101"/>
    </row>
    <row r="5" spans="2:9" ht="15.75"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15" t="s">
        <v>8</v>
      </c>
      <c r="H5" s="115" t="s">
        <v>9</v>
      </c>
      <c r="I5" s="8"/>
    </row>
    <row r="6" spans="2:9" ht="15">
      <c r="B6" s="18" t="s">
        <v>74</v>
      </c>
      <c r="C6" s="18" t="s">
        <v>90</v>
      </c>
      <c r="D6" s="24">
        <v>0.4</v>
      </c>
      <c r="E6" s="18">
        <f>D6*C4</f>
        <v>6.4</v>
      </c>
      <c r="F6" s="18"/>
      <c r="G6" s="181">
        <f>'Deterg. Neutro 2'!G16</f>
        <v>770.95223999999996</v>
      </c>
      <c r="H6" s="157">
        <f>G6*E6</f>
        <v>4934.0943360000001</v>
      </c>
      <c r="I6" s="8"/>
    </row>
    <row r="7" spans="2:9" ht="15">
      <c r="B7" s="18" t="s">
        <v>148</v>
      </c>
      <c r="C7" s="18" t="s">
        <v>90</v>
      </c>
      <c r="D7" s="24">
        <v>0.3</v>
      </c>
      <c r="E7" s="18">
        <f>D7*C4</f>
        <v>4.8</v>
      </c>
      <c r="F7" s="18"/>
      <c r="G7" s="18">
        <f>COSTOS!F15</f>
        <v>114900</v>
      </c>
      <c r="H7" s="157">
        <f>G7*E7</f>
        <v>551520</v>
      </c>
      <c r="I7" s="8"/>
    </row>
    <row r="8" spans="2:9" ht="15">
      <c r="B8" s="18" t="s">
        <v>75</v>
      </c>
      <c r="C8" s="18" t="s">
        <v>90</v>
      </c>
      <c r="D8" s="24">
        <v>0.2</v>
      </c>
      <c r="E8" s="18">
        <f>D8*C4</f>
        <v>3.2</v>
      </c>
      <c r="F8" s="18"/>
      <c r="G8" s="18">
        <f>COSTOS!F20</f>
        <v>9350</v>
      </c>
      <c r="H8" s="157">
        <f>G8*E8</f>
        <v>29920</v>
      </c>
      <c r="I8" s="8"/>
    </row>
    <row r="9" spans="2:9" ht="15">
      <c r="B9" s="18" t="s">
        <v>25</v>
      </c>
      <c r="C9" s="18" t="s">
        <v>90</v>
      </c>
      <c r="D9" s="24">
        <v>0.3</v>
      </c>
      <c r="E9" s="18">
        <f>D9*C4</f>
        <v>4.8</v>
      </c>
      <c r="F9" s="24"/>
      <c r="G9" s="181">
        <f>colorante!G128</f>
        <v>2460.02477330794</v>
      </c>
      <c r="H9" s="157">
        <f>G9*E9</f>
        <v>11808.118911878111</v>
      </c>
      <c r="I9" s="8"/>
    </row>
    <row r="10" spans="2:9" ht="15">
      <c r="B10" s="18"/>
      <c r="C10" s="18"/>
      <c r="D10" s="24">
        <f>SUM(D6:D9)</f>
        <v>1.2</v>
      </c>
      <c r="E10" s="18"/>
      <c r="F10" s="24"/>
      <c r="G10" s="18"/>
      <c r="H10" s="157"/>
      <c r="I10" s="8"/>
    </row>
    <row r="11" spans="2:9" ht="15">
      <c r="B11" s="18"/>
      <c r="C11" s="18"/>
      <c r="D11" s="24">
        <f>SUM(D10)</f>
        <v>1.2</v>
      </c>
      <c r="E11" s="35"/>
      <c r="F11" s="35"/>
      <c r="G11" s="18"/>
      <c r="H11" s="157"/>
      <c r="I11" s="38"/>
    </row>
    <row r="12" spans="2:9" ht="15.75">
      <c r="B12" s="115" t="s">
        <v>20</v>
      </c>
      <c r="C12" s="453"/>
      <c r="D12" s="453"/>
      <c r="E12" s="453"/>
      <c r="F12" s="453"/>
      <c r="G12" s="453"/>
      <c r="H12" s="37">
        <f>SUM(H6:H11)</f>
        <v>598182.21324787813</v>
      </c>
      <c r="I12" s="8"/>
    </row>
    <row r="13" spans="2:9" ht="15.75">
      <c r="B13" s="115" t="s">
        <v>21</v>
      </c>
      <c r="C13" s="453"/>
      <c r="D13" s="453"/>
      <c r="E13" s="453"/>
      <c r="F13" s="453"/>
      <c r="G13" s="453"/>
      <c r="H13" s="37">
        <f>H12/C4</f>
        <v>37386.388327992383</v>
      </c>
      <c r="I13" s="8"/>
    </row>
    <row r="14" spans="2:9" ht="15">
      <c r="B14" s="50"/>
      <c r="C14" s="8"/>
      <c r="D14" s="8"/>
      <c r="E14" s="8"/>
      <c r="F14" s="8"/>
      <c r="G14" s="154"/>
      <c r="H14" s="155"/>
      <c r="I14" s="8"/>
    </row>
    <row r="15" spans="2:9" ht="15">
      <c r="B15" s="50"/>
      <c r="C15" s="8"/>
      <c r="D15" s="8"/>
      <c r="E15" s="448" t="s">
        <v>22</v>
      </c>
      <c r="F15" s="448"/>
      <c r="G15" s="449"/>
      <c r="H15" s="182">
        <f>H13</f>
        <v>37386.388327992383</v>
      </c>
      <c r="I15" s="8"/>
    </row>
    <row r="16" spans="2:9" ht="15">
      <c r="B16" s="50"/>
      <c r="C16" s="8"/>
      <c r="D16" s="8"/>
      <c r="E16" s="448" t="s">
        <v>23</v>
      </c>
      <c r="F16" s="449"/>
      <c r="G16" s="449"/>
      <c r="H16" s="183">
        <v>36364</v>
      </c>
      <c r="I16" s="8"/>
    </row>
    <row r="17" spans="2:9" ht="18">
      <c r="B17" s="52"/>
      <c r="C17" s="8"/>
      <c r="D17" s="8"/>
      <c r="E17" s="448" t="s">
        <v>24</v>
      </c>
      <c r="F17" s="448"/>
      <c r="G17" s="449"/>
      <c r="H17" s="156">
        <f>H16-H15</f>
        <v>-1022.388327992383</v>
      </c>
      <c r="I17" s="184">
        <f>H17/H16</f>
        <v>-2.8115397865811874E-2</v>
      </c>
    </row>
    <row r="18" spans="2:9">
      <c r="B18" s="8"/>
      <c r="C18" s="8"/>
      <c r="D18" s="8"/>
      <c r="E18" s="8"/>
      <c r="F18" s="8"/>
      <c r="G18" s="8"/>
      <c r="H18" s="8"/>
      <c r="I18" s="8"/>
    </row>
    <row r="20" spans="2:9">
      <c r="B20" s="8"/>
      <c r="C20" s="8"/>
      <c r="D20" s="8"/>
      <c r="E20" s="8"/>
      <c r="F20" s="8"/>
      <c r="G20" s="8"/>
      <c r="H20" s="8"/>
      <c r="I20" s="8"/>
    </row>
    <row r="21" spans="2:9">
      <c r="B21" s="8"/>
      <c r="C21" s="8"/>
      <c r="D21" s="8" t="s">
        <v>0</v>
      </c>
      <c r="E21" s="8" t="e">
        <f>E2</f>
        <v>#REF!</v>
      </c>
      <c r="F21" s="8"/>
      <c r="G21" s="8"/>
      <c r="H21" s="8"/>
      <c r="I21" s="8"/>
    </row>
    <row r="22" spans="2:9" ht="18">
      <c r="B22" s="458" t="s">
        <v>201</v>
      </c>
      <c r="C22" s="458"/>
      <c r="D22" s="458"/>
      <c r="E22" s="458"/>
      <c r="F22" s="458"/>
      <c r="G22" s="459"/>
      <c r="H22" s="459"/>
      <c r="I22" s="8"/>
    </row>
    <row r="23" spans="2:9" ht="18">
      <c r="B23" s="6" t="s">
        <v>1</v>
      </c>
      <c r="C23" s="6">
        <v>400</v>
      </c>
      <c r="D23" s="6"/>
      <c r="E23" s="6"/>
      <c r="F23" s="6"/>
      <c r="G23" s="36"/>
      <c r="H23" s="36"/>
      <c r="I23" s="101"/>
    </row>
    <row r="24" spans="2:9" ht="15.75">
      <c r="B24" s="12" t="s">
        <v>3</v>
      </c>
      <c r="C24" s="12" t="s">
        <v>4</v>
      </c>
      <c r="D24" s="12" t="s">
        <v>5</v>
      </c>
      <c r="E24" s="12" t="s">
        <v>6</v>
      </c>
      <c r="F24" s="12" t="s">
        <v>7</v>
      </c>
      <c r="G24" s="115" t="s">
        <v>8</v>
      </c>
      <c r="H24" s="115" t="s">
        <v>9</v>
      </c>
      <c r="I24" s="8"/>
    </row>
    <row r="25" spans="2:9" ht="15">
      <c r="B25" s="185" t="s">
        <v>263</v>
      </c>
      <c r="C25" s="18" t="s">
        <v>76</v>
      </c>
      <c r="D25" s="24">
        <v>1.2E-2</v>
      </c>
      <c r="E25" s="18">
        <f>D25*C23</f>
        <v>4.8</v>
      </c>
      <c r="F25" s="18"/>
      <c r="G25" s="186">
        <f>'Desod. Pino'!H16</f>
        <v>28535.952307400003</v>
      </c>
      <c r="H25" s="157">
        <f>G25*E25</f>
        <v>136972.57107552001</v>
      </c>
      <c r="I25" s="8"/>
    </row>
    <row r="26" spans="2:9" ht="15">
      <c r="B26" s="18" t="s">
        <v>67</v>
      </c>
      <c r="C26" s="18" t="s">
        <v>76</v>
      </c>
      <c r="D26" s="24">
        <v>0.98799999999999999</v>
      </c>
      <c r="E26" s="18">
        <f>D26*C23</f>
        <v>395.2</v>
      </c>
      <c r="F26" s="18"/>
      <c r="G26" s="18">
        <v>2.21</v>
      </c>
      <c r="H26" s="157">
        <f>G26*E26</f>
        <v>873.39199999999994</v>
      </c>
      <c r="I26" s="8"/>
    </row>
    <row r="27" spans="2:9" ht="15">
      <c r="B27" s="18"/>
      <c r="C27" s="18"/>
      <c r="D27" s="24">
        <f>SUM(D25:D26)</f>
        <v>1</v>
      </c>
      <c r="E27" s="18"/>
      <c r="F27" s="18"/>
      <c r="G27" s="18"/>
      <c r="H27" s="157"/>
      <c r="I27" s="8"/>
    </row>
    <row r="28" spans="2:9" ht="15.75">
      <c r="B28" s="115" t="s">
        <v>20</v>
      </c>
      <c r="C28" s="453"/>
      <c r="D28" s="453"/>
      <c r="E28" s="453"/>
      <c r="F28" s="453"/>
      <c r="G28" s="453"/>
      <c r="H28" s="37">
        <f>SUM(H25:H27)</f>
        <v>137845.96307552001</v>
      </c>
      <c r="I28" s="8"/>
    </row>
    <row r="29" spans="2:9" ht="15.75">
      <c r="B29" s="115" t="s">
        <v>21</v>
      </c>
      <c r="C29" s="453"/>
      <c r="D29" s="453"/>
      <c r="E29" s="453"/>
      <c r="F29" s="453"/>
      <c r="G29" s="453"/>
      <c r="H29" s="37">
        <f>H28/C23</f>
        <v>344.61490768880003</v>
      </c>
      <c r="I29" s="8"/>
    </row>
    <row r="30" spans="2:9" ht="15">
      <c r="B30" s="50"/>
      <c r="C30" s="8"/>
      <c r="D30" s="8"/>
      <c r="E30" s="8"/>
      <c r="F30" s="8"/>
      <c r="G30" s="154"/>
      <c r="H30" s="155"/>
      <c r="I30" s="8"/>
    </row>
    <row r="31" spans="2:9" ht="15">
      <c r="B31" s="50"/>
      <c r="C31" s="8"/>
      <c r="D31" s="8"/>
      <c r="E31" s="448" t="s">
        <v>22</v>
      </c>
      <c r="F31" s="448"/>
      <c r="G31" s="449"/>
      <c r="H31" s="182">
        <f>H29</f>
        <v>344.61490768880003</v>
      </c>
      <c r="I31" s="8"/>
    </row>
    <row r="32" spans="2:9" ht="15">
      <c r="B32" s="50"/>
      <c r="C32" s="8"/>
      <c r="D32" s="8"/>
      <c r="E32" s="448" t="s">
        <v>23</v>
      </c>
      <c r="F32" s="449"/>
      <c r="G32" s="449"/>
      <c r="H32" s="183">
        <v>900</v>
      </c>
      <c r="I32" s="8"/>
    </row>
    <row r="33" spans="2:9" ht="18">
      <c r="B33" s="52"/>
      <c r="C33" s="8"/>
      <c r="D33" s="8"/>
      <c r="E33" s="448" t="s">
        <v>24</v>
      </c>
      <c r="F33" s="448"/>
      <c r="G33" s="449"/>
      <c r="H33" s="156">
        <f>H32-H31</f>
        <v>555.38509231119997</v>
      </c>
      <c r="I33" s="184">
        <f>H33/H32</f>
        <v>0.61709454701244437</v>
      </c>
    </row>
    <row r="34" spans="2:9">
      <c r="B34" s="8"/>
      <c r="C34" s="8"/>
      <c r="D34" s="8"/>
      <c r="E34" s="8"/>
      <c r="F34" s="8"/>
      <c r="G34" s="8"/>
      <c r="H34" s="8"/>
      <c r="I34" s="8"/>
    </row>
    <row r="35" spans="2:9">
      <c r="B35" s="8"/>
      <c r="C35" s="8"/>
      <c r="D35" s="8"/>
      <c r="E35" s="8"/>
      <c r="F35" s="8"/>
      <c r="G35" s="8"/>
      <c r="H35" s="8"/>
      <c r="I35" s="8"/>
    </row>
    <row r="36" spans="2:9">
      <c r="B36" s="8"/>
      <c r="C36" s="8"/>
      <c r="D36" s="8"/>
      <c r="E36" s="8"/>
      <c r="F36" s="8"/>
      <c r="G36" s="8"/>
      <c r="H36" s="8"/>
      <c r="I36" s="8"/>
    </row>
    <row r="37" spans="2:9">
      <c r="B37" s="8"/>
      <c r="C37" s="8"/>
      <c r="D37" s="8"/>
      <c r="E37" s="8"/>
      <c r="F37" s="8"/>
      <c r="G37" s="8"/>
      <c r="H37" s="8"/>
      <c r="I37" s="8"/>
    </row>
    <row r="38" spans="2:9">
      <c r="B38" s="8"/>
      <c r="C38" s="8"/>
      <c r="D38" s="8"/>
      <c r="E38" s="8"/>
      <c r="F38" s="8"/>
      <c r="G38" s="8"/>
      <c r="H38" s="8"/>
      <c r="I38" s="8"/>
    </row>
  </sheetData>
  <mergeCells count="12">
    <mergeCell ref="B3:H3"/>
    <mergeCell ref="C12:G12"/>
    <mergeCell ref="C13:G13"/>
    <mergeCell ref="E15:G15"/>
    <mergeCell ref="C29:G29"/>
    <mergeCell ref="E31:G31"/>
    <mergeCell ref="E32:G32"/>
    <mergeCell ref="E33:G33"/>
    <mergeCell ref="E16:G16"/>
    <mergeCell ref="E17:G17"/>
    <mergeCell ref="B22:H22"/>
    <mergeCell ref="C28:G28"/>
  </mergeCells>
  <phoneticPr fontId="2" type="noConversion"/>
  <pageMargins left="0.75" right="0.75" top="1" bottom="1" header="0" footer="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53"/>
  <sheetViews>
    <sheetView workbookViewId="0">
      <selection activeCell="F19" sqref="F19"/>
    </sheetView>
  </sheetViews>
  <sheetFormatPr baseColWidth="10" defaultRowHeight="12.75"/>
  <cols>
    <col min="1" max="1" width="25.140625" customWidth="1"/>
    <col min="2" max="2" width="8.42578125" customWidth="1"/>
    <col min="3" max="3" width="15.7109375" customWidth="1"/>
    <col min="4" max="4" width="13.140625" customWidth="1"/>
    <col min="5" max="5" width="15.42578125" customWidth="1"/>
    <col min="6" max="6" width="14.5703125" customWidth="1"/>
    <col min="7" max="7" width="13.140625" customWidth="1"/>
    <col min="8" max="8" width="15.28515625" customWidth="1"/>
    <col min="10" max="10" width="12.140625" customWidth="1"/>
    <col min="11" max="11" width="13.140625" customWidth="1"/>
  </cols>
  <sheetData>
    <row r="1" spans="1:11" ht="13.5" thickBot="1">
      <c r="A1" s="1"/>
      <c r="B1" s="3"/>
      <c r="C1" s="3"/>
      <c r="D1" s="3"/>
      <c r="E1" s="3"/>
      <c r="F1" s="3"/>
      <c r="G1" s="4"/>
    </row>
    <row r="2" spans="1:11" ht="18">
      <c r="A2" s="560" t="s">
        <v>199</v>
      </c>
      <c r="B2" s="561"/>
      <c r="C2" s="561"/>
      <c r="D2" s="561"/>
      <c r="E2" s="561"/>
      <c r="F2" s="562"/>
      <c r="G2" s="563"/>
    </row>
    <row r="3" spans="1:11" ht="18">
      <c r="A3" s="5" t="s">
        <v>1</v>
      </c>
      <c r="B3" s="6">
        <v>100</v>
      </c>
      <c r="C3" s="7"/>
      <c r="D3" s="7"/>
      <c r="E3" s="7"/>
      <c r="F3" s="8"/>
      <c r="G3" s="9"/>
      <c r="H3" s="10"/>
      <c r="I3" s="325"/>
      <c r="J3" s="325"/>
    </row>
    <row r="4" spans="1:11" ht="15.75">
      <c r="A4" s="11" t="s">
        <v>3</v>
      </c>
      <c r="B4" s="12" t="s">
        <v>4</v>
      </c>
      <c r="C4" s="12" t="s">
        <v>5</v>
      </c>
      <c r="D4" s="12" t="s">
        <v>6</v>
      </c>
      <c r="E4" s="14" t="s">
        <v>139</v>
      </c>
      <c r="F4" s="14" t="s">
        <v>8</v>
      </c>
      <c r="G4" s="15" t="s">
        <v>9</v>
      </c>
      <c r="I4" s="326"/>
      <c r="J4" s="327"/>
      <c r="K4" s="327"/>
    </row>
    <row r="5" spans="1:11" ht="15">
      <c r="A5" s="17" t="s">
        <v>197</v>
      </c>
      <c r="B5" s="18" t="s">
        <v>90</v>
      </c>
      <c r="C5" s="18">
        <v>0.32</v>
      </c>
      <c r="D5" s="18">
        <f>C5*B3</f>
        <v>32</v>
      </c>
      <c r="E5" s="20"/>
      <c r="F5" s="146">
        <f>'30% Tensan'!G16</f>
        <v>2425.2692099999999</v>
      </c>
      <c r="G5" s="21">
        <f>F5*D5</f>
        <v>77608.614719999998</v>
      </c>
    </row>
    <row r="6" spans="1:11" ht="15">
      <c r="A6" s="17" t="s">
        <v>198</v>
      </c>
      <c r="B6" s="18" t="s">
        <v>90</v>
      </c>
      <c r="C6" s="18">
        <v>1.2E-2</v>
      </c>
      <c r="D6" s="18">
        <f>C6*B3</f>
        <v>1.2</v>
      </c>
      <c r="E6" s="20"/>
      <c r="F6" s="20">
        <f>COSTOS!F6</f>
        <v>12800</v>
      </c>
      <c r="G6" s="21">
        <f>F6*D6</f>
        <v>15360</v>
      </c>
    </row>
    <row r="7" spans="1:11" ht="15">
      <c r="A7" s="17" t="s">
        <v>331</v>
      </c>
      <c r="B7" s="18" t="s">
        <v>90</v>
      </c>
      <c r="C7" s="18">
        <v>6.0000000000000001E-3</v>
      </c>
      <c r="D7" s="18">
        <f>C7*B3</f>
        <v>0.6</v>
      </c>
      <c r="E7" s="20"/>
      <c r="F7" s="20">
        <f>COSTOS!F7</f>
        <v>920</v>
      </c>
      <c r="G7" s="21">
        <f>F7*D7</f>
        <v>552</v>
      </c>
    </row>
    <row r="8" spans="1:11" ht="15.75" thickBot="1">
      <c r="A8" s="17" t="s">
        <v>67</v>
      </c>
      <c r="B8" s="18" t="s">
        <v>90</v>
      </c>
      <c r="C8" s="18">
        <v>0.57999999999999996</v>
      </c>
      <c r="D8" s="35">
        <f>C8*B3</f>
        <v>57.999999999999993</v>
      </c>
      <c r="E8" s="20"/>
      <c r="F8" s="20">
        <v>2.21</v>
      </c>
      <c r="G8" s="21">
        <f>F8*D8</f>
        <v>128.17999999999998</v>
      </c>
    </row>
    <row r="9" spans="1:11" ht="15.75" thickBot="1">
      <c r="A9" s="17"/>
      <c r="B9" s="18"/>
      <c r="C9" s="22">
        <f>SUM(C5:C8)</f>
        <v>0.91799999999999993</v>
      </c>
      <c r="D9" s="35">
        <f>SUM(D5:D8)</f>
        <v>91.8</v>
      </c>
      <c r="E9" s="35"/>
      <c r="F9" s="36"/>
      <c r="G9" s="21"/>
      <c r="H9" s="81"/>
    </row>
    <row r="10" spans="1:11" ht="16.5" thickBot="1">
      <c r="A10" s="39" t="s">
        <v>20</v>
      </c>
      <c r="B10" s="40"/>
      <c r="C10" s="8"/>
      <c r="D10" s="8"/>
      <c r="E10" s="8"/>
      <c r="F10" s="41"/>
      <c r="G10" s="42">
        <f>SUM(G5:G9)</f>
        <v>93648.794719999991</v>
      </c>
    </row>
    <row r="11" spans="1:11" ht="16.5" thickBot="1">
      <c r="A11" s="43" t="s">
        <v>21</v>
      </c>
      <c r="B11" s="44"/>
      <c r="C11" s="44"/>
      <c r="D11" s="44"/>
      <c r="E11" s="44"/>
      <c r="F11" s="44"/>
      <c r="G11" s="45">
        <f>G10/B3</f>
        <v>936.48794719999989</v>
      </c>
    </row>
    <row r="12" spans="1:11" ht="15.75" thickBot="1">
      <c r="A12" s="46"/>
      <c r="D12" s="173"/>
      <c r="E12" s="173"/>
      <c r="F12" s="174"/>
      <c r="G12" s="175"/>
    </row>
    <row r="13" spans="1:11" ht="15.75" thickBot="1">
      <c r="A13" s="46"/>
      <c r="D13" s="349" t="s">
        <v>22</v>
      </c>
      <c r="E13" s="350"/>
      <c r="F13" s="424"/>
      <c r="G13" s="132">
        <f>G11</f>
        <v>936.48794719999989</v>
      </c>
    </row>
    <row r="14" spans="1:11" ht="15.75" thickBot="1">
      <c r="A14" s="50"/>
      <c r="D14" s="349" t="s">
        <v>141</v>
      </c>
      <c r="E14" s="350"/>
      <c r="F14" s="424"/>
      <c r="G14" s="133">
        <v>2818</v>
      </c>
    </row>
    <row r="15" spans="1:11" ht="18.75" thickBot="1">
      <c r="A15" s="52"/>
      <c r="B15" s="8"/>
      <c r="D15" s="349" t="s">
        <v>24</v>
      </c>
      <c r="E15" s="350"/>
      <c r="F15" s="424"/>
      <c r="G15" s="53">
        <f>G14-G13</f>
        <v>1881.5120528000002</v>
      </c>
      <c r="H15" s="54">
        <f>G15/G14</f>
        <v>0.66767638495386805</v>
      </c>
    </row>
    <row r="16" spans="1:11" ht="18">
      <c r="A16" s="101"/>
      <c r="B16" s="342"/>
      <c r="C16" s="342"/>
      <c r="D16" s="357"/>
      <c r="E16" s="79"/>
      <c r="F16" s="102"/>
      <c r="G16" s="55"/>
    </row>
    <row r="17" spans="1:8">
      <c r="A17" s="8"/>
      <c r="B17" s="326"/>
      <c r="C17" s="341"/>
      <c r="D17" s="341"/>
      <c r="E17" s="56"/>
      <c r="F17" s="102"/>
      <c r="G17" s="106"/>
    </row>
    <row r="18" spans="1:8">
      <c r="A18" s="8"/>
      <c r="B18" s="404"/>
      <c r="C18" s="404"/>
      <c r="D18" s="404"/>
      <c r="E18" s="120"/>
      <c r="F18" s="102"/>
      <c r="G18" s="106"/>
    </row>
    <row r="19" spans="1:8" ht="15">
      <c r="A19" s="50"/>
      <c r="F19" s="102"/>
      <c r="G19" s="106"/>
    </row>
    <row r="21" spans="1:8" ht="18">
      <c r="A21" s="342"/>
      <c r="B21" s="342"/>
      <c r="C21" s="342"/>
      <c r="D21" s="342"/>
      <c r="E21" s="342"/>
      <c r="F21" s="357"/>
      <c r="G21" s="357"/>
      <c r="H21" s="57"/>
    </row>
    <row r="22" spans="1:8" ht="18">
      <c r="A22" s="58"/>
      <c r="B22" s="58"/>
      <c r="C22" s="58"/>
      <c r="D22" s="58"/>
      <c r="E22" s="58"/>
      <c r="F22" s="57"/>
      <c r="G22" s="57"/>
      <c r="H22" s="57"/>
    </row>
    <row r="23" spans="1:8" ht="15.75">
      <c r="A23" s="60"/>
      <c r="B23" s="60"/>
      <c r="C23" s="60"/>
      <c r="D23" s="60"/>
      <c r="E23" s="60"/>
      <c r="F23" s="60"/>
      <c r="G23" s="60"/>
      <c r="H23" s="57"/>
    </row>
    <row r="24" spans="1:8" ht="15">
      <c r="A24" s="50"/>
      <c r="B24" s="50"/>
      <c r="C24" s="50"/>
      <c r="D24" s="50"/>
      <c r="E24" s="50"/>
      <c r="F24" s="57"/>
      <c r="G24" s="61"/>
      <c r="H24" s="57"/>
    </row>
    <row r="25" spans="1:8" ht="15">
      <c r="A25" s="50"/>
      <c r="B25" s="50"/>
      <c r="C25" s="50"/>
      <c r="D25" s="50"/>
      <c r="E25" s="50"/>
      <c r="F25" s="57"/>
      <c r="G25" s="61"/>
      <c r="H25" s="57"/>
    </row>
    <row r="26" spans="1:8" ht="15">
      <c r="A26" s="50"/>
      <c r="B26" s="50"/>
      <c r="C26" s="50"/>
      <c r="D26" s="116"/>
      <c r="E26" s="116"/>
      <c r="F26" s="57"/>
      <c r="G26" s="61"/>
      <c r="H26" s="57"/>
    </row>
    <row r="27" spans="1:8" ht="15">
      <c r="A27" s="50"/>
      <c r="B27" s="50"/>
      <c r="C27" s="50"/>
      <c r="D27" s="50"/>
      <c r="E27" s="50"/>
      <c r="F27" s="57"/>
      <c r="G27" s="61"/>
      <c r="H27" s="57"/>
    </row>
    <row r="28" spans="1:8" ht="15">
      <c r="A28" s="50"/>
      <c r="B28" s="50"/>
      <c r="C28" s="50"/>
      <c r="D28" s="50"/>
      <c r="E28" s="50"/>
      <c r="F28" s="57"/>
      <c r="G28" s="61"/>
      <c r="H28" s="57"/>
    </row>
    <row r="29" spans="1:8" ht="15">
      <c r="A29" s="50"/>
      <c r="B29" s="50"/>
      <c r="C29" s="50"/>
      <c r="D29" s="50"/>
      <c r="E29" s="50"/>
      <c r="F29" s="57"/>
      <c r="G29" s="61"/>
      <c r="H29" s="57"/>
    </row>
    <row r="30" spans="1:8" ht="15">
      <c r="A30" s="50"/>
      <c r="B30" s="50"/>
      <c r="C30" s="50"/>
      <c r="D30" s="116"/>
      <c r="E30" s="116"/>
      <c r="F30" s="57"/>
      <c r="G30" s="61"/>
      <c r="H30" s="57"/>
    </row>
    <row r="31" spans="1:8" ht="15">
      <c r="A31" s="50"/>
      <c r="B31" s="50"/>
      <c r="C31" s="50"/>
      <c r="D31" s="116"/>
      <c r="E31" s="116"/>
      <c r="F31" s="57"/>
      <c r="G31" s="61"/>
      <c r="H31" s="16"/>
    </row>
    <row r="32" spans="1:8" ht="15.75">
      <c r="A32" s="60"/>
      <c r="B32" s="57"/>
      <c r="C32" s="57"/>
      <c r="D32" s="57"/>
      <c r="E32" s="57"/>
      <c r="F32" s="57"/>
      <c r="G32" s="61"/>
      <c r="H32" s="57"/>
    </row>
    <row r="33" spans="1:8" ht="15.75">
      <c r="A33" s="60"/>
      <c r="B33" s="57"/>
      <c r="C33" s="57"/>
      <c r="D33" s="57"/>
      <c r="E33" s="57"/>
      <c r="F33" s="57"/>
      <c r="G33" s="61"/>
      <c r="H33" s="70"/>
    </row>
    <row r="34" spans="1:8" ht="15">
      <c r="A34" s="50"/>
      <c r="B34" s="57"/>
      <c r="C34" s="57"/>
      <c r="D34" s="57"/>
      <c r="E34" s="57"/>
      <c r="F34" s="102"/>
      <c r="G34" s="117"/>
      <c r="H34" s="57"/>
    </row>
    <row r="35" spans="1:8" ht="15">
      <c r="A35" s="50"/>
      <c r="B35" s="57"/>
      <c r="C35" s="57"/>
      <c r="D35" s="394"/>
      <c r="E35" s="394"/>
      <c r="F35" s="357"/>
      <c r="G35" s="16"/>
      <c r="H35" s="57"/>
    </row>
    <row r="36" spans="1:8" ht="18">
      <c r="A36" s="77"/>
      <c r="B36" s="57"/>
      <c r="C36" s="57"/>
      <c r="D36" s="326"/>
      <c r="E36" s="326"/>
      <c r="F36" s="405"/>
      <c r="G36" s="16"/>
      <c r="H36" s="118"/>
    </row>
    <row r="37" spans="1:8" ht="15">
      <c r="A37" s="77"/>
      <c r="B37" s="57"/>
      <c r="C37" s="57"/>
      <c r="D37" s="57"/>
      <c r="E37" s="57"/>
      <c r="F37" s="57"/>
      <c r="G37" s="57"/>
      <c r="H37" s="57"/>
    </row>
    <row r="38" spans="1:8" ht="18">
      <c r="A38" s="78"/>
      <c r="B38" s="342"/>
      <c r="C38" s="342"/>
      <c r="D38" s="357"/>
      <c r="E38" s="79"/>
      <c r="F38" s="57"/>
      <c r="G38" s="57"/>
      <c r="H38" s="57"/>
    </row>
    <row r="39" spans="1:8">
      <c r="A39" s="57"/>
      <c r="B39" s="326"/>
      <c r="C39" s="357"/>
      <c r="D39" s="357"/>
      <c r="E39" s="79"/>
      <c r="F39" s="57"/>
      <c r="G39" s="57"/>
      <c r="H39" s="57"/>
    </row>
    <row r="40" spans="1:8">
      <c r="A40" s="57"/>
      <c r="B40" s="362"/>
      <c r="C40" s="362"/>
      <c r="D40" s="362"/>
      <c r="E40" s="80"/>
      <c r="F40" s="57"/>
      <c r="G40" s="57"/>
      <c r="H40" s="57"/>
    </row>
    <row r="41" spans="1:8" ht="15">
      <c r="A41" s="77"/>
      <c r="B41" s="57"/>
      <c r="C41" s="57"/>
      <c r="D41" s="57"/>
      <c r="E41" s="57"/>
      <c r="F41" s="57"/>
      <c r="G41" s="57"/>
      <c r="H41" s="57"/>
    </row>
    <row r="42" spans="1:8" ht="18">
      <c r="A42" s="78"/>
      <c r="B42" s="342"/>
      <c r="C42" s="342"/>
      <c r="D42" s="357"/>
      <c r="E42" s="79"/>
      <c r="F42" s="57"/>
      <c r="G42" s="57"/>
      <c r="H42" s="57"/>
    </row>
    <row r="43" spans="1:8">
      <c r="A43" s="57"/>
      <c r="B43" s="326"/>
      <c r="C43" s="357"/>
      <c r="D43" s="357"/>
      <c r="E43" s="79"/>
      <c r="F43" s="57"/>
      <c r="G43" s="57"/>
      <c r="H43" s="57"/>
    </row>
    <row r="44" spans="1:8">
      <c r="A44" s="57"/>
      <c r="B44" s="362"/>
      <c r="C44" s="362"/>
      <c r="D44" s="362"/>
      <c r="E44" s="80"/>
      <c r="F44" s="57"/>
      <c r="G44" s="57"/>
      <c r="H44" s="57"/>
    </row>
    <row r="45" spans="1:8">
      <c r="A45" s="57"/>
      <c r="B45" s="357"/>
      <c r="C45" s="357"/>
      <c r="D45" s="357"/>
      <c r="E45" s="79"/>
      <c r="F45" s="57"/>
      <c r="G45" s="57"/>
      <c r="H45" s="57"/>
    </row>
    <row r="46" spans="1:8">
      <c r="A46" s="57"/>
      <c r="B46" s="57"/>
      <c r="C46" s="57"/>
      <c r="D46" s="57"/>
      <c r="E46" s="57"/>
      <c r="F46" s="57"/>
      <c r="G46" s="57"/>
      <c r="H46" s="57"/>
    </row>
    <row r="47" spans="1:8">
      <c r="A47" s="57"/>
      <c r="B47" s="57"/>
      <c r="C47" s="57"/>
      <c r="D47" s="57"/>
      <c r="E47" s="57"/>
      <c r="F47" s="57"/>
      <c r="G47" s="57"/>
      <c r="H47" s="57"/>
    </row>
    <row r="48" spans="1:8">
      <c r="A48" s="57"/>
      <c r="B48" s="57"/>
      <c r="C48" s="57"/>
      <c r="D48" s="57"/>
      <c r="E48" s="57"/>
      <c r="F48" s="57"/>
      <c r="G48" s="57"/>
      <c r="H48" s="57"/>
    </row>
    <row r="49" spans="1:8">
      <c r="A49" s="57"/>
      <c r="B49" s="57"/>
      <c r="C49" s="57"/>
      <c r="D49" s="57"/>
      <c r="E49" s="57"/>
      <c r="F49" s="57"/>
      <c r="G49" s="57"/>
      <c r="H49" s="57"/>
    </row>
    <row r="50" spans="1:8">
      <c r="A50" s="57"/>
      <c r="B50" s="57"/>
      <c r="C50" s="57"/>
      <c r="D50" s="57"/>
      <c r="E50" s="57"/>
      <c r="F50" s="57"/>
      <c r="G50" s="57"/>
      <c r="H50" s="57"/>
    </row>
    <row r="51" spans="1:8">
      <c r="A51" s="57"/>
      <c r="B51" s="57"/>
      <c r="C51" s="57"/>
      <c r="D51" s="57"/>
      <c r="E51" s="57"/>
      <c r="F51" s="57"/>
      <c r="G51" s="57"/>
      <c r="H51" s="57"/>
    </row>
    <row r="52" spans="1:8">
      <c r="A52" s="57"/>
      <c r="B52" s="57"/>
      <c r="C52" s="57"/>
      <c r="D52" s="57"/>
      <c r="E52" s="57"/>
      <c r="F52" s="57"/>
      <c r="G52" s="57"/>
      <c r="H52" s="57"/>
    </row>
    <row r="53" spans="1:8">
      <c r="A53" s="57"/>
      <c r="B53" s="57"/>
      <c r="C53" s="57"/>
      <c r="D53" s="57"/>
      <c r="E53" s="57"/>
      <c r="F53" s="57"/>
      <c r="G53" s="57"/>
      <c r="H53" s="57"/>
    </row>
  </sheetData>
  <mergeCells count="19">
    <mergeCell ref="I3:J3"/>
    <mergeCell ref="I4:K4"/>
    <mergeCell ref="B17:D17"/>
    <mergeCell ref="B18:D18"/>
    <mergeCell ref="A21:G21"/>
    <mergeCell ref="A2:G2"/>
    <mergeCell ref="D13:F13"/>
    <mergeCell ref="D14:F14"/>
    <mergeCell ref="D15:F15"/>
    <mergeCell ref="B16:D16"/>
    <mergeCell ref="B45:D45"/>
    <mergeCell ref="B40:D40"/>
    <mergeCell ref="B42:D42"/>
    <mergeCell ref="B43:D43"/>
    <mergeCell ref="B44:D44"/>
    <mergeCell ref="D35:F35"/>
    <mergeCell ref="D36:F36"/>
    <mergeCell ref="B38:D38"/>
    <mergeCell ref="B39:D39"/>
  </mergeCells>
  <phoneticPr fontId="2" type="noConversion"/>
  <conditionalFormatting sqref="H15">
    <cfRule type="cellIs" dxfId="7" priority="1" stopIfTrue="1" operator="greaterThan">
      <formula>0.3</formula>
    </cfRule>
    <cfRule type="cellIs" dxfId="6" priority="2" stopIfTrue="1" operator="lessThan">
      <formula>0.3</formula>
    </cfRule>
  </conditionalFormatting>
  <conditionalFormatting sqref="H36">
    <cfRule type="cellIs" dxfId="5" priority="3" stopIfTrue="1" operator="greaterThan">
      <formula>0.3</formula>
    </cfRule>
    <cfRule type="cellIs" dxfId="4" priority="4" stopIfTrue="1" operator="lessThan">
      <formula>0.3</formula>
    </cfRule>
  </conditionalFormatting>
  <pageMargins left="0.75" right="0.75" top="1" bottom="1" header="0" footer="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147"/>
  <sheetViews>
    <sheetView topLeftCell="A7" workbookViewId="0">
      <selection activeCell="G87" sqref="G87"/>
    </sheetView>
  </sheetViews>
  <sheetFormatPr baseColWidth="10" defaultRowHeight="12.75"/>
  <cols>
    <col min="1" max="1" width="29.5703125" customWidth="1"/>
    <col min="2" max="2" width="7.5703125" customWidth="1"/>
    <col min="3" max="3" width="15.5703125" customWidth="1"/>
    <col min="4" max="7" width="13.140625" customWidth="1"/>
    <col min="8" max="8" width="15.28515625" customWidth="1"/>
    <col min="10" max="10" width="12.140625" customWidth="1"/>
    <col min="11" max="11" width="13.140625" customWidth="1"/>
  </cols>
  <sheetData>
    <row r="1" spans="1:11" ht="13.5" thickBot="1">
      <c r="A1" s="1"/>
      <c r="B1" s="2"/>
      <c r="C1" s="3"/>
      <c r="D1" s="3"/>
      <c r="E1" s="3"/>
      <c r="F1" s="3"/>
      <c r="G1" s="4"/>
    </row>
    <row r="2" spans="1:11" ht="18">
      <c r="A2" s="568" t="s">
        <v>185</v>
      </c>
      <c r="B2" s="569"/>
      <c r="C2" s="569"/>
      <c r="D2" s="569"/>
      <c r="E2" s="569"/>
      <c r="F2" s="570"/>
      <c r="G2" s="571"/>
    </row>
    <row r="3" spans="1:11" ht="18">
      <c r="A3" s="5" t="s">
        <v>1</v>
      </c>
      <c r="B3" s="6">
        <v>20</v>
      </c>
      <c r="C3" s="7" t="s">
        <v>2</v>
      </c>
      <c r="D3" s="7"/>
      <c r="E3" s="7"/>
      <c r="F3" s="8"/>
      <c r="G3" s="9"/>
      <c r="H3" s="10"/>
      <c r="I3" s="325"/>
      <c r="J3" s="325"/>
    </row>
    <row r="4" spans="1:11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196</v>
      </c>
      <c r="F4" s="14" t="s">
        <v>8</v>
      </c>
      <c r="G4" s="15" t="s">
        <v>9</v>
      </c>
      <c r="I4" s="326"/>
      <c r="J4" s="327"/>
      <c r="K4" s="327"/>
    </row>
    <row r="5" spans="1:11" ht="15">
      <c r="A5" s="17" t="s">
        <v>10</v>
      </c>
      <c r="B5" s="18" t="s">
        <v>11</v>
      </c>
      <c r="C5" s="18">
        <v>8.0000000000000002E-3</v>
      </c>
      <c r="D5" s="18">
        <f>B3*C5</f>
        <v>0.16</v>
      </c>
      <c r="E5" s="19">
        <f>D5*1000</f>
        <v>160</v>
      </c>
      <c r="F5" s="20">
        <f>COSTOS!F4</f>
        <v>4200</v>
      </c>
      <c r="G5" s="21">
        <f t="shared" ref="G5:G15" si="0">F5*D5</f>
        <v>672</v>
      </c>
    </row>
    <row r="6" spans="1:11" ht="15">
      <c r="A6" s="17" t="s">
        <v>202</v>
      </c>
      <c r="B6" s="18" t="s">
        <v>11</v>
      </c>
      <c r="C6" s="18">
        <v>1E-3</v>
      </c>
      <c r="D6" s="18">
        <f>B3*C6</f>
        <v>0.02</v>
      </c>
      <c r="E6" s="19">
        <f t="shared" ref="E6:E14" si="1">D6*1000</f>
        <v>20</v>
      </c>
      <c r="F6" s="20">
        <f>COSTOS!F8</f>
        <v>18650</v>
      </c>
      <c r="G6" s="21">
        <f t="shared" si="0"/>
        <v>373</v>
      </c>
    </row>
    <row r="7" spans="1:11" ht="15">
      <c r="A7" s="17" t="s">
        <v>114</v>
      </c>
      <c r="B7" s="18" t="s">
        <v>11</v>
      </c>
      <c r="C7" s="18">
        <v>3.5000000000000003E-2</v>
      </c>
      <c r="D7" s="22">
        <f>C7*B3</f>
        <v>0.70000000000000007</v>
      </c>
      <c r="E7" s="19">
        <f t="shared" si="1"/>
        <v>700.00000000000011</v>
      </c>
      <c r="F7" s="20">
        <f>COSTOS!F6</f>
        <v>12800</v>
      </c>
      <c r="G7" s="21">
        <f t="shared" si="0"/>
        <v>8960</v>
      </c>
    </row>
    <row r="8" spans="1:11" ht="15">
      <c r="A8" s="17" t="s">
        <v>186</v>
      </c>
      <c r="B8" s="18" t="s">
        <v>11</v>
      </c>
      <c r="C8" s="18">
        <v>1.4999999999999999E-2</v>
      </c>
      <c r="D8" s="24">
        <f>C8*B3</f>
        <v>0.3</v>
      </c>
      <c r="E8" s="19">
        <f t="shared" si="1"/>
        <v>300</v>
      </c>
      <c r="F8" s="20">
        <v>5100</v>
      </c>
      <c r="G8" s="21">
        <f t="shared" si="0"/>
        <v>1530</v>
      </c>
    </row>
    <row r="9" spans="1:11" ht="15">
      <c r="A9" s="17" t="s">
        <v>187</v>
      </c>
      <c r="B9" s="18" t="s">
        <v>11</v>
      </c>
      <c r="C9" s="18">
        <v>2E-3</v>
      </c>
      <c r="D9" s="24">
        <f>C9*B3</f>
        <v>0.04</v>
      </c>
      <c r="E9" s="19">
        <f t="shared" si="1"/>
        <v>40</v>
      </c>
      <c r="F9" s="20">
        <v>22950</v>
      </c>
      <c r="G9" s="21">
        <f>F9*D9</f>
        <v>918</v>
      </c>
    </row>
    <row r="10" spans="1:11" ht="15">
      <c r="A10" s="17" t="s">
        <v>189</v>
      </c>
      <c r="B10" s="18" t="s">
        <v>11</v>
      </c>
      <c r="C10" s="18">
        <v>1.6E-2</v>
      </c>
      <c r="D10" s="18">
        <f>C10*B3</f>
        <v>0.32</v>
      </c>
      <c r="E10" s="19">
        <f t="shared" si="1"/>
        <v>320</v>
      </c>
      <c r="F10" s="20">
        <f>COSTOS!F7</f>
        <v>920</v>
      </c>
      <c r="G10" s="21">
        <f t="shared" si="0"/>
        <v>294.40000000000003</v>
      </c>
    </row>
    <row r="11" spans="1:11" ht="15">
      <c r="A11" s="17" t="s">
        <v>131</v>
      </c>
      <c r="B11" s="18" t="s">
        <v>11</v>
      </c>
      <c r="C11" s="18">
        <v>3.0000000000000001E-3</v>
      </c>
      <c r="D11" s="18">
        <f>C11*B3</f>
        <v>0.06</v>
      </c>
      <c r="E11" s="19">
        <f t="shared" si="1"/>
        <v>60</v>
      </c>
      <c r="F11" s="20">
        <f>COSTOS!F22</f>
        <v>162300</v>
      </c>
      <c r="G11" s="21">
        <f>F11*D11</f>
        <v>9738</v>
      </c>
    </row>
    <row r="12" spans="1:11" ht="15">
      <c r="A12" s="17" t="s">
        <v>17</v>
      </c>
      <c r="B12" s="18" t="s">
        <v>11</v>
      </c>
      <c r="C12" s="18">
        <v>2E-3</v>
      </c>
      <c r="D12" s="18">
        <f>B3*C12</f>
        <v>0.04</v>
      </c>
      <c r="E12" s="19">
        <f t="shared" si="1"/>
        <v>40</v>
      </c>
      <c r="F12" s="20">
        <f>COSTOS!F13</f>
        <v>6150</v>
      </c>
      <c r="G12" s="21">
        <f t="shared" si="0"/>
        <v>246</v>
      </c>
    </row>
    <row r="13" spans="1:11" ht="15">
      <c r="A13" s="26" t="s">
        <v>18</v>
      </c>
      <c r="B13" s="27" t="s">
        <v>11</v>
      </c>
      <c r="C13" s="27">
        <v>5.5E-2</v>
      </c>
      <c r="D13" s="22">
        <f>C13*B3</f>
        <v>1.1000000000000001</v>
      </c>
      <c r="E13" s="19">
        <f t="shared" si="1"/>
        <v>1100</v>
      </c>
      <c r="F13" s="29">
        <f>COSTOS!F3</f>
        <v>12150</v>
      </c>
      <c r="G13" s="21">
        <f t="shared" si="0"/>
        <v>13365.000000000002</v>
      </c>
    </row>
    <row r="14" spans="1:11" ht="15">
      <c r="A14" s="26" t="s">
        <v>19</v>
      </c>
      <c r="B14" s="27" t="s">
        <v>11</v>
      </c>
      <c r="C14" s="30">
        <v>0.86299999999999999</v>
      </c>
      <c r="D14" s="31">
        <f>B3*C14</f>
        <v>17.259999999999998</v>
      </c>
      <c r="E14" s="19">
        <f t="shared" si="1"/>
        <v>17259.999999999996</v>
      </c>
      <c r="F14" s="33">
        <v>2.21</v>
      </c>
      <c r="G14" s="21">
        <f t="shared" si="0"/>
        <v>38.144599999999997</v>
      </c>
    </row>
    <row r="15" spans="1:11" ht="15">
      <c r="A15" s="17"/>
      <c r="B15" s="18"/>
      <c r="C15" s="34">
        <f>SUM(C5:C14)</f>
        <v>1</v>
      </c>
      <c r="D15" s="35">
        <f>SUM(D5:D14)</f>
        <v>20</v>
      </c>
      <c r="E15" s="35"/>
      <c r="F15" s="36"/>
      <c r="G15" s="37">
        <f t="shared" si="0"/>
        <v>0</v>
      </c>
      <c r="H15" s="38"/>
    </row>
    <row r="16" spans="1:11" ht="16.5" thickBot="1">
      <c r="A16" s="39" t="s">
        <v>20</v>
      </c>
      <c r="B16" s="40"/>
      <c r="C16" s="8"/>
      <c r="D16" s="8"/>
      <c r="E16" s="8"/>
      <c r="F16" s="41"/>
      <c r="G16" s="42">
        <f>SUM(G5:G15)</f>
        <v>36134.544600000001</v>
      </c>
    </row>
    <row r="17" spans="1:8" ht="16.5" thickBot="1">
      <c r="A17" s="43" t="s">
        <v>21</v>
      </c>
      <c r="B17" s="44"/>
      <c r="C17" s="44"/>
      <c r="D17" s="44"/>
      <c r="E17" s="44"/>
      <c r="F17" s="44"/>
      <c r="G17" s="45">
        <f>G16/B3</f>
        <v>1806.72723</v>
      </c>
    </row>
    <row r="18" spans="1:8" ht="15.75" thickBot="1">
      <c r="A18" s="46"/>
      <c r="F18" s="47"/>
      <c r="G18" s="48"/>
    </row>
    <row r="19" spans="1:8" ht="15.75" thickBot="1">
      <c r="A19" s="46"/>
      <c r="D19" s="328" t="s">
        <v>22</v>
      </c>
      <c r="E19" s="329"/>
      <c r="F19" s="330"/>
      <c r="G19" s="49">
        <f>G17</f>
        <v>1806.72723</v>
      </c>
    </row>
    <row r="20" spans="1:8" ht="15.75" thickBot="1">
      <c r="A20" s="50"/>
      <c r="D20" s="328" t="s">
        <v>23</v>
      </c>
      <c r="E20" s="331"/>
      <c r="F20" s="330"/>
      <c r="G20" s="51">
        <v>4091</v>
      </c>
    </row>
    <row r="21" spans="1:8" ht="18.75" thickBot="1">
      <c r="A21" s="52"/>
      <c r="B21" s="8"/>
      <c r="D21" s="328" t="s">
        <v>24</v>
      </c>
      <c r="E21" s="329"/>
      <c r="F21" s="330"/>
      <c r="G21" s="53">
        <f>G20-G19</f>
        <v>2284.27277</v>
      </c>
      <c r="H21" s="54">
        <f>G21/G20</f>
        <v>0.55836538010266434</v>
      </c>
    </row>
    <row r="22" spans="1:8" ht="14.25">
      <c r="A22" s="335"/>
      <c r="B22" s="336"/>
      <c r="C22" s="336"/>
      <c r="D22" s="336"/>
      <c r="E22" s="336"/>
      <c r="F22" s="336"/>
      <c r="G22" s="55"/>
    </row>
    <row r="23" spans="1:8">
      <c r="A23" s="341"/>
      <c r="B23" s="327"/>
      <c r="C23" s="327"/>
      <c r="D23" s="327"/>
      <c r="E23" s="327"/>
      <c r="F23" s="327"/>
      <c r="G23" s="327"/>
      <c r="H23" s="192">
        <f>G21*B3</f>
        <v>45685.455399999999</v>
      </c>
    </row>
    <row r="24" spans="1:8">
      <c r="A24" s="56"/>
      <c r="B24" s="144"/>
      <c r="C24" s="144"/>
      <c r="D24" s="144"/>
      <c r="E24" s="144"/>
      <c r="F24" s="144"/>
      <c r="G24" s="144"/>
      <c r="H24" s="192"/>
    </row>
    <row r="25" spans="1:8">
      <c r="A25" s="56"/>
      <c r="B25" s="144"/>
      <c r="C25" s="144"/>
      <c r="D25" s="144"/>
      <c r="E25" s="144"/>
      <c r="F25" s="144"/>
      <c r="G25" s="144"/>
      <c r="H25" s="192"/>
    </row>
    <row r="26" spans="1:8">
      <c r="A26" s="56"/>
      <c r="B26" s="144"/>
      <c r="C26" s="144"/>
      <c r="D26" s="144"/>
      <c r="E26" s="144"/>
      <c r="F26" s="144"/>
      <c r="G26" s="144"/>
      <c r="H26" s="192"/>
    </row>
    <row r="27" spans="1:8">
      <c r="A27" s="56"/>
      <c r="B27" s="144"/>
      <c r="C27" s="144"/>
      <c r="D27" s="144"/>
      <c r="E27" s="144"/>
      <c r="F27" s="144"/>
      <c r="G27" s="144"/>
      <c r="H27" s="192"/>
    </row>
    <row r="28" spans="1:8">
      <c r="A28" s="341"/>
      <c r="B28" s="327"/>
      <c r="C28" s="327"/>
      <c r="D28" s="327"/>
      <c r="E28" s="327"/>
      <c r="F28" s="327"/>
      <c r="G28" s="327"/>
    </row>
    <row r="29" spans="1:8">
      <c r="A29" s="341"/>
      <c r="B29" s="327"/>
      <c r="C29" s="327"/>
      <c r="D29" s="327"/>
      <c r="E29" s="327"/>
      <c r="F29" s="327"/>
      <c r="G29" s="327"/>
    </row>
    <row r="30" spans="1:8">
      <c r="A30" s="341"/>
      <c r="B30" s="327"/>
      <c r="C30" s="327"/>
      <c r="D30" s="327"/>
      <c r="E30" s="327"/>
      <c r="F30" s="327"/>
      <c r="G30" s="327"/>
    </row>
    <row r="31" spans="1:8">
      <c r="A31" s="57"/>
      <c r="B31" s="57"/>
      <c r="C31" s="57"/>
      <c r="D31" s="57"/>
      <c r="E31" s="57"/>
      <c r="F31" s="57"/>
      <c r="G31" s="57"/>
      <c r="H31" s="57"/>
    </row>
    <row r="32" spans="1:8" ht="13.5" thickBot="1">
      <c r="A32" s="57"/>
      <c r="B32" s="57"/>
      <c r="C32" s="57"/>
      <c r="D32" s="57"/>
      <c r="E32" s="57"/>
      <c r="F32" s="57"/>
      <c r="G32" s="57"/>
      <c r="H32" s="57"/>
    </row>
    <row r="33" spans="1:9" ht="18">
      <c r="A33" s="564" t="s">
        <v>203</v>
      </c>
      <c r="B33" s="565"/>
      <c r="C33" s="565"/>
      <c r="D33" s="565"/>
      <c r="E33" s="565"/>
      <c r="F33" s="565"/>
      <c r="G33" s="566"/>
      <c r="H33" s="567"/>
    </row>
    <row r="34" spans="1:9" ht="18">
      <c r="A34" s="5" t="s">
        <v>1</v>
      </c>
      <c r="B34" s="6">
        <v>10</v>
      </c>
      <c r="C34" s="7" t="s">
        <v>2</v>
      </c>
      <c r="D34" s="7"/>
      <c r="E34" s="7"/>
      <c r="F34" s="7"/>
      <c r="G34" s="8"/>
      <c r="H34" s="9"/>
      <c r="I34" s="10"/>
    </row>
    <row r="35" spans="1:9" ht="15.75">
      <c r="A35" s="11" t="s">
        <v>3</v>
      </c>
      <c r="B35" s="12" t="s">
        <v>4</v>
      </c>
      <c r="C35" s="12" t="s">
        <v>5</v>
      </c>
      <c r="D35" s="12" t="s">
        <v>6</v>
      </c>
      <c r="E35" s="13" t="s">
        <v>195</v>
      </c>
      <c r="F35" s="13" t="s">
        <v>7</v>
      </c>
      <c r="G35" s="14" t="s">
        <v>8</v>
      </c>
      <c r="H35" s="15" t="s">
        <v>9</v>
      </c>
    </row>
    <row r="36" spans="1:9" ht="15">
      <c r="A36" s="17" t="s">
        <v>10</v>
      </c>
      <c r="B36" s="18" t="s">
        <v>11</v>
      </c>
      <c r="C36" s="18">
        <v>8.0000000000000002E-3</v>
      </c>
      <c r="D36" s="18">
        <f>B34*C36</f>
        <v>0.08</v>
      </c>
      <c r="E36" s="19">
        <f>D36*1000</f>
        <v>80</v>
      </c>
      <c r="F36" s="19"/>
      <c r="G36" s="20">
        <f>F5</f>
        <v>4200</v>
      </c>
      <c r="H36" s="21">
        <f t="shared" ref="H36:H47" si="2">G36*D36</f>
        <v>336</v>
      </c>
    </row>
    <row r="37" spans="1:9" ht="15">
      <c r="A37" s="17" t="s">
        <v>12</v>
      </c>
      <c r="B37" s="18" t="s">
        <v>11</v>
      </c>
      <c r="C37" s="18">
        <v>4.0000000000000001E-3</v>
      </c>
      <c r="D37" s="18">
        <f>B34*C37</f>
        <v>0.04</v>
      </c>
      <c r="E37" s="19">
        <f t="shared" ref="E37:E46" si="3">D37*1000</f>
        <v>40</v>
      </c>
      <c r="F37" s="19"/>
      <c r="G37" s="20">
        <f>COSTOS!F5</f>
        <v>13500</v>
      </c>
      <c r="H37" s="21">
        <f t="shared" si="2"/>
        <v>540</v>
      </c>
    </row>
    <row r="38" spans="1:9" ht="15">
      <c r="A38" s="17" t="s">
        <v>114</v>
      </c>
      <c r="B38" s="18" t="s">
        <v>11</v>
      </c>
      <c r="C38" s="18">
        <v>2.5000000000000001E-2</v>
      </c>
      <c r="D38" s="22">
        <f>C38*B34</f>
        <v>0.25</v>
      </c>
      <c r="E38" s="19">
        <f t="shared" si="3"/>
        <v>250</v>
      </c>
      <c r="F38" s="23"/>
      <c r="G38" s="20">
        <f>COSTOS!F6</f>
        <v>12800</v>
      </c>
      <c r="H38" s="21">
        <f t="shared" si="2"/>
        <v>3200</v>
      </c>
    </row>
    <row r="39" spans="1:9" ht="15">
      <c r="A39" s="17" t="s">
        <v>186</v>
      </c>
      <c r="B39" s="18" t="s">
        <v>11</v>
      </c>
      <c r="C39" s="18">
        <v>1.5E-3</v>
      </c>
      <c r="D39" s="24">
        <f>C39*B34</f>
        <v>1.4999999999999999E-2</v>
      </c>
      <c r="E39" s="19">
        <f t="shared" si="3"/>
        <v>15</v>
      </c>
      <c r="F39" s="23"/>
      <c r="G39" s="20">
        <f>F8</f>
        <v>5100</v>
      </c>
      <c r="H39" s="21">
        <f t="shared" si="2"/>
        <v>76.5</v>
      </c>
    </row>
    <row r="40" spans="1:9" ht="15">
      <c r="A40" s="17" t="s">
        <v>14</v>
      </c>
      <c r="B40" s="18" t="s">
        <v>11</v>
      </c>
      <c r="C40" s="18">
        <v>0.01</v>
      </c>
      <c r="D40" s="24">
        <f>C40*B34</f>
        <v>0.1</v>
      </c>
      <c r="E40" s="19">
        <f t="shared" si="3"/>
        <v>100</v>
      </c>
      <c r="F40" s="23"/>
      <c r="G40" s="20">
        <f>COSTOS!F8</f>
        <v>18650</v>
      </c>
      <c r="H40" s="21">
        <f t="shared" si="2"/>
        <v>1865</v>
      </c>
    </row>
    <row r="41" spans="1:9" ht="15">
      <c r="A41" s="17" t="s">
        <v>15</v>
      </c>
      <c r="B41" s="18" t="s">
        <v>11</v>
      </c>
      <c r="C41" s="18">
        <v>1.4999999999999999E-2</v>
      </c>
      <c r="D41" s="18">
        <f>C41*B34</f>
        <v>0.15</v>
      </c>
      <c r="E41" s="19">
        <f t="shared" si="3"/>
        <v>150</v>
      </c>
      <c r="F41" s="23"/>
      <c r="G41" s="20">
        <f>COSTOS!F7</f>
        <v>920</v>
      </c>
      <c r="H41" s="21">
        <f t="shared" si="2"/>
        <v>138</v>
      </c>
    </row>
    <row r="42" spans="1:9" ht="15">
      <c r="A42" s="17"/>
      <c r="B42" s="18" t="s">
        <v>11</v>
      </c>
      <c r="C42" s="18"/>
      <c r="D42" s="18">
        <f>C42*B34</f>
        <v>0</v>
      </c>
      <c r="E42" s="19">
        <f t="shared" si="3"/>
        <v>0</v>
      </c>
      <c r="F42" s="23"/>
      <c r="G42" s="20"/>
      <c r="H42" s="21">
        <f t="shared" si="2"/>
        <v>0</v>
      </c>
    </row>
    <row r="43" spans="1:9" ht="15">
      <c r="A43" s="17"/>
      <c r="B43" s="18" t="s">
        <v>11</v>
      </c>
      <c r="C43" s="18"/>
      <c r="D43" s="18">
        <f>C43*B34</f>
        <v>0</v>
      </c>
      <c r="E43" s="19">
        <f t="shared" si="3"/>
        <v>0</v>
      </c>
      <c r="F43" s="23"/>
      <c r="G43" s="25"/>
      <c r="H43" s="21">
        <f t="shared" si="2"/>
        <v>0</v>
      </c>
    </row>
    <row r="44" spans="1:9" ht="15">
      <c r="A44" s="17" t="s">
        <v>17</v>
      </c>
      <c r="B44" s="18" t="s">
        <v>11</v>
      </c>
      <c r="C44" s="18">
        <v>2E-3</v>
      </c>
      <c r="D44" s="18">
        <f>B34*C44</f>
        <v>0.02</v>
      </c>
      <c r="E44" s="19">
        <f t="shared" si="3"/>
        <v>20</v>
      </c>
      <c r="F44" s="23"/>
      <c r="G44" s="20"/>
      <c r="H44" s="21">
        <f t="shared" si="2"/>
        <v>0</v>
      </c>
    </row>
    <row r="45" spans="1:9" ht="15">
      <c r="A45" s="26" t="s">
        <v>18</v>
      </c>
      <c r="B45" s="27" t="s">
        <v>11</v>
      </c>
      <c r="C45" s="27">
        <v>6.5000000000000002E-2</v>
      </c>
      <c r="D45" s="22">
        <f>C45*B34</f>
        <v>0.65</v>
      </c>
      <c r="E45" s="19">
        <f t="shared" si="3"/>
        <v>650</v>
      </c>
      <c r="F45" s="28"/>
      <c r="G45" s="29">
        <f>COSTOS!F3</f>
        <v>12150</v>
      </c>
      <c r="H45" s="21">
        <f t="shared" si="2"/>
        <v>7897.5</v>
      </c>
    </row>
    <row r="46" spans="1:9" ht="15">
      <c r="A46" s="26" t="s">
        <v>19</v>
      </c>
      <c r="B46" s="27" t="s">
        <v>11</v>
      </c>
      <c r="C46" s="30">
        <v>0.86619999999999997</v>
      </c>
      <c r="D46" s="31">
        <f>B34*C46</f>
        <v>8.661999999999999</v>
      </c>
      <c r="E46" s="19">
        <f t="shared" si="3"/>
        <v>8661.9999999999982</v>
      </c>
      <c r="F46" s="32"/>
      <c r="G46" s="33">
        <v>2.21</v>
      </c>
      <c r="H46" s="21">
        <f t="shared" si="2"/>
        <v>19.143019999999996</v>
      </c>
    </row>
    <row r="47" spans="1:9" ht="15">
      <c r="A47" s="17"/>
      <c r="B47" s="18"/>
      <c r="C47" s="34">
        <f>SUM(C36:C46)</f>
        <v>0.99669999999999992</v>
      </c>
      <c r="D47" s="35">
        <f>SUM(D36:D46)</f>
        <v>9.9669999999999987</v>
      </c>
      <c r="E47" s="35"/>
      <c r="F47" s="35"/>
      <c r="G47" s="36"/>
      <c r="H47" s="37">
        <f t="shared" si="2"/>
        <v>0</v>
      </c>
      <c r="I47" s="38"/>
    </row>
    <row r="48" spans="1:9" ht="16.5" thickBot="1">
      <c r="A48" s="39" t="s">
        <v>20</v>
      </c>
      <c r="B48" s="40"/>
      <c r="C48" s="8"/>
      <c r="D48" s="8"/>
      <c r="E48" s="8"/>
      <c r="F48" s="8"/>
      <c r="G48" s="41"/>
      <c r="H48" s="42">
        <f>SUM(H36:H47)</f>
        <v>14072.14302</v>
      </c>
    </row>
    <row r="49" spans="1:9" ht="16.5" thickBot="1">
      <c r="A49" s="43" t="s">
        <v>21</v>
      </c>
      <c r="B49" s="44"/>
      <c r="C49" s="44"/>
      <c r="D49" s="44"/>
      <c r="E49" s="44"/>
      <c r="F49" s="44"/>
      <c r="G49" s="44"/>
      <c r="H49" s="45">
        <f>H48/B34</f>
        <v>1407.2143019999999</v>
      </c>
    </row>
    <row r="50" spans="1:9" ht="15.75" thickBot="1">
      <c r="A50" s="46"/>
      <c r="G50" s="47"/>
      <c r="H50" s="48"/>
    </row>
    <row r="51" spans="1:9" ht="15.75" thickBot="1">
      <c r="A51" s="46"/>
      <c r="D51" s="328" t="s">
        <v>22</v>
      </c>
      <c r="E51" s="329"/>
      <c r="F51" s="329"/>
      <c r="G51" s="330"/>
      <c r="H51" s="49">
        <f>H49</f>
        <v>1407.2143019999999</v>
      </c>
    </row>
    <row r="52" spans="1:9" ht="15.75" thickBot="1">
      <c r="A52" s="50"/>
      <c r="D52" s="328" t="s">
        <v>23</v>
      </c>
      <c r="E52" s="329"/>
      <c r="F52" s="331"/>
      <c r="G52" s="330"/>
      <c r="H52" s="51">
        <v>2000</v>
      </c>
    </row>
    <row r="53" spans="1:9" ht="18.75" thickBot="1">
      <c r="A53" s="52"/>
      <c r="B53" s="8"/>
      <c r="D53" s="328" t="s">
        <v>24</v>
      </c>
      <c r="E53" s="329"/>
      <c r="F53" s="329"/>
      <c r="G53" s="330"/>
      <c r="H53" s="53">
        <f>H52-H51</f>
        <v>592.78569800000014</v>
      </c>
      <c r="I53" s="54">
        <f>H53/H52</f>
        <v>0.29639284900000007</v>
      </c>
    </row>
    <row r="54" spans="1:9" ht="14.25">
      <c r="A54" s="335"/>
      <c r="B54" s="336"/>
      <c r="C54" s="336"/>
      <c r="D54" s="336"/>
      <c r="E54" s="336"/>
      <c r="F54" s="336"/>
      <c r="G54" s="336"/>
      <c r="H54" s="55"/>
    </row>
    <row r="63" spans="1:9" ht="13.5" thickBot="1"/>
    <row r="64" spans="1:9" ht="18">
      <c r="A64" s="564" t="s">
        <v>206</v>
      </c>
      <c r="B64" s="565"/>
      <c r="C64" s="565"/>
      <c r="D64" s="565"/>
      <c r="E64" s="565"/>
      <c r="F64" s="565"/>
      <c r="G64" s="566"/>
      <c r="H64" s="567"/>
    </row>
    <row r="65" spans="1:9" ht="18">
      <c r="A65" s="5" t="s">
        <v>1</v>
      </c>
      <c r="B65" s="6">
        <v>10</v>
      </c>
      <c r="C65" s="7" t="s">
        <v>2</v>
      </c>
      <c r="D65" s="7"/>
      <c r="E65" s="7"/>
      <c r="F65" s="7"/>
      <c r="G65" s="8"/>
      <c r="H65" s="9"/>
      <c r="I65" s="10"/>
    </row>
    <row r="66" spans="1:9" ht="15.75">
      <c r="A66" s="11" t="s">
        <v>3</v>
      </c>
      <c r="B66" s="12" t="s">
        <v>4</v>
      </c>
      <c r="C66" s="12" t="s">
        <v>5</v>
      </c>
      <c r="D66" s="12" t="s">
        <v>6</v>
      </c>
      <c r="E66" s="13" t="s">
        <v>195</v>
      </c>
      <c r="F66" s="13" t="s">
        <v>7</v>
      </c>
      <c r="G66" s="14" t="s">
        <v>8</v>
      </c>
      <c r="H66" s="15" t="s">
        <v>9</v>
      </c>
    </row>
    <row r="67" spans="1:9" ht="15">
      <c r="A67" s="17" t="s">
        <v>10</v>
      </c>
      <c r="B67" s="18" t="s">
        <v>11</v>
      </c>
      <c r="C67" s="18">
        <v>8.0000000000000002E-3</v>
      </c>
      <c r="D67" s="18">
        <f>B65*C67</f>
        <v>0.08</v>
      </c>
      <c r="E67" s="19">
        <f>D67*1000</f>
        <v>80</v>
      </c>
      <c r="F67" s="19"/>
      <c r="G67" s="20">
        <f>COSTOS!F4</f>
        <v>4200</v>
      </c>
      <c r="H67" s="21">
        <f t="shared" ref="H67:H78" si="4">G67*D67</f>
        <v>336</v>
      </c>
    </row>
    <row r="68" spans="1:9" ht="15">
      <c r="A68" s="17" t="s">
        <v>12</v>
      </c>
      <c r="B68" s="18" t="s">
        <v>11</v>
      </c>
      <c r="C68" s="18">
        <v>4.0000000000000001E-3</v>
      </c>
      <c r="D68" s="18">
        <f>B65*C68</f>
        <v>0.04</v>
      </c>
      <c r="E68" s="19">
        <f t="shared" ref="E68:E77" si="5">D68*1000</f>
        <v>40</v>
      </c>
      <c r="F68" s="19"/>
      <c r="G68" s="20">
        <f>COSTOS!F5</f>
        <v>13500</v>
      </c>
      <c r="H68" s="21">
        <f t="shared" si="4"/>
        <v>540</v>
      </c>
    </row>
    <row r="69" spans="1:9" ht="15">
      <c r="A69" s="17" t="s">
        <v>114</v>
      </c>
      <c r="B69" s="18" t="s">
        <v>11</v>
      </c>
      <c r="C69" s="18">
        <v>3.5000000000000003E-2</v>
      </c>
      <c r="D69" s="22">
        <f>C69*B65</f>
        <v>0.35000000000000003</v>
      </c>
      <c r="E69" s="19">
        <f t="shared" si="5"/>
        <v>350.00000000000006</v>
      </c>
      <c r="F69" s="23"/>
      <c r="G69" s="20">
        <f>COSTOS!F6</f>
        <v>12800</v>
      </c>
      <c r="H69" s="21">
        <f t="shared" si="4"/>
        <v>4480</v>
      </c>
    </row>
    <row r="70" spans="1:9" ht="15">
      <c r="A70" s="17" t="s">
        <v>186</v>
      </c>
      <c r="B70" s="18" t="s">
        <v>11</v>
      </c>
      <c r="C70" s="18">
        <v>1.5E-3</v>
      </c>
      <c r="D70" s="24">
        <f>C70*B65</f>
        <v>1.4999999999999999E-2</v>
      </c>
      <c r="E70" s="19">
        <f t="shared" si="5"/>
        <v>15</v>
      </c>
      <c r="F70" s="23"/>
      <c r="G70" s="20">
        <f>F8</f>
        <v>5100</v>
      </c>
      <c r="H70" s="21">
        <f t="shared" si="4"/>
        <v>76.5</v>
      </c>
    </row>
    <row r="71" spans="1:9" ht="15">
      <c r="A71" s="17" t="s">
        <v>14</v>
      </c>
      <c r="B71" s="18" t="s">
        <v>11</v>
      </c>
      <c r="C71" s="18">
        <v>1.2E-2</v>
      </c>
      <c r="D71" s="24">
        <f>C71*B65</f>
        <v>0.12</v>
      </c>
      <c r="E71" s="19">
        <f t="shared" si="5"/>
        <v>120</v>
      </c>
      <c r="F71" s="23"/>
      <c r="G71" s="20">
        <f>COSTOS!F8</f>
        <v>18650</v>
      </c>
      <c r="H71" s="21">
        <f t="shared" si="4"/>
        <v>2238</v>
      </c>
    </row>
    <row r="72" spans="1:9" ht="15">
      <c r="A72" s="17" t="s">
        <v>15</v>
      </c>
      <c r="B72" s="18" t="s">
        <v>11</v>
      </c>
      <c r="C72" s="18">
        <v>7.0000000000000001E-3</v>
      </c>
      <c r="D72" s="18">
        <f>C72*B65</f>
        <v>7.0000000000000007E-2</v>
      </c>
      <c r="E72" s="19">
        <f t="shared" si="5"/>
        <v>70</v>
      </c>
      <c r="F72" s="23"/>
      <c r="G72" s="20">
        <f>COSTOS!F7</f>
        <v>920</v>
      </c>
      <c r="H72" s="21">
        <f t="shared" si="4"/>
        <v>64.400000000000006</v>
      </c>
    </row>
    <row r="73" spans="1:9" ht="15">
      <c r="A73" s="17" t="s">
        <v>187</v>
      </c>
      <c r="B73" s="18" t="s">
        <v>11</v>
      </c>
      <c r="C73" s="18">
        <v>1E-3</v>
      </c>
      <c r="D73" s="18">
        <f>C73*B65</f>
        <v>0.01</v>
      </c>
      <c r="E73" s="19">
        <f t="shared" si="5"/>
        <v>10</v>
      </c>
      <c r="F73" s="23"/>
      <c r="G73" s="20">
        <f>F9</f>
        <v>22950</v>
      </c>
      <c r="H73" s="21">
        <f t="shared" si="4"/>
        <v>229.5</v>
      </c>
    </row>
    <row r="74" spans="1:9" ht="15">
      <c r="A74" s="17" t="s">
        <v>204</v>
      </c>
      <c r="B74" s="18" t="s">
        <v>11</v>
      </c>
      <c r="C74" s="18">
        <v>2E-3</v>
      </c>
      <c r="D74" s="18">
        <f>C74*B65</f>
        <v>0.02</v>
      </c>
      <c r="E74" s="19">
        <f t="shared" si="5"/>
        <v>20</v>
      </c>
      <c r="F74" s="23"/>
      <c r="G74" s="25">
        <f>COSTOS!F22</f>
        <v>162300</v>
      </c>
      <c r="H74" s="21">
        <f t="shared" si="4"/>
        <v>3246</v>
      </c>
    </row>
    <row r="75" spans="1:9" ht="15">
      <c r="A75" s="17" t="s">
        <v>17</v>
      </c>
      <c r="B75" s="18" t="s">
        <v>11</v>
      </c>
      <c r="C75" s="18">
        <v>2E-3</v>
      </c>
      <c r="D75" s="18">
        <f>B65*C75</f>
        <v>0.02</v>
      </c>
      <c r="E75" s="19">
        <f t="shared" si="5"/>
        <v>20</v>
      </c>
      <c r="F75" s="23"/>
      <c r="G75" s="20">
        <f>COSTOS!F13</f>
        <v>6150</v>
      </c>
      <c r="H75" s="21">
        <f t="shared" si="4"/>
        <v>123</v>
      </c>
    </row>
    <row r="76" spans="1:9" ht="15">
      <c r="A76" s="26" t="s">
        <v>18</v>
      </c>
      <c r="B76" s="27" t="s">
        <v>11</v>
      </c>
      <c r="C76" s="27">
        <v>5.5E-2</v>
      </c>
      <c r="D76" s="22">
        <f>C76*B65</f>
        <v>0.55000000000000004</v>
      </c>
      <c r="E76" s="19">
        <f t="shared" si="5"/>
        <v>550</v>
      </c>
      <c r="F76" s="28"/>
      <c r="G76" s="29">
        <f>COSTOS!F3</f>
        <v>12150</v>
      </c>
      <c r="H76" s="21">
        <f t="shared" si="4"/>
        <v>6682.5000000000009</v>
      </c>
    </row>
    <row r="77" spans="1:9" ht="15">
      <c r="A77" s="26" t="s">
        <v>19</v>
      </c>
      <c r="B77" s="27" t="s">
        <v>11</v>
      </c>
      <c r="C77" s="30">
        <v>0.87549999999999994</v>
      </c>
      <c r="D77" s="31">
        <f>B65*C77</f>
        <v>8.754999999999999</v>
      </c>
      <c r="E77" s="19">
        <f t="shared" si="5"/>
        <v>8754.9999999999982</v>
      </c>
      <c r="F77" s="32"/>
      <c r="G77" s="33">
        <v>2.21</v>
      </c>
      <c r="H77" s="21">
        <f t="shared" si="4"/>
        <v>19.348549999999996</v>
      </c>
    </row>
    <row r="78" spans="1:9" ht="15">
      <c r="A78" s="17"/>
      <c r="B78" s="18"/>
      <c r="C78" s="34">
        <f>SUM(C67:C77)</f>
        <v>1.0029999999999999</v>
      </c>
      <c r="D78" s="35">
        <f>SUM(D67:D77)</f>
        <v>10.029999999999999</v>
      </c>
      <c r="E78" s="35"/>
      <c r="F78" s="35"/>
      <c r="G78" s="36"/>
      <c r="H78" s="37">
        <f t="shared" si="4"/>
        <v>0</v>
      </c>
      <c r="I78" s="38"/>
    </row>
    <row r="79" spans="1:9" ht="16.5" thickBot="1">
      <c r="A79" s="39" t="s">
        <v>20</v>
      </c>
      <c r="B79" s="40"/>
      <c r="C79" s="8"/>
      <c r="D79" s="8"/>
      <c r="E79" s="8"/>
      <c r="F79" s="8"/>
      <c r="G79" s="41"/>
      <c r="H79" s="42">
        <f>SUM(H67:H78)</f>
        <v>18035.24855</v>
      </c>
    </row>
    <row r="80" spans="1:9" ht="16.5" thickBot="1">
      <c r="A80" s="43" t="s">
        <v>21</v>
      </c>
      <c r="B80" s="44"/>
      <c r="C80" s="44"/>
      <c r="D80" s="44"/>
      <c r="E80" s="44"/>
      <c r="F80" s="44"/>
      <c r="G80" s="44"/>
      <c r="H80" s="45">
        <f>H79/B65</f>
        <v>1803.5248550000001</v>
      </c>
    </row>
    <row r="81" spans="1:9" ht="15.75" thickBot="1">
      <c r="A81" s="46"/>
      <c r="G81" s="47"/>
      <c r="H81" s="48"/>
    </row>
    <row r="82" spans="1:9" ht="15.75" thickBot="1">
      <c r="A82" s="46"/>
      <c r="D82" s="328" t="s">
        <v>22</v>
      </c>
      <c r="E82" s="329"/>
      <c r="F82" s="329"/>
      <c r="G82" s="330"/>
      <c r="H82" s="49">
        <f>H80</f>
        <v>1803.5248550000001</v>
      </c>
    </row>
    <row r="83" spans="1:9" ht="15.75" thickBot="1">
      <c r="A83" s="50"/>
      <c r="D83" s="328" t="s">
        <v>23</v>
      </c>
      <c r="E83" s="329"/>
      <c r="F83" s="331"/>
      <c r="G83" s="330"/>
      <c r="H83" s="51">
        <v>4091</v>
      </c>
    </row>
    <row r="84" spans="1:9" ht="18.75" thickBot="1">
      <c r="A84" s="52"/>
      <c r="B84" s="8"/>
      <c r="D84" s="328" t="s">
        <v>24</v>
      </c>
      <c r="E84" s="329"/>
      <c r="F84" s="329"/>
      <c r="G84" s="330"/>
      <c r="H84" s="53">
        <f>H83-H82</f>
        <v>2287.4751449999999</v>
      </c>
      <c r="I84" s="54">
        <f>H84/H83</f>
        <v>0.5591481654852114</v>
      </c>
    </row>
    <row r="94" spans="1:9" ht="13.5" thickBot="1"/>
    <row r="95" spans="1:9" ht="18">
      <c r="A95" s="564" t="s">
        <v>205</v>
      </c>
      <c r="B95" s="565"/>
      <c r="C95" s="565"/>
      <c r="D95" s="565"/>
      <c r="E95" s="565"/>
      <c r="F95" s="565"/>
      <c r="G95" s="566"/>
      <c r="H95" s="567"/>
    </row>
    <row r="96" spans="1:9" ht="18">
      <c r="A96" s="5" t="s">
        <v>1</v>
      </c>
      <c r="B96" s="6">
        <v>100</v>
      </c>
      <c r="C96" s="7" t="s">
        <v>2</v>
      </c>
      <c r="D96" s="7"/>
      <c r="E96" s="7"/>
      <c r="F96" s="7"/>
      <c r="G96" s="8"/>
      <c r="H96" s="9"/>
      <c r="I96" s="10"/>
    </row>
    <row r="97" spans="1:9" ht="15.75">
      <c r="A97" s="11" t="s">
        <v>3</v>
      </c>
      <c r="B97" s="12" t="s">
        <v>4</v>
      </c>
      <c r="C97" s="12" t="s">
        <v>5</v>
      </c>
      <c r="D97" s="12" t="s">
        <v>6</v>
      </c>
      <c r="E97" s="13" t="s">
        <v>195</v>
      </c>
      <c r="F97" s="13" t="s">
        <v>7</v>
      </c>
      <c r="G97" s="14" t="s">
        <v>8</v>
      </c>
      <c r="H97" s="15" t="s">
        <v>9</v>
      </c>
    </row>
    <row r="98" spans="1:9" ht="15">
      <c r="A98" s="17" t="s">
        <v>10</v>
      </c>
      <c r="B98" s="18" t="s">
        <v>11</v>
      </c>
      <c r="C98" s="18">
        <v>8.0000000000000002E-3</v>
      </c>
      <c r="D98" s="18">
        <f>B96*C98</f>
        <v>0.8</v>
      </c>
      <c r="E98" s="19">
        <f>D98*1000</f>
        <v>800</v>
      </c>
      <c r="F98" s="19"/>
      <c r="G98" s="20">
        <f>COSTOS!F4</f>
        <v>4200</v>
      </c>
      <c r="H98" s="21">
        <f t="shared" ref="H98:H110" si="6">G98*D98</f>
        <v>3360</v>
      </c>
    </row>
    <row r="99" spans="1:9" ht="15">
      <c r="A99" s="17" t="s">
        <v>12</v>
      </c>
      <c r="B99" s="18" t="s">
        <v>11</v>
      </c>
      <c r="C99" s="18">
        <v>4.0000000000000001E-3</v>
      </c>
      <c r="D99" s="18">
        <f>B96*C99</f>
        <v>0.4</v>
      </c>
      <c r="E99" s="19">
        <f t="shared" ref="E99:E109" si="7">D99*1000</f>
        <v>400</v>
      </c>
      <c r="F99" s="19"/>
      <c r="G99" s="20">
        <f>COSTOS!F5</f>
        <v>13500</v>
      </c>
      <c r="H99" s="21">
        <f t="shared" si="6"/>
        <v>5400</v>
      </c>
    </row>
    <row r="100" spans="1:9" ht="15">
      <c r="A100" s="17" t="s">
        <v>114</v>
      </c>
      <c r="B100" s="18" t="s">
        <v>11</v>
      </c>
      <c r="C100" s="18">
        <v>3.5000000000000003E-2</v>
      </c>
      <c r="D100" s="22">
        <f>C100*B96</f>
        <v>3.5000000000000004</v>
      </c>
      <c r="E100" s="19">
        <f t="shared" si="7"/>
        <v>3500.0000000000005</v>
      </c>
      <c r="F100" s="23"/>
      <c r="G100" s="20">
        <f>COSTOS!F6</f>
        <v>12800</v>
      </c>
      <c r="H100" s="21">
        <f t="shared" si="6"/>
        <v>44800.000000000007</v>
      </c>
    </row>
    <row r="101" spans="1:9" ht="15">
      <c r="A101" s="17" t="s">
        <v>186</v>
      </c>
      <c r="B101" s="18" t="s">
        <v>11</v>
      </c>
      <c r="C101" s="18">
        <v>1.5E-3</v>
      </c>
      <c r="D101" s="24">
        <f>C101*B96</f>
        <v>0.15</v>
      </c>
      <c r="E101" s="19">
        <f t="shared" si="7"/>
        <v>150</v>
      </c>
      <c r="F101" s="23"/>
      <c r="G101" s="20">
        <f>'Jabon L. P. Ropa Prueva'!F8</f>
        <v>5100</v>
      </c>
      <c r="H101" s="21">
        <f t="shared" si="6"/>
        <v>765</v>
      </c>
    </row>
    <row r="102" spans="1:9" ht="15">
      <c r="A102" s="17" t="s">
        <v>14</v>
      </c>
      <c r="B102" s="18" t="s">
        <v>11</v>
      </c>
      <c r="C102" s="18">
        <v>1.2E-2</v>
      </c>
      <c r="D102" s="24">
        <f>C102*B96</f>
        <v>1.2</v>
      </c>
      <c r="E102" s="19">
        <f t="shared" si="7"/>
        <v>1200</v>
      </c>
      <c r="F102" s="23"/>
      <c r="G102" s="20">
        <f>COSTOS!F8</f>
        <v>18650</v>
      </c>
      <c r="H102" s="21">
        <f t="shared" si="6"/>
        <v>22380</v>
      </c>
    </row>
    <row r="103" spans="1:9" ht="15">
      <c r="A103" s="17" t="s">
        <v>15</v>
      </c>
      <c r="B103" s="18" t="s">
        <v>11</v>
      </c>
      <c r="C103" s="18">
        <v>7.0000000000000001E-3</v>
      </c>
      <c r="D103" s="18">
        <f>C103*B96</f>
        <v>0.70000000000000007</v>
      </c>
      <c r="E103" s="19">
        <f t="shared" si="7"/>
        <v>700.00000000000011</v>
      </c>
      <c r="F103" s="23"/>
      <c r="G103" s="20">
        <f>COSTOS!F7</f>
        <v>920</v>
      </c>
      <c r="H103" s="21">
        <f t="shared" si="6"/>
        <v>644.00000000000011</v>
      </c>
    </row>
    <row r="104" spans="1:9" ht="15">
      <c r="A104" s="17" t="s">
        <v>187</v>
      </c>
      <c r="B104" s="18" t="s">
        <v>11</v>
      </c>
      <c r="C104" s="18">
        <v>1E-3</v>
      </c>
      <c r="D104" s="18">
        <f>C104*B96</f>
        <v>0.1</v>
      </c>
      <c r="E104" s="19">
        <f t="shared" si="7"/>
        <v>100</v>
      </c>
      <c r="F104" s="23"/>
      <c r="G104" s="20">
        <f>F9</f>
        <v>22950</v>
      </c>
      <c r="H104" s="21">
        <f t="shared" si="6"/>
        <v>2295</v>
      </c>
    </row>
    <row r="105" spans="1:9" ht="15">
      <c r="A105" s="17" t="s">
        <v>207</v>
      </c>
      <c r="B105" s="18" t="s">
        <v>11</v>
      </c>
      <c r="C105" s="18">
        <v>2E-3</v>
      </c>
      <c r="D105" s="18">
        <f>C105*B96</f>
        <v>0.2</v>
      </c>
      <c r="E105" s="19">
        <f t="shared" si="7"/>
        <v>200</v>
      </c>
      <c r="F105" s="23"/>
      <c r="G105" s="25">
        <f>'Suav. Celeste Antigo'!F6</f>
        <v>121792</v>
      </c>
      <c r="H105" s="21">
        <f t="shared" si="6"/>
        <v>24358.400000000001</v>
      </c>
    </row>
    <row r="106" spans="1:9" ht="15">
      <c r="A106" s="17" t="s">
        <v>144</v>
      </c>
      <c r="B106" s="18" t="s">
        <v>142</v>
      </c>
      <c r="C106" s="18">
        <v>1E-3</v>
      </c>
      <c r="D106" s="18">
        <f>B96*C106</f>
        <v>0.1</v>
      </c>
      <c r="E106" s="200">
        <f>D106*1000</f>
        <v>100</v>
      </c>
      <c r="F106" s="146"/>
      <c r="G106" s="21">
        <f>colorante!G99</f>
        <v>3692.1768499999998</v>
      </c>
      <c r="H106" s="91">
        <f>G106*D106</f>
        <v>369.21768500000002</v>
      </c>
    </row>
    <row r="107" spans="1:9" ht="15">
      <c r="A107" s="17" t="s">
        <v>17</v>
      </c>
      <c r="B107" s="18" t="s">
        <v>11</v>
      </c>
      <c r="C107" s="18">
        <v>2E-3</v>
      </c>
      <c r="D107" s="18">
        <f>B96*C107</f>
        <v>0.2</v>
      </c>
      <c r="E107" s="19">
        <f t="shared" si="7"/>
        <v>200</v>
      </c>
      <c r="F107" s="23"/>
      <c r="G107" s="20">
        <f>COSTOS!F13</f>
        <v>6150</v>
      </c>
      <c r="H107" s="21">
        <f t="shared" si="6"/>
        <v>1230</v>
      </c>
    </row>
    <row r="108" spans="1:9" ht="15">
      <c r="A108" s="26" t="s">
        <v>18</v>
      </c>
      <c r="B108" s="27" t="s">
        <v>11</v>
      </c>
      <c r="C108" s="27">
        <v>5.5E-2</v>
      </c>
      <c r="D108" s="22">
        <f>C108*B96</f>
        <v>5.5</v>
      </c>
      <c r="E108" s="19">
        <f t="shared" si="7"/>
        <v>5500</v>
      </c>
      <c r="F108" s="28"/>
      <c r="G108" s="29">
        <f>COSTOS!F3</f>
        <v>12150</v>
      </c>
      <c r="H108" s="21">
        <f t="shared" si="6"/>
        <v>66825</v>
      </c>
    </row>
    <row r="109" spans="1:9" ht="15">
      <c r="A109" s="26" t="s">
        <v>19</v>
      </c>
      <c r="B109" s="27" t="s">
        <v>11</v>
      </c>
      <c r="C109" s="30">
        <v>0.87250000000000005</v>
      </c>
      <c r="D109" s="31">
        <f>B96*C109</f>
        <v>87.25</v>
      </c>
      <c r="E109" s="19">
        <f t="shared" si="7"/>
        <v>87250</v>
      </c>
      <c r="F109" s="32"/>
      <c r="G109" s="33">
        <v>2.21</v>
      </c>
      <c r="H109" s="21">
        <f t="shared" si="6"/>
        <v>192.82249999999999</v>
      </c>
    </row>
    <row r="110" spans="1:9" ht="15">
      <c r="A110" s="17"/>
      <c r="B110" s="18"/>
      <c r="C110" s="34">
        <f>SUM(C98:C109)</f>
        <v>1.0010000000000001</v>
      </c>
      <c r="D110" s="35">
        <f>SUM(D98:D109)</f>
        <v>100.1</v>
      </c>
      <c r="E110" s="35"/>
      <c r="F110" s="35"/>
      <c r="G110" s="36"/>
      <c r="H110" s="37">
        <f t="shared" si="6"/>
        <v>0</v>
      </c>
      <c r="I110" s="38"/>
    </row>
    <row r="111" spans="1:9" ht="16.5" thickBot="1">
      <c r="A111" s="39" t="s">
        <v>20</v>
      </c>
      <c r="B111" s="40"/>
      <c r="C111" s="8"/>
      <c r="D111" s="8"/>
      <c r="E111" s="8"/>
      <c r="F111" s="8"/>
      <c r="G111" s="41"/>
      <c r="H111" s="42">
        <f>SUM(H98:H110)</f>
        <v>172619.44018500001</v>
      </c>
    </row>
    <row r="112" spans="1:9" ht="16.5" thickBot="1">
      <c r="A112" s="43" t="s">
        <v>21</v>
      </c>
      <c r="B112" s="44"/>
      <c r="C112" s="44"/>
      <c r="D112" s="44"/>
      <c r="E112" s="44"/>
      <c r="F112" s="44"/>
      <c r="G112" s="44"/>
      <c r="H112" s="45">
        <f>H111/B96</f>
        <v>1726.1944018500001</v>
      </c>
    </row>
    <row r="113" spans="1:9" ht="15.75" thickBot="1">
      <c r="A113" s="46"/>
      <c r="G113" s="47"/>
      <c r="H113" s="48"/>
    </row>
    <row r="114" spans="1:9" ht="15.75" thickBot="1">
      <c r="A114" s="46"/>
      <c r="D114" s="328" t="s">
        <v>22</v>
      </c>
      <c r="E114" s="329"/>
      <c r="F114" s="329"/>
      <c r="G114" s="330"/>
      <c r="H114" s="49">
        <f>H112</f>
        <v>1726.1944018500001</v>
      </c>
    </row>
    <row r="115" spans="1:9" ht="15.75" thickBot="1">
      <c r="A115" s="50"/>
      <c r="D115" s="328" t="s">
        <v>23</v>
      </c>
      <c r="E115" s="329"/>
      <c r="F115" s="331"/>
      <c r="G115" s="330"/>
      <c r="H115" s="51">
        <v>4091</v>
      </c>
    </row>
    <row r="116" spans="1:9" ht="18.75" thickBot="1">
      <c r="A116" s="52"/>
      <c r="B116" s="8"/>
      <c r="D116" s="328" t="s">
        <v>24</v>
      </c>
      <c r="E116" s="329"/>
      <c r="F116" s="329"/>
      <c r="G116" s="330"/>
      <c r="H116" s="53">
        <f>H115-H114</f>
        <v>2364.8055981500002</v>
      </c>
      <c r="I116" s="54">
        <f>H116/H115</f>
        <v>0.5780507450867759</v>
      </c>
    </row>
    <row r="126" spans="1:9" ht="13.5" thickBot="1"/>
    <row r="127" spans="1:9" ht="18">
      <c r="A127" s="564" t="s">
        <v>208</v>
      </c>
      <c r="B127" s="565"/>
      <c r="C127" s="565"/>
      <c r="D127" s="565"/>
      <c r="E127" s="565"/>
      <c r="F127" s="565"/>
      <c r="G127" s="566"/>
      <c r="H127" s="567"/>
    </row>
    <row r="128" spans="1:9" ht="18">
      <c r="A128" s="5" t="s">
        <v>1</v>
      </c>
      <c r="B128" s="6">
        <v>10</v>
      </c>
      <c r="C128" s="7" t="s">
        <v>2</v>
      </c>
      <c r="D128" s="7"/>
      <c r="E128" s="7"/>
      <c r="F128" s="7"/>
      <c r="G128" s="8"/>
      <c r="H128" s="9"/>
      <c r="I128" s="10"/>
    </row>
    <row r="129" spans="1:9" ht="15.75">
      <c r="A129" s="11" t="s">
        <v>3</v>
      </c>
      <c r="B129" s="12" t="s">
        <v>4</v>
      </c>
      <c r="C129" s="12" t="s">
        <v>5</v>
      </c>
      <c r="D129" s="12" t="s">
        <v>6</v>
      </c>
      <c r="E129" s="13" t="s">
        <v>195</v>
      </c>
      <c r="F129" s="13" t="s">
        <v>7</v>
      </c>
      <c r="G129" s="14" t="s">
        <v>8</v>
      </c>
      <c r="H129" s="15" t="s">
        <v>9</v>
      </c>
    </row>
    <row r="130" spans="1:9" ht="15">
      <c r="A130" s="17" t="s">
        <v>10</v>
      </c>
      <c r="B130" s="18" t="s">
        <v>11</v>
      </c>
      <c r="C130" s="18">
        <v>8.0000000000000002E-3</v>
      </c>
      <c r="D130" s="18">
        <f>B128*C130</f>
        <v>0.08</v>
      </c>
      <c r="E130" s="19">
        <f>D130*1000</f>
        <v>80</v>
      </c>
      <c r="F130" s="19"/>
      <c r="G130" s="20">
        <f>COSTOS!F4</f>
        <v>4200</v>
      </c>
      <c r="H130" s="21">
        <f t="shared" ref="H130:H141" si="8">G130*D130</f>
        <v>336</v>
      </c>
    </row>
    <row r="131" spans="1:9" ht="15">
      <c r="A131" s="17" t="s">
        <v>12</v>
      </c>
      <c r="B131" s="18" t="s">
        <v>11</v>
      </c>
      <c r="C131" s="18">
        <v>4.0000000000000001E-3</v>
      </c>
      <c r="D131" s="18">
        <f>B128*C131</f>
        <v>0.04</v>
      </c>
      <c r="E131" s="19">
        <f t="shared" ref="E131:E140" si="9">D131*1000</f>
        <v>40</v>
      </c>
      <c r="F131" s="19"/>
      <c r="G131" s="20">
        <f>COSTOS!F5</f>
        <v>13500</v>
      </c>
      <c r="H131" s="21">
        <f t="shared" si="8"/>
        <v>540</v>
      </c>
    </row>
    <row r="132" spans="1:9" ht="15">
      <c r="A132" s="17" t="s">
        <v>114</v>
      </c>
      <c r="B132" s="18" t="s">
        <v>11</v>
      </c>
      <c r="C132" s="18">
        <v>3.5000000000000003E-2</v>
      </c>
      <c r="D132" s="22">
        <f>C132*B128</f>
        <v>0.35000000000000003</v>
      </c>
      <c r="E132" s="19">
        <f t="shared" si="9"/>
        <v>350.00000000000006</v>
      </c>
      <c r="F132" s="23"/>
      <c r="G132" s="20">
        <f>COSTOS!F6</f>
        <v>12800</v>
      </c>
      <c r="H132" s="21">
        <f t="shared" si="8"/>
        <v>4480</v>
      </c>
    </row>
    <row r="133" spans="1:9" ht="15">
      <c r="A133" s="17" t="s">
        <v>186</v>
      </c>
      <c r="B133" s="18" t="s">
        <v>11</v>
      </c>
      <c r="C133" s="18">
        <v>1.5E-3</v>
      </c>
      <c r="D133" s="24">
        <f>C133*B128</f>
        <v>1.4999999999999999E-2</v>
      </c>
      <c r="E133" s="19">
        <f t="shared" si="9"/>
        <v>15</v>
      </c>
      <c r="F133" s="23"/>
      <c r="G133" s="20">
        <f>F8</f>
        <v>5100</v>
      </c>
      <c r="H133" s="21">
        <f t="shared" si="8"/>
        <v>76.5</v>
      </c>
    </row>
    <row r="134" spans="1:9" ht="15">
      <c r="A134" s="17" t="s">
        <v>14</v>
      </c>
      <c r="B134" s="18" t="s">
        <v>11</v>
      </c>
      <c r="C134" s="18">
        <v>1.2E-2</v>
      </c>
      <c r="D134" s="24">
        <f>C134*B128</f>
        <v>0.12</v>
      </c>
      <c r="E134" s="19">
        <f t="shared" si="9"/>
        <v>120</v>
      </c>
      <c r="F134" s="23"/>
      <c r="G134" s="20">
        <f>COSTOS!F8</f>
        <v>18650</v>
      </c>
      <c r="H134" s="21">
        <f t="shared" si="8"/>
        <v>2238</v>
      </c>
    </row>
    <row r="135" spans="1:9" ht="15">
      <c r="A135" s="17" t="s">
        <v>15</v>
      </c>
      <c r="B135" s="18" t="s">
        <v>11</v>
      </c>
      <c r="C135" s="18">
        <v>7.0000000000000001E-3</v>
      </c>
      <c r="D135" s="18">
        <f>C135*B128</f>
        <v>7.0000000000000007E-2</v>
      </c>
      <c r="E135" s="19">
        <f t="shared" si="9"/>
        <v>70</v>
      </c>
      <c r="F135" s="23"/>
      <c r="G135" s="20">
        <f>COSTOS!F7</f>
        <v>920</v>
      </c>
      <c r="H135" s="21">
        <f t="shared" si="8"/>
        <v>64.400000000000006</v>
      </c>
    </row>
    <row r="136" spans="1:9" ht="15">
      <c r="A136" s="17" t="s">
        <v>187</v>
      </c>
      <c r="B136" s="18" t="s">
        <v>11</v>
      </c>
      <c r="C136" s="18">
        <v>1E-3</v>
      </c>
      <c r="D136" s="18">
        <f>C136*B128</f>
        <v>0.01</v>
      </c>
      <c r="E136" s="19">
        <f t="shared" si="9"/>
        <v>10</v>
      </c>
      <c r="F136" s="23"/>
      <c r="G136" s="20">
        <f>F9</f>
        <v>22950</v>
      </c>
      <c r="H136" s="21">
        <f t="shared" si="8"/>
        <v>229.5</v>
      </c>
    </row>
    <row r="137" spans="1:9" ht="15">
      <c r="A137" s="17" t="s">
        <v>209</v>
      </c>
      <c r="B137" s="18" t="s">
        <v>11</v>
      </c>
      <c r="C137" s="18">
        <v>2E-3</v>
      </c>
      <c r="D137" s="18">
        <f>C137*B128</f>
        <v>0.02</v>
      </c>
      <c r="E137" s="19">
        <f t="shared" si="9"/>
        <v>20</v>
      </c>
      <c r="F137" s="23"/>
      <c r="G137" s="25">
        <v>73950</v>
      </c>
      <c r="H137" s="21">
        <f t="shared" si="8"/>
        <v>1479</v>
      </c>
    </row>
    <row r="138" spans="1:9" ht="15">
      <c r="A138" s="17" t="s">
        <v>17</v>
      </c>
      <c r="B138" s="18" t="s">
        <v>11</v>
      </c>
      <c r="C138" s="18">
        <v>2E-3</v>
      </c>
      <c r="D138" s="18">
        <f>B128*C138</f>
        <v>0.02</v>
      </c>
      <c r="E138" s="19">
        <f t="shared" si="9"/>
        <v>20</v>
      </c>
      <c r="F138" s="23"/>
      <c r="G138" s="20">
        <f>COSTOS!F13</f>
        <v>6150</v>
      </c>
      <c r="H138" s="21">
        <f t="shared" si="8"/>
        <v>123</v>
      </c>
    </row>
    <row r="139" spans="1:9" ht="15">
      <c r="A139" s="26" t="s">
        <v>18</v>
      </c>
      <c r="B139" s="27" t="s">
        <v>11</v>
      </c>
      <c r="C139" s="27">
        <v>5.5E-2</v>
      </c>
      <c r="D139" s="22">
        <f>C139*B128</f>
        <v>0.55000000000000004</v>
      </c>
      <c r="E139" s="19">
        <f t="shared" si="9"/>
        <v>550</v>
      </c>
      <c r="F139" s="28"/>
      <c r="G139" s="29">
        <f>COSTOS!F3</f>
        <v>12150</v>
      </c>
      <c r="H139" s="21">
        <f t="shared" si="8"/>
        <v>6682.5000000000009</v>
      </c>
    </row>
    <row r="140" spans="1:9" ht="15">
      <c r="A140" s="26" t="s">
        <v>19</v>
      </c>
      <c r="B140" s="27" t="s">
        <v>11</v>
      </c>
      <c r="C140" s="30">
        <v>0.87250000000000005</v>
      </c>
      <c r="D140" s="31">
        <f>B128*C140</f>
        <v>8.7250000000000014</v>
      </c>
      <c r="E140" s="19">
        <f t="shared" si="9"/>
        <v>8725.0000000000018</v>
      </c>
      <c r="F140" s="32"/>
      <c r="G140" s="33">
        <v>2.21</v>
      </c>
      <c r="H140" s="21">
        <f t="shared" si="8"/>
        <v>19.282250000000001</v>
      </c>
    </row>
    <row r="141" spans="1:9" ht="15">
      <c r="A141" s="17"/>
      <c r="B141" s="18"/>
      <c r="C141" s="34">
        <f>SUM(C130:C140)</f>
        <v>1</v>
      </c>
      <c r="D141" s="35">
        <f>SUM(D130:D140)</f>
        <v>10.000000000000002</v>
      </c>
      <c r="E141" s="35"/>
      <c r="F141" s="35"/>
      <c r="G141" s="36"/>
      <c r="H141" s="37">
        <f t="shared" si="8"/>
        <v>0</v>
      </c>
      <c r="I141" s="38"/>
    </row>
    <row r="142" spans="1:9" ht="16.5" thickBot="1">
      <c r="A142" s="39" t="s">
        <v>20</v>
      </c>
      <c r="B142" s="40"/>
      <c r="C142" s="8"/>
      <c r="D142" s="8"/>
      <c r="E142" s="8"/>
      <c r="F142" s="8"/>
      <c r="G142" s="41"/>
      <c r="H142" s="42">
        <f>SUM(H130:H141)</f>
        <v>16268.182250000002</v>
      </c>
    </row>
    <row r="143" spans="1:9" ht="16.5" thickBot="1">
      <c r="A143" s="43" t="s">
        <v>21</v>
      </c>
      <c r="B143" s="44"/>
      <c r="C143" s="44"/>
      <c r="D143" s="44"/>
      <c r="E143" s="44"/>
      <c r="F143" s="44"/>
      <c r="G143" s="44"/>
      <c r="H143" s="45">
        <f>H142/B128</f>
        <v>1626.8182250000002</v>
      </c>
    </row>
    <row r="144" spans="1:9" ht="15.75" thickBot="1">
      <c r="A144" s="46"/>
      <c r="G144" s="47"/>
      <c r="H144" s="48"/>
    </row>
    <row r="145" spans="1:9" ht="15.75" thickBot="1">
      <c r="A145" s="46"/>
      <c r="D145" s="328" t="s">
        <v>22</v>
      </c>
      <c r="E145" s="329"/>
      <c r="F145" s="329"/>
      <c r="G145" s="330"/>
      <c r="H145" s="49">
        <f>H143</f>
        <v>1626.8182250000002</v>
      </c>
    </row>
    <row r="146" spans="1:9" ht="15.75" thickBot="1">
      <c r="A146" s="50"/>
      <c r="D146" s="328" t="s">
        <v>23</v>
      </c>
      <c r="E146" s="329"/>
      <c r="F146" s="331"/>
      <c r="G146" s="330"/>
      <c r="H146" s="51">
        <v>4091</v>
      </c>
    </row>
    <row r="147" spans="1:9" ht="18.75" thickBot="1">
      <c r="A147" s="52"/>
      <c r="B147" s="8"/>
      <c r="D147" s="328" t="s">
        <v>24</v>
      </c>
      <c r="E147" s="329"/>
      <c r="F147" s="329"/>
      <c r="G147" s="330"/>
      <c r="H147" s="53">
        <f>H146-H145</f>
        <v>2464.181775</v>
      </c>
      <c r="I147" s="54">
        <f>H147/H146</f>
        <v>0.6023421596186751</v>
      </c>
    </row>
  </sheetData>
  <mergeCells count="28">
    <mergeCell ref="D53:G53"/>
    <mergeCell ref="D114:G114"/>
    <mergeCell ref="D115:G115"/>
    <mergeCell ref="D116:G116"/>
    <mergeCell ref="D82:G82"/>
    <mergeCell ref="D83:G83"/>
    <mergeCell ref="D84:G84"/>
    <mergeCell ref="A95:H95"/>
    <mergeCell ref="A22:F22"/>
    <mergeCell ref="A23:G23"/>
    <mergeCell ref="A28:G28"/>
    <mergeCell ref="A29:G29"/>
    <mergeCell ref="A30:G30"/>
    <mergeCell ref="A64:H64"/>
    <mergeCell ref="A54:G54"/>
    <mergeCell ref="A33:H33"/>
    <mergeCell ref="D51:G51"/>
    <mergeCell ref="D52:G52"/>
    <mergeCell ref="A127:H127"/>
    <mergeCell ref="D145:G145"/>
    <mergeCell ref="D146:G146"/>
    <mergeCell ref="D147:G147"/>
    <mergeCell ref="A2:G2"/>
    <mergeCell ref="I3:J3"/>
    <mergeCell ref="I4:K4"/>
    <mergeCell ref="D19:F19"/>
    <mergeCell ref="D20:F20"/>
    <mergeCell ref="D21:F21"/>
  </mergeCells>
  <phoneticPr fontId="2" type="noConversion"/>
  <conditionalFormatting sqref="I53 H21 I84 I116 I147">
    <cfRule type="cellIs" dxfId="3" priority="1" stopIfTrue="1" operator="greaterThan">
      <formula>0.3</formula>
    </cfRule>
    <cfRule type="cellIs" dxfId="2" priority="2" stopIfTrue="1" operator="lessThan">
      <formula>0.3</formula>
    </cfRule>
  </conditionalFormatting>
  <pageMargins left="0.75" right="0.75" top="1" bottom="1" header="0" footer="0"/>
  <pageSetup paperSize="9" orientation="landscape" horizontalDpi="200" verticalDpi="200" copies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G15" sqref="G15"/>
    </sheetView>
  </sheetViews>
  <sheetFormatPr baseColWidth="10" defaultRowHeight="12.75"/>
  <cols>
    <col min="1" max="1" width="29.5703125" customWidth="1"/>
    <col min="2" max="2" width="7.5703125" customWidth="1"/>
    <col min="3" max="3" width="15.5703125" customWidth="1"/>
    <col min="4" max="7" width="13.140625" customWidth="1"/>
    <col min="8" max="8" width="15.28515625" customWidth="1"/>
    <col min="10" max="10" width="12.140625" customWidth="1"/>
    <col min="11" max="11" width="13.140625" customWidth="1"/>
  </cols>
  <sheetData>
    <row r="1" spans="1:11" ht="13.5" thickBot="1">
      <c r="A1" s="1"/>
      <c r="B1" s="2"/>
      <c r="C1" s="3"/>
      <c r="D1" s="3"/>
      <c r="E1" s="3"/>
      <c r="F1" s="3"/>
      <c r="G1" s="4"/>
    </row>
    <row r="2" spans="1:11" ht="18">
      <c r="A2" s="568" t="s">
        <v>243</v>
      </c>
      <c r="B2" s="569"/>
      <c r="C2" s="569"/>
      <c r="D2" s="569"/>
      <c r="E2" s="569"/>
      <c r="F2" s="570"/>
      <c r="G2" s="571"/>
    </row>
    <row r="3" spans="1:11" ht="18">
      <c r="A3" s="5" t="s">
        <v>1</v>
      </c>
      <c r="B3" s="6">
        <v>5</v>
      </c>
      <c r="C3" s="7" t="s">
        <v>2</v>
      </c>
      <c r="D3" s="7"/>
      <c r="E3" s="7"/>
      <c r="F3" s="8"/>
      <c r="G3" s="9"/>
      <c r="H3" s="10"/>
      <c r="I3" s="325"/>
      <c r="J3" s="325"/>
    </row>
    <row r="4" spans="1:11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196</v>
      </c>
      <c r="F4" s="14" t="s">
        <v>8</v>
      </c>
      <c r="G4" s="15" t="s">
        <v>9</v>
      </c>
      <c r="I4" s="326"/>
      <c r="J4" s="327"/>
      <c r="K4" s="327"/>
    </row>
    <row r="5" spans="1:11" ht="15">
      <c r="A5" s="17" t="s">
        <v>10</v>
      </c>
      <c r="B5" s="18" t="s">
        <v>11</v>
      </c>
      <c r="C5" s="18">
        <v>5.0000000000000001E-3</v>
      </c>
      <c r="D5" s="18">
        <f>B3*C5</f>
        <v>2.5000000000000001E-2</v>
      </c>
      <c r="E5" s="19">
        <f>D5*1000</f>
        <v>25</v>
      </c>
      <c r="F5" s="20">
        <f>COSTOS!F4</f>
        <v>4200</v>
      </c>
      <c r="G5" s="21">
        <f>F5*D5</f>
        <v>105</v>
      </c>
    </row>
    <row r="6" spans="1:11" ht="15">
      <c r="A6" s="17" t="s">
        <v>244</v>
      </c>
      <c r="B6" s="18" t="s">
        <v>11</v>
      </c>
      <c r="C6" s="18">
        <v>0.03</v>
      </c>
      <c r="D6" s="18">
        <f>B3*C6</f>
        <v>0.15</v>
      </c>
      <c r="E6" s="19">
        <f>D6*1000</f>
        <v>150</v>
      </c>
      <c r="F6" s="20">
        <v>25380</v>
      </c>
      <c r="G6" s="21">
        <f>F6*D6</f>
        <v>3807</v>
      </c>
      <c r="H6" t="s">
        <v>320</v>
      </c>
    </row>
    <row r="7" spans="1:11" ht="15">
      <c r="A7" s="17" t="s">
        <v>245</v>
      </c>
      <c r="B7" s="18" t="s">
        <v>11</v>
      </c>
      <c r="C7" s="18">
        <v>0.05</v>
      </c>
      <c r="D7" s="24">
        <f>C7*B3</f>
        <v>0.25</v>
      </c>
      <c r="E7" s="19">
        <f>D7*1000</f>
        <v>250</v>
      </c>
      <c r="F7" s="20">
        <v>59000</v>
      </c>
      <c r="G7" s="21">
        <f>F7*D7</f>
        <v>14750</v>
      </c>
      <c r="H7" t="s">
        <v>321</v>
      </c>
    </row>
    <row r="8" spans="1:11" ht="15">
      <c r="A8" s="26" t="s">
        <v>19</v>
      </c>
      <c r="B8" s="27" t="s">
        <v>11</v>
      </c>
      <c r="C8" s="30">
        <v>0.91500000000000004</v>
      </c>
      <c r="D8" s="31">
        <f>B3*C8</f>
        <v>4.5750000000000002</v>
      </c>
      <c r="E8" s="19">
        <f>D8*1000</f>
        <v>4575</v>
      </c>
      <c r="F8" s="33">
        <v>2.2000000000000002</v>
      </c>
      <c r="G8" s="21">
        <f>F8*D8</f>
        <v>10.065000000000001</v>
      </c>
    </row>
    <row r="9" spans="1:11" ht="15">
      <c r="A9" s="17"/>
      <c r="B9" s="18"/>
      <c r="C9" s="34">
        <f>SUM(C5:C8)</f>
        <v>1</v>
      </c>
      <c r="D9" s="35">
        <f>SUM(D5:D8)</f>
        <v>5</v>
      </c>
      <c r="E9" s="35"/>
      <c r="F9" s="36"/>
      <c r="G9" s="37">
        <f>F9*D9</f>
        <v>0</v>
      </c>
      <c r="H9" s="38"/>
    </row>
    <row r="10" spans="1:11" ht="16.5" thickBot="1">
      <c r="A10" s="39" t="s">
        <v>20</v>
      </c>
      <c r="B10" s="40"/>
      <c r="C10" s="8"/>
      <c r="D10" s="8"/>
      <c r="E10" s="8"/>
      <c r="F10" s="41"/>
      <c r="G10" s="42">
        <f>SUM(G5:G9)</f>
        <v>18672.064999999999</v>
      </c>
    </row>
    <row r="11" spans="1:11" ht="16.5" thickBot="1">
      <c r="A11" s="43" t="s">
        <v>21</v>
      </c>
      <c r="B11" s="44"/>
      <c r="C11" s="44"/>
      <c r="D11" s="44"/>
      <c r="E11" s="44"/>
      <c r="F11" s="44"/>
      <c r="G11" s="45">
        <f>G10/B3</f>
        <v>3734.4129999999996</v>
      </c>
    </row>
    <row r="12" spans="1:11" ht="15.75" thickBot="1">
      <c r="A12" s="46"/>
      <c r="F12" s="47"/>
      <c r="G12" s="48"/>
    </row>
    <row r="13" spans="1:11" ht="15.75" thickBot="1">
      <c r="A13" s="46"/>
      <c r="D13" s="328" t="s">
        <v>22</v>
      </c>
      <c r="E13" s="329"/>
      <c r="F13" s="330"/>
      <c r="G13" s="49">
        <f>G11</f>
        <v>3734.4129999999996</v>
      </c>
    </row>
    <row r="14" spans="1:11" ht="15.75" thickBot="1">
      <c r="A14" s="50"/>
      <c r="D14" s="328" t="s">
        <v>23</v>
      </c>
      <c r="E14" s="331"/>
      <c r="F14" s="330"/>
      <c r="G14" s="51">
        <v>12000</v>
      </c>
    </row>
    <row r="15" spans="1:11" ht="18.75" thickBot="1">
      <c r="A15" s="52"/>
      <c r="B15" s="8"/>
      <c r="D15" s="328" t="s">
        <v>24</v>
      </c>
      <c r="E15" s="329"/>
      <c r="F15" s="330"/>
      <c r="G15" s="53">
        <f>G14-G13</f>
        <v>8265.5869999999995</v>
      </c>
      <c r="H15" s="54">
        <f>G15/G14</f>
        <v>0.68879891666666659</v>
      </c>
    </row>
    <row r="16" spans="1:11" ht="14.25">
      <c r="A16" s="335"/>
      <c r="B16" s="336"/>
      <c r="C16" s="336"/>
      <c r="D16" s="336"/>
      <c r="E16" s="336"/>
      <c r="F16" s="336"/>
      <c r="G16" s="55"/>
    </row>
    <row r="17" spans="1:8">
      <c r="A17" s="341"/>
      <c r="B17" s="327"/>
      <c r="C17" s="327"/>
      <c r="D17" s="327"/>
      <c r="E17" s="327"/>
      <c r="F17" s="327"/>
      <c r="G17" s="327"/>
      <c r="H17" s="192">
        <f>G15*B3</f>
        <v>41327.934999999998</v>
      </c>
    </row>
    <row r="18" spans="1:8">
      <c r="A18" s="56"/>
      <c r="B18" s="144"/>
      <c r="C18" s="144"/>
      <c r="D18" s="144"/>
      <c r="E18" s="144"/>
      <c r="F18" s="144"/>
      <c r="G18" s="144"/>
      <c r="H18" s="192"/>
    </row>
    <row r="19" spans="1:8">
      <c r="A19" s="56"/>
      <c r="B19" s="144"/>
      <c r="C19" s="144"/>
      <c r="D19" s="144"/>
      <c r="E19" s="144"/>
      <c r="F19" s="144"/>
      <c r="G19" s="144"/>
      <c r="H19" s="192"/>
    </row>
    <row r="20" spans="1:8">
      <c r="A20" s="56"/>
      <c r="B20" s="144"/>
      <c r="C20" s="144"/>
      <c r="D20" s="144"/>
      <c r="E20" s="144"/>
      <c r="F20" s="144"/>
      <c r="G20" s="144"/>
      <c r="H20" s="192"/>
    </row>
    <row r="21" spans="1:8">
      <c r="A21" s="56"/>
      <c r="B21" s="144"/>
      <c r="C21" s="144"/>
      <c r="D21" s="144"/>
      <c r="E21" s="144"/>
      <c r="F21" s="144"/>
      <c r="G21" s="144"/>
      <c r="H21" s="192"/>
    </row>
    <row r="22" spans="1:8">
      <c r="A22" s="341"/>
      <c r="B22" s="327"/>
      <c r="C22" s="327"/>
      <c r="D22" s="327"/>
      <c r="E22" s="327"/>
      <c r="F22" s="327"/>
      <c r="G22" s="327"/>
    </row>
  </sheetData>
  <mergeCells count="9">
    <mergeCell ref="A2:G2"/>
    <mergeCell ref="I3:J3"/>
    <mergeCell ref="I4:K4"/>
    <mergeCell ref="D13:F13"/>
    <mergeCell ref="A22:G22"/>
    <mergeCell ref="D14:F14"/>
    <mergeCell ref="D15:F15"/>
    <mergeCell ref="A16:F16"/>
    <mergeCell ref="A17:G17"/>
  </mergeCells>
  <phoneticPr fontId="2" type="noConversion"/>
  <conditionalFormatting sqref="H15">
    <cfRule type="cellIs" dxfId="1" priority="1" stopIfTrue="1" operator="greaterThan">
      <formula>0.3</formula>
    </cfRule>
    <cfRule type="cellIs" dxfId="0" priority="2" stopIfTrue="1" operator="lessThan">
      <formula>0.3</formula>
    </cfRule>
  </conditionalFormatting>
  <pageMargins left="0.75" right="0.75" top="1" bottom="1" header="0" footer="0"/>
  <pageSetup paperSize="9" orientation="landscape" horizontalDpi="200" verticalDpi="200" copies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C24" sqref="C24"/>
    </sheetView>
  </sheetViews>
  <sheetFormatPr baseColWidth="10" defaultRowHeight="12.75"/>
  <cols>
    <col min="1" max="1" width="29.5703125" customWidth="1"/>
    <col min="2" max="2" width="7.5703125" customWidth="1"/>
    <col min="3" max="3" width="15.5703125" customWidth="1"/>
    <col min="4" max="7" width="13.140625" customWidth="1"/>
    <col min="8" max="8" width="15.28515625" customWidth="1"/>
    <col min="10" max="10" width="12.140625" customWidth="1"/>
    <col min="11" max="11" width="13.140625" customWidth="1"/>
  </cols>
  <sheetData>
    <row r="1" spans="1:9" ht="13.5" thickBot="1"/>
    <row r="2" spans="1:9" ht="18">
      <c r="A2" s="368" t="s">
        <v>185</v>
      </c>
      <c r="B2" s="369"/>
      <c r="C2" s="369"/>
      <c r="D2" s="369"/>
      <c r="E2" s="369"/>
      <c r="F2" s="369"/>
      <c r="G2" s="370"/>
      <c r="H2" s="371"/>
    </row>
    <row r="3" spans="1:9" ht="18">
      <c r="A3" s="5" t="s">
        <v>1</v>
      </c>
      <c r="B3" s="6">
        <v>150</v>
      </c>
      <c r="C3" s="7" t="s">
        <v>2</v>
      </c>
      <c r="D3" s="7"/>
      <c r="E3" s="7"/>
      <c r="F3" s="7"/>
      <c r="G3" s="8"/>
      <c r="H3" s="9"/>
      <c r="I3" s="10"/>
    </row>
    <row r="4" spans="1:9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195</v>
      </c>
      <c r="F4" s="13" t="s">
        <v>7</v>
      </c>
      <c r="G4" s="14" t="s">
        <v>8</v>
      </c>
      <c r="H4" s="15" t="s">
        <v>9</v>
      </c>
    </row>
    <row r="5" spans="1:9" ht="15">
      <c r="A5" s="17" t="s">
        <v>10</v>
      </c>
      <c r="B5" s="18" t="s">
        <v>11</v>
      </c>
      <c r="C5" s="18">
        <v>8.0000000000000002E-3</v>
      </c>
      <c r="D5" s="18">
        <f>B3*C5</f>
        <v>1.2</v>
      </c>
      <c r="E5" s="19">
        <f>D5*1000</f>
        <v>1200</v>
      </c>
      <c r="F5" s="19"/>
      <c r="G5" s="20">
        <f>COSTOS!F4</f>
        <v>4200</v>
      </c>
      <c r="H5" s="21">
        <f t="shared" ref="H5:H17" si="0">G5*D5</f>
        <v>5040</v>
      </c>
    </row>
    <row r="6" spans="1:9" ht="15">
      <c r="A6" s="17" t="s">
        <v>12</v>
      </c>
      <c r="B6" s="18" t="s">
        <v>11</v>
      </c>
      <c r="C6" s="18">
        <v>4.0000000000000001E-3</v>
      </c>
      <c r="D6" s="18">
        <f>B3*C6</f>
        <v>0.6</v>
      </c>
      <c r="E6" s="19">
        <f t="shared" ref="E6:E16" si="1">D6*1000</f>
        <v>600</v>
      </c>
      <c r="F6" s="19"/>
      <c r="G6" s="20">
        <f>COSTOS!F5</f>
        <v>13500</v>
      </c>
      <c r="H6" s="21">
        <f t="shared" si="0"/>
        <v>8100</v>
      </c>
    </row>
    <row r="7" spans="1:9" ht="15">
      <c r="A7" s="17" t="s">
        <v>114</v>
      </c>
      <c r="B7" s="18" t="s">
        <v>11</v>
      </c>
      <c r="C7" s="18">
        <v>3.5000000000000003E-2</v>
      </c>
      <c r="D7" s="22">
        <f>C7*B3</f>
        <v>5.2500000000000009</v>
      </c>
      <c r="E7" s="19">
        <f t="shared" si="1"/>
        <v>5250.0000000000009</v>
      </c>
      <c r="F7" s="23"/>
      <c r="G7" s="20">
        <f>COSTOS!F6</f>
        <v>12800</v>
      </c>
      <c r="H7" s="21">
        <f t="shared" si="0"/>
        <v>67200.000000000015</v>
      </c>
    </row>
    <row r="8" spans="1:9" ht="15">
      <c r="A8" s="17" t="s">
        <v>186</v>
      </c>
      <c r="B8" s="18" t="s">
        <v>11</v>
      </c>
      <c r="C8" s="18">
        <v>1.5E-3</v>
      </c>
      <c r="D8" s="24">
        <f>C8*B3</f>
        <v>0.22500000000000001</v>
      </c>
      <c r="E8" s="19">
        <f t="shared" si="1"/>
        <v>225</v>
      </c>
      <c r="F8" s="23"/>
      <c r="G8" s="20">
        <f>'Jabon L. P. Ropa Prueva'!F8</f>
        <v>5100</v>
      </c>
      <c r="H8" s="21">
        <f t="shared" si="0"/>
        <v>1147.5</v>
      </c>
    </row>
    <row r="9" spans="1:9" ht="15">
      <c r="A9" s="17" t="s">
        <v>14</v>
      </c>
      <c r="B9" s="18" t="s">
        <v>11</v>
      </c>
      <c r="C9" s="18">
        <v>1.2E-2</v>
      </c>
      <c r="D9" s="24">
        <f>C9*B3</f>
        <v>1.8</v>
      </c>
      <c r="E9" s="19">
        <f t="shared" si="1"/>
        <v>1800</v>
      </c>
      <c r="F9" s="23"/>
      <c r="G9" s="20">
        <f>COSTOS!F8</f>
        <v>18650</v>
      </c>
      <c r="H9" s="21">
        <f t="shared" si="0"/>
        <v>33570</v>
      </c>
    </row>
    <row r="10" spans="1:9" ht="15">
      <c r="A10" s="17" t="s">
        <v>15</v>
      </c>
      <c r="B10" s="18" t="s">
        <v>11</v>
      </c>
      <c r="C10" s="18">
        <v>7.0000000000000001E-3</v>
      </c>
      <c r="D10" s="18">
        <f>C10*B3</f>
        <v>1.05</v>
      </c>
      <c r="E10" s="19">
        <f t="shared" si="1"/>
        <v>1050</v>
      </c>
      <c r="F10" s="23"/>
      <c r="G10" s="20">
        <f>COSTOS!F7</f>
        <v>920</v>
      </c>
      <c r="H10" s="21">
        <f t="shared" si="0"/>
        <v>966</v>
      </c>
    </row>
    <row r="11" spans="1:9" ht="15">
      <c r="A11" s="17" t="s">
        <v>187</v>
      </c>
      <c r="B11" s="18" t="s">
        <v>11</v>
      </c>
      <c r="C11" s="18">
        <v>1E-3</v>
      </c>
      <c r="D11" s="18">
        <f>C11*B3</f>
        <v>0.15</v>
      </c>
      <c r="E11" s="19">
        <f t="shared" si="1"/>
        <v>150</v>
      </c>
      <c r="F11" s="23"/>
      <c r="G11" s="20">
        <f>'Jabon L. P. Ropa Prueva'!F9</f>
        <v>22950</v>
      </c>
      <c r="H11" s="21">
        <f t="shared" si="0"/>
        <v>3442.5</v>
      </c>
    </row>
    <row r="12" spans="1:9" ht="15">
      <c r="A12" s="17" t="s">
        <v>207</v>
      </c>
      <c r="B12" s="18" t="s">
        <v>11</v>
      </c>
      <c r="C12" s="18">
        <v>4.0000000000000001E-3</v>
      </c>
      <c r="D12" s="18">
        <f>C12*B3</f>
        <v>0.6</v>
      </c>
      <c r="E12" s="19">
        <f t="shared" si="1"/>
        <v>600</v>
      </c>
      <c r="F12" s="23"/>
      <c r="G12" s="25">
        <f>'Suav. Celeste Antigo'!F6</f>
        <v>121792</v>
      </c>
      <c r="H12" s="21">
        <f t="shared" si="0"/>
        <v>73075.199999999997</v>
      </c>
    </row>
    <row r="13" spans="1:9" ht="15">
      <c r="A13" s="17" t="s">
        <v>144</v>
      </c>
      <c r="B13" s="18" t="s">
        <v>142</v>
      </c>
      <c r="C13" s="18">
        <v>1E-3</v>
      </c>
      <c r="D13" s="18">
        <f>B3*C13</f>
        <v>0.15</v>
      </c>
      <c r="E13" s="200">
        <f>D13*1000</f>
        <v>150</v>
      </c>
      <c r="F13" s="146"/>
      <c r="G13" s="21">
        <f>colorante!G99</f>
        <v>3692.1768499999998</v>
      </c>
      <c r="H13" s="91">
        <f>G13*D13</f>
        <v>553.8265275</v>
      </c>
    </row>
    <row r="14" spans="1:9" ht="15">
      <c r="A14" s="17" t="s">
        <v>17</v>
      </c>
      <c r="B14" s="18" t="s">
        <v>11</v>
      </c>
      <c r="C14" s="18">
        <v>2E-3</v>
      </c>
      <c r="D14" s="18">
        <f>B3*C14</f>
        <v>0.3</v>
      </c>
      <c r="E14" s="19">
        <f t="shared" si="1"/>
        <v>300</v>
      </c>
      <c r="F14" s="23"/>
      <c r="G14" s="20">
        <f>COSTOS!F13</f>
        <v>6150</v>
      </c>
      <c r="H14" s="21">
        <f t="shared" si="0"/>
        <v>1845</v>
      </c>
    </row>
    <row r="15" spans="1:9" ht="15">
      <c r="A15" s="26" t="s">
        <v>18</v>
      </c>
      <c r="B15" s="27" t="s">
        <v>11</v>
      </c>
      <c r="C15" s="27">
        <v>5.5E-2</v>
      </c>
      <c r="D15" s="22">
        <f>C15*B3</f>
        <v>8.25</v>
      </c>
      <c r="E15" s="19">
        <f t="shared" si="1"/>
        <v>8250</v>
      </c>
      <c r="F15" s="28"/>
      <c r="G15" s="29">
        <f>COSTOS!F3</f>
        <v>12150</v>
      </c>
      <c r="H15" s="21">
        <f t="shared" si="0"/>
        <v>100237.5</v>
      </c>
    </row>
    <row r="16" spans="1:9" ht="15">
      <c r="A16" s="26" t="s">
        <v>19</v>
      </c>
      <c r="B16" s="27" t="s">
        <v>11</v>
      </c>
      <c r="C16" s="30">
        <v>0.86950000000000005</v>
      </c>
      <c r="D16" s="31">
        <f>B3*C16</f>
        <v>130.42500000000001</v>
      </c>
      <c r="E16" s="19">
        <f t="shared" si="1"/>
        <v>130425.00000000001</v>
      </c>
      <c r="F16" s="32"/>
      <c r="G16" s="33">
        <v>2.21</v>
      </c>
      <c r="H16" s="21">
        <f t="shared" si="0"/>
        <v>288.23925000000003</v>
      </c>
    </row>
    <row r="17" spans="1:9" ht="15">
      <c r="A17" s="17"/>
      <c r="B17" s="18"/>
      <c r="C17" s="34">
        <f>SUM(C5:C16)</f>
        <v>1</v>
      </c>
      <c r="D17" s="35">
        <f>SUM(D5:D16)</f>
        <v>150</v>
      </c>
      <c r="E17" s="35"/>
      <c r="F17" s="35"/>
      <c r="G17" s="36"/>
      <c r="H17" s="37">
        <f t="shared" si="0"/>
        <v>0</v>
      </c>
      <c r="I17" s="38"/>
    </row>
    <row r="18" spans="1:9" ht="16.5" thickBot="1">
      <c r="A18" s="39" t="s">
        <v>20</v>
      </c>
      <c r="B18" s="40"/>
      <c r="C18" s="8"/>
      <c r="D18" s="8"/>
      <c r="E18" s="8"/>
      <c r="F18" s="8"/>
      <c r="G18" s="41"/>
      <c r="H18" s="42">
        <f>SUM(H5:H17)</f>
        <v>295465.7657775</v>
      </c>
    </row>
    <row r="19" spans="1:9" ht="16.5" thickBot="1">
      <c r="A19" s="43" t="s">
        <v>21</v>
      </c>
      <c r="B19" s="44"/>
      <c r="C19" s="44"/>
      <c r="D19" s="44"/>
      <c r="E19" s="44"/>
      <c r="F19" s="44"/>
      <c r="G19" s="44"/>
      <c r="H19" s="45">
        <f>H18/B3</f>
        <v>1969.7717718500001</v>
      </c>
    </row>
    <row r="20" spans="1:9" ht="15.75" thickBot="1">
      <c r="A20" s="46"/>
      <c r="G20" s="47"/>
      <c r="H20" s="48"/>
    </row>
    <row r="21" spans="1:9" ht="15.75" thickBot="1">
      <c r="A21" s="46"/>
      <c r="D21" s="328" t="s">
        <v>22</v>
      </c>
      <c r="E21" s="329"/>
      <c r="F21" s="329"/>
      <c r="G21" s="330"/>
      <c r="H21" s="49">
        <f>H19</f>
        <v>1969.7717718500001</v>
      </c>
    </row>
    <row r="22" spans="1:9" ht="15.75" thickBot="1">
      <c r="A22" s="50"/>
      <c r="D22" s="328" t="s">
        <v>23</v>
      </c>
      <c r="E22" s="329"/>
      <c r="F22" s="331"/>
      <c r="G22" s="330"/>
      <c r="H22" s="51">
        <v>3636</v>
      </c>
    </row>
    <row r="23" spans="1:9" ht="18.75" thickBot="1">
      <c r="A23" s="52"/>
      <c r="B23" s="8"/>
      <c r="D23" s="328" t="s">
        <v>24</v>
      </c>
      <c r="E23" s="329"/>
      <c r="F23" s="329"/>
      <c r="G23" s="330"/>
      <c r="H23" s="53">
        <f>H22-H21</f>
        <v>1666.2282281499999</v>
      </c>
      <c r="I23" s="54">
        <f>H23/H22</f>
        <v>0.45825858860010998</v>
      </c>
    </row>
  </sheetData>
  <mergeCells count="4">
    <mergeCell ref="A2:H2"/>
    <mergeCell ref="D21:G21"/>
    <mergeCell ref="D22:G22"/>
    <mergeCell ref="D23:G23"/>
  </mergeCells>
  <phoneticPr fontId="2" type="noConversion"/>
  <conditionalFormatting sqref="I23">
    <cfRule type="cellIs" dxfId="49" priority="1" stopIfTrue="1" operator="greaterThan">
      <formula>0.3</formula>
    </cfRule>
    <cfRule type="cellIs" dxfId="48" priority="2" stopIfTrue="1" operator="lessThan">
      <formula>0.3</formula>
    </cfRule>
  </conditionalFormatting>
  <pageMargins left="0.75" right="0.75" top="1" bottom="1" header="0" footer="0"/>
  <pageSetup paperSize="9" orientation="landscape" horizontalDpi="200" verticalDpi="200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6"/>
  <sheetViews>
    <sheetView topLeftCell="A28" workbookViewId="0">
      <selection activeCell="A7" sqref="A7"/>
    </sheetView>
  </sheetViews>
  <sheetFormatPr baseColWidth="10" defaultRowHeight="12.75"/>
  <cols>
    <col min="1" max="1" width="25.140625" customWidth="1"/>
    <col min="2" max="2" width="8.42578125" customWidth="1"/>
    <col min="3" max="3" width="15.7109375" customWidth="1"/>
    <col min="4" max="7" width="13.140625" customWidth="1"/>
    <col min="8" max="8" width="15.28515625" customWidth="1"/>
    <col min="10" max="10" width="12.140625" customWidth="1"/>
    <col min="11" max="11" width="13.140625" customWidth="1"/>
  </cols>
  <sheetData>
    <row r="1" spans="1:11" ht="13.5" thickBot="1">
      <c r="A1" s="1"/>
      <c r="B1" s="3"/>
      <c r="C1" s="3"/>
      <c r="D1" s="3"/>
      <c r="E1" s="3"/>
      <c r="F1" s="3"/>
      <c r="G1" s="4"/>
    </row>
    <row r="2" spans="1:11" ht="18">
      <c r="A2" s="377" t="s">
        <v>360</v>
      </c>
      <c r="B2" s="378"/>
      <c r="C2" s="378"/>
      <c r="D2" s="378"/>
      <c r="E2" s="378"/>
      <c r="F2" s="379"/>
      <c r="G2" s="380"/>
    </row>
    <row r="3" spans="1:11" ht="18">
      <c r="A3" s="5" t="s">
        <v>1</v>
      </c>
      <c r="B3" s="6">
        <v>100</v>
      </c>
      <c r="C3" s="7"/>
      <c r="D3" s="7"/>
      <c r="E3" s="7"/>
      <c r="F3" s="8"/>
      <c r="G3" s="9"/>
      <c r="H3" s="10"/>
      <c r="I3" s="325"/>
      <c r="J3" s="325"/>
    </row>
    <row r="4" spans="1:11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195</v>
      </c>
      <c r="F4" s="14" t="s">
        <v>8</v>
      </c>
      <c r="G4" s="15" t="s">
        <v>9</v>
      </c>
      <c r="I4" s="326"/>
      <c r="J4" s="327"/>
      <c r="K4" s="327"/>
    </row>
    <row r="5" spans="1:11" ht="14.25" customHeight="1">
      <c r="A5" s="17" t="s">
        <v>362</v>
      </c>
      <c r="B5" s="18" t="s">
        <v>11</v>
      </c>
      <c r="C5" s="18">
        <v>2.5000000000000001E-2</v>
      </c>
      <c r="D5" s="18">
        <f>C5*B3</f>
        <v>2.5</v>
      </c>
      <c r="E5" s="19"/>
      <c r="F5" s="143">
        <f>COSTOS!F47</f>
        <v>15800</v>
      </c>
      <c r="G5" s="21">
        <f>F5*D5</f>
        <v>39500</v>
      </c>
    </row>
    <row r="6" spans="1:11" ht="15">
      <c r="A6" s="17" t="s">
        <v>361</v>
      </c>
      <c r="B6" s="18" t="s">
        <v>11</v>
      </c>
      <c r="C6" s="18">
        <v>2.5000000000000001E-2</v>
      </c>
      <c r="D6" s="18">
        <f>B3*C6</f>
        <v>2.5</v>
      </c>
      <c r="E6" s="19"/>
      <c r="F6" s="295">
        <f>COSTOS!F46</f>
        <v>3900</v>
      </c>
      <c r="G6" s="21">
        <f>F6*D6</f>
        <v>9750</v>
      </c>
    </row>
    <row r="7" spans="1:11" ht="15">
      <c r="A7" s="17" t="s">
        <v>42</v>
      </c>
      <c r="B7" s="18" t="s">
        <v>11</v>
      </c>
      <c r="C7" s="18">
        <v>2.5000000000000001E-2</v>
      </c>
      <c r="D7" s="18">
        <f>C7*B3</f>
        <v>2.5</v>
      </c>
      <c r="E7" s="19"/>
      <c r="F7" s="36">
        <f>COSTOS!F3</f>
        <v>12150</v>
      </c>
      <c r="G7" s="21">
        <f>F7*D7</f>
        <v>30375</v>
      </c>
    </row>
    <row r="8" spans="1:11" ht="15">
      <c r="A8" s="17" t="s">
        <v>19</v>
      </c>
      <c r="B8" s="18" t="s">
        <v>11</v>
      </c>
      <c r="C8" s="157">
        <v>0.92500000000000004</v>
      </c>
      <c r="D8" s="35">
        <f>B3*C8</f>
        <v>92.5</v>
      </c>
      <c r="E8" s="19"/>
      <c r="F8" s="36">
        <v>2.21</v>
      </c>
      <c r="G8" s="21">
        <f>F8*D8</f>
        <v>204.42499999999998</v>
      </c>
      <c r="H8" s="8"/>
    </row>
    <row r="9" spans="1:11" ht="15.75" thickBot="1">
      <c r="A9" s="161"/>
      <c r="B9" s="162"/>
      <c r="C9" s="162">
        <f>SUM(C5:C8)</f>
        <v>1</v>
      </c>
      <c r="D9" s="164">
        <f>SUM(D5:D8)</f>
        <v>100</v>
      </c>
      <c r="E9" s="164"/>
      <c r="F9" s="193"/>
      <c r="G9" s="166"/>
      <c r="H9" s="38"/>
    </row>
    <row r="10" spans="1:11" ht="15.75">
      <c r="A10" s="194" t="s">
        <v>20</v>
      </c>
      <c r="B10" s="8"/>
      <c r="C10" s="8"/>
      <c r="D10" s="8"/>
      <c r="E10" s="8"/>
      <c r="F10" s="8"/>
      <c r="G10" s="195">
        <f>SUM(G5:G9)</f>
        <v>79829.425000000003</v>
      </c>
      <c r="H10" s="8"/>
    </row>
    <row r="11" spans="1:11" ht="15.75">
      <c r="A11" s="115" t="s">
        <v>21</v>
      </c>
      <c r="B11" s="8"/>
      <c r="C11" s="8"/>
      <c r="D11" s="8"/>
      <c r="E11" s="8"/>
      <c r="F11" s="8"/>
      <c r="G11" s="37">
        <f>G10/B3</f>
        <v>798.29425000000003</v>
      </c>
      <c r="H11" s="8"/>
    </row>
    <row r="12" spans="1:11" ht="15">
      <c r="A12" s="50"/>
      <c r="B12" s="8"/>
      <c r="C12" s="8"/>
      <c r="D12" s="8"/>
      <c r="E12" s="8"/>
      <c r="F12" s="154"/>
      <c r="G12" s="155"/>
      <c r="H12" s="8"/>
    </row>
    <row r="13" spans="1:11" ht="15">
      <c r="A13" s="50"/>
      <c r="B13" s="8"/>
      <c r="C13" s="8"/>
      <c r="D13" s="376" t="s">
        <v>22</v>
      </c>
      <c r="E13" s="376"/>
      <c r="F13" s="315"/>
      <c r="G13" s="196">
        <f>G11</f>
        <v>798.29425000000003</v>
      </c>
      <c r="H13" s="8"/>
    </row>
    <row r="14" spans="1:11" ht="15">
      <c r="A14" s="50"/>
      <c r="B14" s="8"/>
      <c r="C14" s="8"/>
      <c r="D14" s="376" t="s">
        <v>23</v>
      </c>
      <c r="E14" s="315"/>
      <c r="F14" s="315"/>
      <c r="G14" s="197">
        <v>1500</v>
      </c>
      <c r="H14" s="8"/>
    </row>
    <row r="15" spans="1:11" ht="18">
      <c r="A15" s="52"/>
      <c r="B15" s="8"/>
      <c r="C15" s="8"/>
      <c r="D15" s="376" t="s">
        <v>24</v>
      </c>
      <c r="E15" s="376"/>
      <c r="F15" s="315"/>
      <c r="G15" s="156">
        <f>G14-G13</f>
        <v>701.70574999999997</v>
      </c>
      <c r="H15" s="142">
        <f>G15/G14</f>
        <v>0.46780383333333331</v>
      </c>
    </row>
    <row r="16" spans="1:11">
      <c r="A16" s="8"/>
      <c r="B16" s="8"/>
      <c r="C16" s="8"/>
      <c r="D16" s="8"/>
      <c r="E16" s="8"/>
      <c r="F16" s="8"/>
      <c r="G16" s="8"/>
      <c r="H16" s="8"/>
    </row>
    <row r="17" spans="1:8">
      <c r="A17" s="8"/>
      <c r="B17" s="8"/>
      <c r="C17" s="8"/>
      <c r="D17" s="8"/>
      <c r="E17" s="8"/>
      <c r="F17" s="8"/>
      <c r="G17" s="8"/>
      <c r="H17" s="8"/>
    </row>
    <row r="18" spans="1:8">
      <c r="A18" s="8"/>
      <c r="B18" s="8"/>
      <c r="C18" s="8"/>
      <c r="D18" s="8"/>
      <c r="E18" s="8"/>
      <c r="F18" s="8"/>
      <c r="G18" s="8"/>
      <c r="H18" s="8"/>
    </row>
    <row r="19" spans="1:8">
      <c r="A19" s="8"/>
      <c r="B19" s="8"/>
      <c r="C19" s="8"/>
      <c r="D19" s="8"/>
      <c r="E19" s="8"/>
      <c r="F19" s="8"/>
      <c r="G19" s="8"/>
      <c r="H19" s="8"/>
    </row>
    <row r="29" spans="1:8" ht="13.5" thickBot="1"/>
    <row r="30" spans="1:8" ht="18">
      <c r="A30" s="372" t="s">
        <v>248</v>
      </c>
      <c r="B30" s="373"/>
      <c r="C30" s="373"/>
      <c r="D30" s="373"/>
      <c r="E30" s="373"/>
      <c r="F30" s="374"/>
      <c r="G30" s="375"/>
    </row>
    <row r="31" spans="1:8" ht="18">
      <c r="A31" s="5" t="s">
        <v>1</v>
      </c>
      <c r="B31" s="6">
        <v>1000</v>
      </c>
      <c r="C31" s="7"/>
      <c r="D31" s="7"/>
      <c r="E31" s="7"/>
      <c r="F31" s="8"/>
      <c r="G31" s="9"/>
      <c r="H31" s="10"/>
    </row>
    <row r="32" spans="1:8" ht="15.75">
      <c r="A32" s="11" t="s">
        <v>3</v>
      </c>
      <c r="B32" s="12" t="s">
        <v>4</v>
      </c>
      <c r="C32" s="12" t="s">
        <v>5</v>
      </c>
      <c r="D32" s="12" t="s">
        <v>6</v>
      </c>
      <c r="E32" s="13" t="s">
        <v>195</v>
      </c>
      <c r="F32" s="14" t="s">
        <v>8</v>
      </c>
      <c r="G32" s="15" t="s">
        <v>9</v>
      </c>
    </row>
    <row r="33" spans="1:8" ht="15">
      <c r="A33" s="17" t="s">
        <v>10</v>
      </c>
      <c r="B33" s="18" t="s">
        <v>11</v>
      </c>
      <c r="C33" s="18">
        <v>2.8E-3</v>
      </c>
      <c r="D33" s="18">
        <f>B31*C33</f>
        <v>2.8</v>
      </c>
      <c r="E33" s="19"/>
      <c r="F33" s="20" t="e">
        <f>#REF!</f>
        <v>#REF!</v>
      </c>
      <c r="G33" s="21" t="e">
        <f t="shared" ref="G33:G39" si="0">F33*D33</f>
        <v>#REF!</v>
      </c>
    </row>
    <row r="34" spans="1:8" ht="15">
      <c r="A34" s="17" t="s">
        <v>174</v>
      </c>
      <c r="B34" s="18" t="s">
        <v>11</v>
      </c>
      <c r="C34" s="18">
        <v>2.4E-2</v>
      </c>
      <c r="D34" s="22">
        <f>B31*C34</f>
        <v>24</v>
      </c>
      <c r="E34" s="19"/>
      <c r="F34" s="20" t="e">
        <f>#REF!</f>
        <v>#REF!</v>
      </c>
      <c r="G34" s="21" t="e">
        <f t="shared" si="0"/>
        <v>#REF!</v>
      </c>
    </row>
    <row r="35" spans="1:8" ht="15">
      <c r="A35" s="17" t="s">
        <v>172</v>
      </c>
      <c r="B35" s="18" t="s">
        <v>11</v>
      </c>
      <c r="C35" s="18">
        <v>1.6E-2</v>
      </c>
      <c r="D35" s="22">
        <f>C35*B31</f>
        <v>16</v>
      </c>
      <c r="E35" s="19"/>
      <c r="F35" s="20">
        <v>7000</v>
      </c>
      <c r="G35" s="21">
        <f t="shared" si="0"/>
        <v>112000</v>
      </c>
    </row>
    <row r="36" spans="1:8" ht="15">
      <c r="A36" s="17" t="s">
        <v>15</v>
      </c>
      <c r="B36" s="18" t="s">
        <v>11</v>
      </c>
      <c r="C36" s="18">
        <v>0.02</v>
      </c>
      <c r="D36" s="18">
        <f>C36*B31</f>
        <v>20</v>
      </c>
      <c r="E36" s="19"/>
      <c r="F36" s="20">
        <f>F5</f>
        <v>15800</v>
      </c>
      <c r="G36" s="21">
        <f t="shared" si="0"/>
        <v>316000</v>
      </c>
    </row>
    <row r="37" spans="1:8" ht="15">
      <c r="A37" s="17" t="s">
        <v>17</v>
      </c>
      <c r="B37" s="18" t="s">
        <v>11</v>
      </c>
      <c r="C37" s="18">
        <v>2E-3</v>
      </c>
      <c r="D37" s="18">
        <f>B31*C37</f>
        <v>2</v>
      </c>
      <c r="E37" s="19"/>
      <c r="F37" s="36">
        <f>F6</f>
        <v>3900</v>
      </c>
      <c r="G37" s="21">
        <f t="shared" si="0"/>
        <v>7800</v>
      </c>
    </row>
    <row r="38" spans="1:8" ht="15">
      <c r="A38" s="17" t="s">
        <v>42</v>
      </c>
      <c r="B38" s="18" t="s">
        <v>11</v>
      </c>
      <c r="C38" s="18">
        <v>0.02</v>
      </c>
      <c r="D38" s="18">
        <f>C38*B31</f>
        <v>20</v>
      </c>
      <c r="E38" s="19"/>
      <c r="F38" s="36">
        <f>F7</f>
        <v>12150</v>
      </c>
      <c r="G38" s="21">
        <f t="shared" si="0"/>
        <v>243000</v>
      </c>
    </row>
    <row r="39" spans="1:8" ht="15">
      <c r="A39" s="17" t="s">
        <v>19</v>
      </c>
      <c r="B39" s="18" t="s">
        <v>11</v>
      </c>
      <c r="C39" s="18">
        <v>0.91520000000000001</v>
      </c>
      <c r="D39" s="35">
        <f>B31*C39</f>
        <v>915.2</v>
      </c>
      <c r="E39" s="19"/>
      <c r="F39" s="36">
        <v>2.21</v>
      </c>
      <c r="G39" s="21">
        <f t="shared" si="0"/>
        <v>2022.5920000000001</v>
      </c>
      <c r="H39" s="8"/>
    </row>
    <row r="40" spans="1:8" ht="15.75" thickBot="1">
      <c r="A40" s="161"/>
      <c r="B40" s="162"/>
      <c r="C40" s="162">
        <f>SUM(C33:C39)</f>
        <v>1</v>
      </c>
      <c r="D40" s="164">
        <f>SUM(D33:D39)</f>
        <v>1000</v>
      </c>
      <c r="E40" s="164"/>
      <c r="F40" s="193"/>
      <c r="G40" s="166"/>
      <c r="H40" s="38"/>
    </row>
    <row r="41" spans="1:8" ht="15.75">
      <c r="A41" s="194" t="s">
        <v>20</v>
      </c>
      <c r="B41" s="8"/>
      <c r="C41" s="8"/>
      <c r="D41" s="8"/>
      <c r="E41" s="8"/>
      <c r="F41" s="8"/>
      <c r="G41" s="195" t="e">
        <f>SUM(G33:G40)</f>
        <v>#REF!</v>
      </c>
      <c r="H41" s="8"/>
    </row>
    <row r="42" spans="1:8" ht="15.75">
      <c r="A42" s="115" t="s">
        <v>21</v>
      </c>
      <c r="B42" s="8"/>
      <c r="C42" s="8"/>
      <c r="D42" s="8"/>
      <c r="E42" s="8"/>
      <c r="F42" s="8"/>
      <c r="G42" s="37" t="e">
        <f>G41/B31</f>
        <v>#REF!</v>
      </c>
      <c r="H42" s="8"/>
    </row>
    <row r="43" spans="1:8" ht="15">
      <c r="A43" s="50"/>
      <c r="B43" s="8"/>
      <c r="C43" s="8"/>
      <c r="D43" s="8"/>
      <c r="E43" s="8"/>
      <c r="F43" s="154"/>
      <c r="G43" s="155"/>
      <c r="H43" s="8"/>
    </row>
    <row r="44" spans="1:8" ht="15">
      <c r="A44" s="50"/>
      <c r="B44" s="8"/>
      <c r="C44" s="8"/>
      <c r="D44" s="376" t="s">
        <v>22</v>
      </c>
      <c r="E44" s="376"/>
      <c r="F44" s="315"/>
      <c r="G44" s="196" t="e">
        <f>G42</f>
        <v>#REF!</v>
      </c>
      <c r="H44" s="8"/>
    </row>
    <row r="45" spans="1:8" ht="15">
      <c r="A45" s="50"/>
      <c r="B45" s="8"/>
      <c r="C45" s="8"/>
      <c r="D45" s="376" t="s">
        <v>23</v>
      </c>
      <c r="E45" s="315"/>
      <c r="F45" s="315"/>
      <c r="G45" s="197">
        <v>1400</v>
      </c>
      <c r="H45" s="8"/>
    </row>
    <row r="46" spans="1:8" ht="18">
      <c r="A46" s="52"/>
      <c r="B46" s="8"/>
      <c r="C46" s="8"/>
      <c r="D46" s="376" t="s">
        <v>24</v>
      </c>
      <c r="E46" s="376"/>
      <c r="F46" s="315"/>
      <c r="G46" s="156" t="e">
        <f>G45-G44</f>
        <v>#REF!</v>
      </c>
      <c r="H46" s="142" t="e">
        <f>G46/G45</f>
        <v>#REF!</v>
      </c>
    </row>
  </sheetData>
  <mergeCells count="10">
    <mergeCell ref="A30:G30"/>
    <mergeCell ref="D44:F44"/>
    <mergeCell ref="D45:F45"/>
    <mergeCell ref="D46:F46"/>
    <mergeCell ref="A2:G2"/>
    <mergeCell ref="I3:J3"/>
    <mergeCell ref="I4:K4"/>
    <mergeCell ref="D13:F13"/>
    <mergeCell ref="D14:F14"/>
    <mergeCell ref="D15:F15"/>
  </mergeCells>
  <conditionalFormatting sqref="H46 H15">
    <cfRule type="cellIs" dxfId="47" priority="1" stopIfTrue="1" operator="greaterThan">
      <formula>0.3</formula>
    </cfRule>
    <cfRule type="cellIs" dxfId="46" priority="2" stopIfTrue="1" operator="lessThan">
      <formula>0.3</formula>
    </cfRule>
  </conditionalFormatting>
  <pageMargins left="0.7" right="0.7" top="0.75" bottom="0.75" header="0.3" footer="0.3"/>
  <pageSetup paperSize="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7"/>
  <sheetViews>
    <sheetView workbookViewId="0">
      <selection activeCell="I62" sqref="I62"/>
    </sheetView>
  </sheetViews>
  <sheetFormatPr baseColWidth="10" defaultRowHeight="12.75"/>
  <cols>
    <col min="1" max="1" width="29.5703125" customWidth="1"/>
    <col min="2" max="2" width="7.5703125" customWidth="1"/>
    <col min="3" max="3" width="15.5703125" customWidth="1"/>
    <col min="4" max="8" width="13.140625" customWidth="1"/>
    <col min="9" max="9" width="15.28515625" customWidth="1"/>
    <col min="11" max="11" width="12.140625" customWidth="1"/>
    <col min="12" max="12" width="13.140625" customWidth="1"/>
  </cols>
  <sheetData>
    <row r="1" spans="1:12" ht="13.5" thickBot="1">
      <c r="A1" s="1"/>
      <c r="B1" s="2"/>
      <c r="C1" s="3"/>
      <c r="D1" s="3"/>
      <c r="E1" s="3"/>
      <c r="F1" s="3"/>
      <c r="G1" s="3"/>
      <c r="H1" s="4"/>
    </row>
    <row r="2" spans="1:12" ht="18">
      <c r="A2" s="321" t="s">
        <v>341</v>
      </c>
      <c r="B2" s="322"/>
      <c r="C2" s="322"/>
      <c r="D2" s="322"/>
      <c r="E2" s="322"/>
      <c r="F2" s="322"/>
      <c r="G2" s="323"/>
      <c r="H2" s="324"/>
    </row>
    <row r="3" spans="1:12" ht="18">
      <c r="A3" s="5" t="s">
        <v>1</v>
      </c>
      <c r="B3" s="6">
        <v>100</v>
      </c>
      <c r="C3" s="7" t="s">
        <v>2</v>
      </c>
      <c r="D3" s="7"/>
      <c r="E3" s="7"/>
      <c r="F3" s="7"/>
      <c r="G3" s="8"/>
      <c r="H3" s="9"/>
      <c r="I3" s="10"/>
      <c r="J3" s="325"/>
      <c r="K3" s="325"/>
    </row>
    <row r="4" spans="1:12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195</v>
      </c>
      <c r="F4" s="13" t="s">
        <v>7</v>
      </c>
      <c r="G4" s="14" t="s">
        <v>8</v>
      </c>
      <c r="H4" s="15" t="s">
        <v>9</v>
      </c>
      <c r="J4" s="326"/>
      <c r="K4" s="327"/>
      <c r="L4" s="327"/>
    </row>
    <row r="5" spans="1:12" ht="15">
      <c r="A5" s="17" t="s">
        <v>10</v>
      </c>
      <c r="B5" s="18" t="s">
        <v>11</v>
      </c>
      <c r="C5" s="18">
        <v>8.5000000000000006E-3</v>
      </c>
      <c r="D5" s="18">
        <f>B3*C5</f>
        <v>0.85000000000000009</v>
      </c>
      <c r="E5" s="19">
        <f>D5*1000</f>
        <v>850.00000000000011</v>
      </c>
      <c r="F5" s="19"/>
      <c r="G5" s="20">
        <f>COSTOS!F4</f>
        <v>4200</v>
      </c>
      <c r="H5" s="21">
        <f t="shared" ref="H5:H16" si="0">G5*D5</f>
        <v>3570.0000000000005</v>
      </c>
    </row>
    <row r="6" spans="1:12" ht="15">
      <c r="A6" s="17" t="s">
        <v>12</v>
      </c>
      <c r="B6" s="18" t="s">
        <v>11</v>
      </c>
      <c r="C6" s="18">
        <v>4.0000000000000001E-3</v>
      </c>
      <c r="D6" s="18">
        <f>B3*C6</f>
        <v>0.4</v>
      </c>
      <c r="E6" s="19">
        <f t="shared" ref="E6:E15" si="1">D6*1000</f>
        <v>400</v>
      </c>
      <c r="F6" s="19"/>
      <c r="G6" s="20">
        <f>COSTOS!F5</f>
        <v>13500</v>
      </c>
      <c r="H6" s="21">
        <f t="shared" si="0"/>
        <v>5400</v>
      </c>
    </row>
    <row r="7" spans="1:12" ht="15">
      <c r="A7" s="17" t="s">
        <v>114</v>
      </c>
      <c r="B7" s="18" t="s">
        <v>11</v>
      </c>
      <c r="C7" s="18">
        <v>2.5000000000000001E-2</v>
      </c>
      <c r="D7" s="22">
        <f>C7*B3</f>
        <v>2.5</v>
      </c>
      <c r="E7" s="19">
        <f t="shared" si="1"/>
        <v>2500</v>
      </c>
      <c r="F7" s="23"/>
      <c r="G7" s="20">
        <f>COSTOS!F6</f>
        <v>12800</v>
      </c>
      <c r="H7" s="21">
        <f t="shared" si="0"/>
        <v>32000</v>
      </c>
    </row>
    <row r="8" spans="1:12" ht="15">
      <c r="A8" s="17" t="s">
        <v>13</v>
      </c>
      <c r="B8" s="18" t="s">
        <v>11</v>
      </c>
      <c r="C8" s="18">
        <v>0</v>
      </c>
      <c r="D8" s="24">
        <f>C8*B3</f>
        <v>0</v>
      </c>
      <c r="E8" s="19">
        <f t="shared" si="1"/>
        <v>0</v>
      </c>
      <c r="F8" s="23"/>
      <c r="G8" s="20">
        <f>COSTOS!F9</f>
        <v>7850</v>
      </c>
      <c r="H8" s="21">
        <f t="shared" si="0"/>
        <v>0</v>
      </c>
    </row>
    <row r="9" spans="1:12" ht="15">
      <c r="A9" s="17" t="s">
        <v>172</v>
      </c>
      <c r="B9" s="18" t="s">
        <v>11</v>
      </c>
      <c r="C9" s="18">
        <v>1.2E-2</v>
      </c>
      <c r="D9" s="24">
        <f>C9*B3</f>
        <v>1.2</v>
      </c>
      <c r="E9" s="19">
        <f t="shared" si="1"/>
        <v>1200</v>
      </c>
      <c r="F9" s="23"/>
      <c r="G9" s="20">
        <f>COSTOS!F34</f>
        <v>8470</v>
      </c>
      <c r="H9" s="21">
        <f t="shared" si="0"/>
        <v>10164</v>
      </c>
    </row>
    <row r="10" spans="1:12" ht="15">
      <c r="A10" s="17" t="s">
        <v>15</v>
      </c>
      <c r="B10" s="18" t="s">
        <v>11</v>
      </c>
      <c r="C10" s="18">
        <v>7.0000000000000001E-3</v>
      </c>
      <c r="D10" s="18">
        <f>C10*B3</f>
        <v>0.70000000000000007</v>
      </c>
      <c r="E10" s="19">
        <f t="shared" si="1"/>
        <v>700.00000000000011</v>
      </c>
      <c r="F10" s="23"/>
      <c r="G10" s="20">
        <f>COSTOS!F7</f>
        <v>920</v>
      </c>
      <c r="H10" s="21">
        <f t="shared" si="0"/>
        <v>644.00000000000011</v>
      </c>
    </row>
    <row r="11" spans="1:12" ht="15">
      <c r="A11" s="17" t="s">
        <v>16</v>
      </c>
      <c r="B11" s="18" t="s">
        <v>11</v>
      </c>
      <c r="C11" s="18">
        <v>2.9999999999999997E-4</v>
      </c>
      <c r="D11" s="18">
        <f>C11*B3</f>
        <v>0.03</v>
      </c>
      <c r="E11" s="19">
        <f t="shared" si="1"/>
        <v>30</v>
      </c>
      <c r="F11" s="23"/>
      <c r="G11" s="20">
        <f>COSTOS!F10</f>
        <v>143300</v>
      </c>
      <c r="H11" s="21">
        <f t="shared" si="0"/>
        <v>4299</v>
      </c>
    </row>
    <row r="12" spans="1:12" ht="15">
      <c r="A12" s="17" t="s">
        <v>113</v>
      </c>
      <c r="B12" s="18" t="s">
        <v>11</v>
      </c>
      <c r="C12" s="18">
        <v>3.0000000000000001E-3</v>
      </c>
      <c r="D12" s="18">
        <f>C12*B3</f>
        <v>0.3</v>
      </c>
      <c r="E12" s="19">
        <f t="shared" si="1"/>
        <v>300</v>
      </c>
      <c r="F12" s="23"/>
      <c r="G12" s="25">
        <f>colorante!G11</f>
        <v>2920.8640700000001</v>
      </c>
      <c r="H12" s="21">
        <f t="shared" si="0"/>
        <v>876.25922100000003</v>
      </c>
    </row>
    <row r="13" spans="1:12" ht="15">
      <c r="A13" s="17" t="s">
        <v>17</v>
      </c>
      <c r="B13" s="18" t="s">
        <v>11</v>
      </c>
      <c r="C13" s="18">
        <v>2E-3</v>
      </c>
      <c r="D13" s="18">
        <f>B3*C13</f>
        <v>0.2</v>
      </c>
      <c r="E13" s="19">
        <f t="shared" si="1"/>
        <v>200</v>
      </c>
      <c r="F13" s="23"/>
      <c r="G13" s="20">
        <f>COSTOS!F13</f>
        <v>6150</v>
      </c>
      <c r="H13" s="21">
        <f t="shared" si="0"/>
        <v>1230</v>
      </c>
    </row>
    <row r="14" spans="1:12" ht="15">
      <c r="A14" s="26" t="s">
        <v>18</v>
      </c>
      <c r="B14" s="27" t="s">
        <v>11</v>
      </c>
      <c r="C14" s="27">
        <v>6.5000000000000002E-2</v>
      </c>
      <c r="D14" s="22">
        <f>C14*B3</f>
        <v>6.5</v>
      </c>
      <c r="E14" s="19">
        <f t="shared" si="1"/>
        <v>6500</v>
      </c>
      <c r="F14" s="28"/>
      <c r="G14" s="29">
        <f>COSTOS!F3</f>
        <v>12150</v>
      </c>
      <c r="H14" s="21">
        <f t="shared" si="0"/>
        <v>78975</v>
      </c>
    </row>
    <row r="15" spans="1:12" ht="15">
      <c r="A15" s="26" t="s">
        <v>19</v>
      </c>
      <c r="B15" s="27" t="s">
        <v>11</v>
      </c>
      <c r="C15" s="30">
        <v>0.87319999999999998</v>
      </c>
      <c r="D15" s="31">
        <f>B3*C15</f>
        <v>87.32</v>
      </c>
      <c r="E15" s="19">
        <f t="shared" si="1"/>
        <v>87320</v>
      </c>
      <c r="F15" s="32"/>
      <c r="G15" s="33">
        <v>2.21</v>
      </c>
      <c r="H15" s="21">
        <f t="shared" si="0"/>
        <v>192.97719999999998</v>
      </c>
    </row>
    <row r="16" spans="1:12" ht="15">
      <c r="A16" s="17"/>
      <c r="B16" s="18"/>
      <c r="C16" s="34">
        <f>SUM(C5:C15)</f>
        <v>1</v>
      </c>
      <c r="D16" s="35">
        <f>SUM(D5:D15)</f>
        <v>100</v>
      </c>
      <c r="E16" s="35"/>
      <c r="F16" s="35"/>
      <c r="G16" s="36"/>
      <c r="H16" s="37">
        <f t="shared" si="0"/>
        <v>0</v>
      </c>
      <c r="I16" s="38"/>
    </row>
    <row r="17" spans="1:9" ht="16.5" thickBot="1">
      <c r="A17" s="39" t="s">
        <v>20</v>
      </c>
      <c r="B17" s="40"/>
      <c r="C17" s="8"/>
      <c r="D17" s="8"/>
      <c r="E17" s="8"/>
      <c r="F17" s="8"/>
      <c r="G17" s="41"/>
      <c r="H17" s="42">
        <f>SUM(H5:H16)</f>
        <v>137351.23642100001</v>
      </c>
    </row>
    <row r="18" spans="1:9" ht="16.5" thickBot="1">
      <c r="A18" s="43" t="s">
        <v>21</v>
      </c>
      <c r="B18" s="44"/>
      <c r="C18" s="44"/>
      <c r="D18" s="44"/>
      <c r="E18" s="44"/>
      <c r="F18" s="44"/>
      <c r="G18" s="44"/>
      <c r="H18" s="45">
        <f>H17/B3</f>
        <v>1373.51236421</v>
      </c>
    </row>
    <row r="19" spans="1:9" ht="15.75" thickBot="1">
      <c r="A19" s="46"/>
      <c r="G19" s="47"/>
      <c r="H19" s="48"/>
    </row>
    <row r="20" spans="1:9" ht="15.75" thickBot="1">
      <c r="A20" s="46"/>
      <c r="D20" s="328" t="s">
        <v>22</v>
      </c>
      <c r="E20" s="329"/>
      <c r="F20" s="329"/>
      <c r="G20" s="330"/>
      <c r="H20" s="49">
        <f>H18</f>
        <v>1373.51236421</v>
      </c>
    </row>
    <row r="21" spans="1:9" ht="15.75" thickBot="1">
      <c r="A21" s="50"/>
      <c r="D21" s="328" t="s">
        <v>23</v>
      </c>
      <c r="E21" s="329"/>
      <c r="F21" s="331"/>
      <c r="G21" s="330"/>
      <c r="H21" s="51">
        <v>2182</v>
      </c>
    </row>
    <row r="22" spans="1:9" ht="18.75" thickBot="1">
      <c r="A22" s="52"/>
      <c r="B22" s="8"/>
      <c r="D22" s="328" t="s">
        <v>24</v>
      </c>
      <c r="E22" s="329"/>
      <c r="F22" s="329"/>
      <c r="G22" s="330"/>
      <c r="H22" s="53">
        <f>H21-H20</f>
        <v>808.48763579000001</v>
      </c>
      <c r="I22" s="54">
        <f>H22/H21</f>
        <v>0.37052595590742438</v>
      </c>
    </row>
    <row r="23" spans="1:9" ht="14.25">
      <c r="A23" s="335"/>
      <c r="B23" s="336"/>
      <c r="C23" s="336"/>
      <c r="D23" s="336"/>
      <c r="E23" s="336"/>
      <c r="F23" s="336"/>
      <c r="G23" s="336"/>
      <c r="H23" s="55"/>
    </row>
    <row r="24" spans="1:9">
      <c r="A24" s="341"/>
      <c r="B24" s="327"/>
      <c r="C24" s="327"/>
      <c r="D24" s="327"/>
      <c r="E24" s="327"/>
      <c r="F24" s="327"/>
      <c r="G24" s="327"/>
      <c r="H24" s="327"/>
    </row>
    <row r="25" spans="1:9">
      <c r="A25" s="341"/>
      <c r="B25" s="327"/>
      <c r="C25" s="327"/>
      <c r="D25" s="327"/>
      <c r="E25" s="327"/>
      <c r="F25" s="327"/>
      <c r="G25" s="327"/>
      <c r="H25" s="327"/>
    </row>
    <row r="26" spans="1:9">
      <c r="A26" s="341"/>
      <c r="B26" s="327"/>
      <c r="C26" s="327"/>
      <c r="D26" s="327"/>
      <c r="E26" s="327"/>
      <c r="F26" s="327"/>
      <c r="G26" s="327"/>
      <c r="H26" s="327"/>
    </row>
    <row r="27" spans="1:9">
      <c r="A27" s="341"/>
      <c r="B27" s="327"/>
      <c r="C27" s="327"/>
      <c r="D27" s="327"/>
      <c r="E27" s="327"/>
      <c r="F27" s="327"/>
      <c r="G27" s="327"/>
      <c r="H27" s="327"/>
    </row>
    <row r="28" spans="1:9">
      <c r="A28" s="341"/>
      <c r="B28" s="327"/>
      <c r="C28" s="327"/>
      <c r="D28" s="327"/>
      <c r="E28" s="327"/>
      <c r="F28" s="327"/>
      <c r="G28" s="327"/>
      <c r="H28" s="327"/>
      <c r="I28" s="57"/>
    </row>
    <row r="29" spans="1:9" ht="18">
      <c r="A29" s="58"/>
      <c r="B29" s="342"/>
      <c r="C29" s="388"/>
      <c r="D29" s="388"/>
      <c r="E29" s="198"/>
      <c r="F29" s="59"/>
      <c r="G29" s="57"/>
      <c r="H29" s="57"/>
      <c r="I29" s="57"/>
    </row>
    <row r="30" spans="1:9" ht="15.75">
      <c r="A30" s="60"/>
      <c r="B30" s="347"/>
      <c r="C30" s="388"/>
      <c r="D30" s="388"/>
      <c r="E30" s="198"/>
      <c r="F30" s="60"/>
      <c r="G30" s="60"/>
      <c r="H30" s="60"/>
      <c r="I30" s="57"/>
    </row>
    <row r="31" spans="1:9" ht="18">
      <c r="A31" s="50"/>
      <c r="B31" s="50"/>
      <c r="C31" s="50"/>
      <c r="D31" s="50"/>
      <c r="E31" s="50"/>
      <c r="F31" s="59"/>
      <c r="G31" s="57"/>
      <c r="H31" s="61"/>
      <c r="I31" s="57"/>
    </row>
    <row r="32" spans="1:9" ht="18.75" thickBot="1">
      <c r="A32" s="50"/>
      <c r="B32" s="348"/>
      <c r="C32" s="348"/>
      <c r="D32" s="348"/>
      <c r="E32" s="199"/>
      <c r="F32" s="58"/>
      <c r="G32" s="57"/>
      <c r="H32" s="61"/>
      <c r="I32" s="57"/>
    </row>
    <row r="33" spans="1:9" ht="18.75" thickBot="1">
      <c r="A33" s="50"/>
      <c r="B33" s="50"/>
      <c r="C33" s="349"/>
      <c r="D33" s="389"/>
      <c r="E33" s="70"/>
      <c r="F33" s="62"/>
      <c r="G33" s="63"/>
      <c r="H33" s="61"/>
      <c r="I33" s="57"/>
    </row>
    <row r="34" spans="1:9" ht="15">
      <c r="A34" s="50"/>
      <c r="B34" s="50"/>
      <c r="C34" s="50"/>
      <c r="D34" s="50"/>
      <c r="E34" s="50"/>
      <c r="F34" s="50"/>
      <c r="G34" s="57"/>
      <c r="H34" s="61"/>
      <c r="I34" s="57"/>
    </row>
    <row r="35" spans="1:9" ht="15">
      <c r="A35" s="50"/>
      <c r="B35" s="50"/>
      <c r="C35" s="50"/>
      <c r="D35" s="50">
        <v>6000</v>
      </c>
      <c r="E35" s="50"/>
      <c r="F35" s="50"/>
      <c r="G35" s="57"/>
      <c r="H35" s="61"/>
      <c r="I35" s="57"/>
    </row>
    <row r="36" spans="1:9" ht="15">
      <c r="A36" s="64" t="s">
        <v>25</v>
      </c>
      <c r="B36" s="387" t="s">
        <v>26</v>
      </c>
      <c r="C36" s="387"/>
      <c r="D36" s="351" t="s">
        <v>27</v>
      </c>
      <c r="E36" s="353"/>
      <c r="F36" s="352"/>
      <c r="G36" s="65" t="s">
        <v>28</v>
      </c>
      <c r="H36" s="61"/>
      <c r="I36" s="57"/>
    </row>
    <row r="37" spans="1:9" ht="15">
      <c r="A37" s="64" t="s">
        <v>29</v>
      </c>
      <c r="B37" s="387" t="s">
        <v>30</v>
      </c>
      <c r="C37" s="387"/>
      <c r="D37" s="354">
        <v>570000</v>
      </c>
      <c r="E37" s="355"/>
      <c r="F37" s="356"/>
      <c r="G37" s="64">
        <f>D37*0.015</f>
        <v>8550</v>
      </c>
      <c r="H37" s="61"/>
      <c r="I37" s="57"/>
    </row>
    <row r="38" spans="1:9" ht="15">
      <c r="A38" s="50" t="s">
        <v>31</v>
      </c>
      <c r="B38" s="386" t="s">
        <v>32</v>
      </c>
      <c r="C38" s="386"/>
      <c r="D38" s="66" t="s">
        <v>33</v>
      </c>
      <c r="E38" s="66"/>
      <c r="F38" s="66">
        <f>D35*70.7</f>
        <v>424200</v>
      </c>
      <c r="G38" s="50">
        <f>F38*0.015</f>
        <v>6363</v>
      </c>
      <c r="H38" s="61"/>
      <c r="I38" s="16"/>
    </row>
    <row r="39" spans="1:9" ht="15">
      <c r="A39" s="67" t="s">
        <v>34</v>
      </c>
      <c r="B39" s="364" t="s">
        <v>32</v>
      </c>
      <c r="C39" s="364"/>
      <c r="D39" s="68" t="s">
        <v>35</v>
      </c>
      <c r="E39" s="68"/>
      <c r="F39" s="68">
        <f>D35*47.6</f>
        <v>285600</v>
      </c>
      <c r="G39" s="50">
        <f>F39*0.015</f>
        <v>4284</v>
      </c>
      <c r="H39" s="61"/>
      <c r="I39" s="57"/>
    </row>
    <row r="40" spans="1:9" ht="15">
      <c r="A40" s="67" t="s">
        <v>36</v>
      </c>
      <c r="B40" s="364" t="s">
        <v>32</v>
      </c>
      <c r="C40" s="364"/>
      <c r="D40" s="69"/>
      <c r="E40" s="69"/>
      <c r="F40" s="69">
        <v>532654</v>
      </c>
      <c r="G40" s="69">
        <f>F40*0.015</f>
        <v>7989.8099999999995</v>
      </c>
      <c r="H40" s="61"/>
      <c r="I40" s="70"/>
    </row>
    <row r="41" spans="1:9">
      <c r="A41" s="71" t="s">
        <v>37</v>
      </c>
      <c r="B41" s="383" t="s">
        <v>30</v>
      </c>
      <c r="C41" s="383"/>
      <c r="D41" s="73"/>
      <c r="E41" s="74"/>
      <c r="F41" s="74">
        <v>337900</v>
      </c>
      <c r="G41" s="381">
        <f>F41*0.015</f>
        <v>5068.5</v>
      </c>
      <c r="H41" s="382"/>
      <c r="I41" s="57"/>
    </row>
    <row r="42" spans="1:9">
      <c r="A42" s="71" t="s">
        <v>38</v>
      </c>
      <c r="B42" s="383" t="s">
        <v>39</v>
      </c>
      <c r="C42" s="383"/>
      <c r="D42" s="73">
        <v>163.05000000000001</v>
      </c>
      <c r="E42" s="74"/>
      <c r="F42" s="75">
        <f>D42*D35</f>
        <v>978300.00000000012</v>
      </c>
      <c r="G42" s="384">
        <f>0.0021*F42</f>
        <v>2054.4300000000003</v>
      </c>
      <c r="H42" s="385"/>
      <c r="I42" s="57"/>
    </row>
    <row r="43" spans="1:9">
      <c r="A43" s="71" t="s">
        <v>40</v>
      </c>
      <c r="B43" s="383" t="s">
        <v>41</v>
      </c>
      <c r="C43" s="383"/>
      <c r="D43" s="73"/>
      <c r="E43" s="74"/>
      <c r="F43" s="76"/>
      <c r="G43" s="384">
        <f>(G42*0.5)+(G41*0.5)</f>
        <v>3561.4650000000001</v>
      </c>
      <c r="H43" s="385"/>
    </row>
    <row r="44" spans="1:9" ht="15">
      <c r="A44" s="77"/>
      <c r="B44" s="57"/>
      <c r="C44" s="57"/>
      <c r="D44" s="57"/>
      <c r="E44" s="57"/>
      <c r="F44" s="57"/>
      <c r="G44" s="57"/>
      <c r="H44" s="57"/>
      <c r="I44" s="57"/>
    </row>
    <row r="45" spans="1:9">
      <c r="A45" s="57"/>
      <c r="B45" s="362"/>
      <c r="C45" s="362"/>
      <c r="D45" s="362"/>
      <c r="E45" s="80"/>
      <c r="F45" s="80"/>
      <c r="G45" s="57"/>
      <c r="H45" s="57"/>
      <c r="I45" s="57"/>
    </row>
    <row r="46" spans="1:9" ht="13.5" thickBot="1">
      <c r="A46" s="57"/>
      <c r="B46" s="357"/>
      <c r="C46" s="357"/>
      <c r="D46" s="357"/>
      <c r="E46" s="79"/>
      <c r="F46" s="79"/>
      <c r="G46" s="57"/>
      <c r="H46" s="57"/>
      <c r="I46" s="57"/>
    </row>
    <row r="47" spans="1:9" ht="18">
      <c r="A47" s="368" t="s">
        <v>342</v>
      </c>
      <c r="B47" s="369"/>
      <c r="C47" s="369"/>
      <c r="D47" s="369"/>
      <c r="E47" s="369"/>
      <c r="F47" s="369"/>
      <c r="G47" s="370"/>
      <c r="H47" s="371"/>
    </row>
    <row r="48" spans="1:9" ht="18">
      <c r="A48" s="5" t="s">
        <v>1</v>
      </c>
      <c r="B48" s="6">
        <v>100</v>
      </c>
      <c r="C48" s="7" t="s">
        <v>2</v>
      </c>
      <c r="D48" s="7"/>
      <c r="E48" s="7"/>
      <c r="F48" s="7"/>
      <c r="G48" s="8"/>
      <c r="H48" s="9"/>
      <c r="I48" s="10"/>
    </row>
    <row r="49" spans="1:9" ht="15.75">
      <c r="A49" s="11" t="s">
        <v>3</v>
      </c>
      <c r="B49" s="12" t="s">
        <v>4</v>
      </c>
      <c r="C49" s="12" t="s">
        <v>5</v>
      </c>
      <c r="D49" s="12" t="s">
        <v>6</v>
      </c>
      <c r="E49" s="13" t="s">
        <v>195</v>
      </c>
      <c r="F49" s="13" t="s">
        <v>7</v>
      </c>
      <c r="G49" s="14" t="s">
        <v>8</v>
      </c>
      <c r="H49" s="15" t="s">
        <v>9</v>
      </c>
    </row>
    <row r="50" spans="1:9" ht="15">
      <c r="A50" s="17" t="s">
        <v>10</v>
      </c>
      <c r="B50" s="18" t="s">
        <v>11</v>
      </c>
      <c r="C50" s="18">
        <v>8.2500000000000004E-3</v>
      </c>
      <c r="D50" s="18">
        <f>B48*C50</f>
        <v>0.82500000000000007</v>
      </c>
      <c r="E50" s="19">
        <f>D50*1000</f>
        <v>825.00000000000011</v>
      </c>
      <c r="F50" s="19"/>
      <c r="G50" s="20">
        <f>G5</f>
        <v>4200</v>
      </c>
      <c r="H50" s="21">
        <f t="shared" ref="H50:H61" si="2">G50*D50</f>
        <v>3465.0000000000005</v>
      </c>
    </row>
    <row r="51" spans="1:9" ht="15">
      <c r="A51" s="17" t="s">
        <v>12</v>
      </c>
      <c r="B51" s="18" t="s">
        <v>11</v>
      </c>
      <c r="C51" s="18">
        <v>0.01</v>
      </c>
      <c r="D51" s="18">
        <f>B48*C51</f>
        <v>1</v>
      </c>
      <c r="E51" s="19">
        <f t="shared" ref="E51:E60" si="3">D51*1000</f>
        <v>1000</v>
      </c>
      <c r="F51" s="19"/>
      <c r="G51" s="20">
        <f>G6</f>
        <v>13500</v>
      </c>
      <c r="H51" s="21">
        <f t="shared" si="2"/>
        <v>13500</v>
      </c>
    </row>
    <row r="52" spans="1:9" ht="15">
      <c r="A52" s="17" t="s">
        <v>114</v>
      </c>
      <c r="B52" s="18" t="s">
        <v>11</v>
      </c>
      <c r="C52" s="18">
        <v>2.5000000000000001E-2</v>
      </c>
      <c r="D52" s="22">
        <f>C52*B48</f>
        <v>2.5</v>
      </c>
      <c r="E52" s="19">
        <f t="shared" si="3"/>
        <v>2500</v>
      </c>
      <c r="F52" s="23"/>
      <c r="G52" s="20">
        <f>G7</f>
        <v>12800</v>
      </c>
      <c r="H52" s="21">
        <f t="shared" si="2"/>
        <v>32000</v>
      </c>
    </row>
    <row r="53" spans="1:9" ht="15">
      <c r="A53" s="17" t="s">
        <v>13</v>
      </c>
      <c r="B53" s="18" t="s">
        <v>11</v>
      </c>
      <c r="C53" s="18"/>
      <c r="D53" s="24">
        <f>C53*B48</f>
        <v>0</v>
      </c>
      <c r="E53" s="19">
        <f t="shared" si="3"/>
        <v>0</v>
      </c>
      <c r="F53" s="23"/>
      <c r="G53" s="20">
        <f>G8</f>
        <v>7850</v>
      </c>
      <c r="H53" s="21">
        <f t="shared" si="2"/>
        <v>0</v>
      </c>
    </row>
    <row r="54" spans="1:9" ht="15">
      <c r="A54" s="17" t="s">
        <v>172</v>
      </c>
      <c r="B54" s="18" t="s">
        <v>11</v>
      </c>
      <c r="C54" s="18"/>
      <c r="D54" s="24">
        <f>C54*B48</f>
        <v>0</v>
      </c>
      <c r="E54" s="19">
        <f t="shared" si="3"/>
        <v>0</v>
      </c>
      <c r="F54" s="23"/>
      <c r="G54" s="20">
        <f>COSTOS!F88</f>
        <v>0</v>
      </c>
      <c r="H54" s="21">
        <f t="shared" si="2"/>
        <v>0</v>
      </c>
    </row>
    <row r="55" spans="1:9" ht="15">
      <c r="A55" s="17" t="s">
        <v>15</v>
      </c>
      <c r="B55" s="18" t="s">
        <v>11</v>
      </c>
      <c r="C55" s="18">
        <v>1.2E-2</v>
      </c>
      <c r="D55" s="18">
        <f>C55*B48</f>
        <v>1.2</v>
      </c>
      <c r="E55" s="19">
        <f t="shared" si="3"/>
        <v>1200</v>
      </c>
      <c r="F55" s="23"/>
      <c r="G55" s="20">
        <f>G10</f>
        <v>920</v>
      </c>
      <c r="H55" s="21">
        <f t="shared" si="2"/>
        <v>1104</v>
      </c>
    </row>
    <row r="56" spans="1:9" ht="15">
      <c r="A56" s="17" t="s">
        <v>16</v>
      </c>
      <c r="B56" s="18" t="s">
        <v>11</v>
      </c>
      <c r="C56" s="18">
        <v>2.9999999999999997E-4</v>
      </c>
      <c r="D56" s="18">
        <f>C56*B48</f>
        <v>0.03</v>
      </c>
      <c r="E56" s="19">
        <f t="shared" si="3"/>
        <v>30</v>
      </c>
      <c r="F56" s="23"/>
      <c r="G56" s="20">
        <f>G11</f>
        <v>143300</v>
      </c>
      <c r="H56" s="21">
        <f t="shared" si="2"/>
        <v>4299</v>
      </c>
    </row>
    <row r="57" spans="1:9" ht="15">
      <c r="A57" s="17" t="s">
        <v>113</v>
      </c>
      <c r="B57" s="18" t="s">
        <v>11</v>
      </c>
      <c r="C57" s="18">
        <v>3.0000000000000001E-3</v>
      </c>
      <c r="D57" s="18">
        <f>C57*B48</f>
        <v>0.3</v>
      </c>
      <c r="E57" s="19">
        <f t="shared" si="3"/>
        <v>300</v>
      </c>
      <c r="F57" s="23"/>
      <c r="G57" s="25">
        <f>G12</f>
        <v>2920.8640700000001</v>
      </c>
      <c r="H57" s="21">
        <f t="shared" si="2"/>
        <v>876.25922100000003</v>
      </c>
    </row>
    <row r="58" spans="1:9" ht="15">
      <c r="A58" s="17" t="s">
        <v>17</v>
      </c>
      <c r="B58" s="18" t="s">
        <v>11</v>
      </c>
      <c r="C58" s="18">
        <v>2E-3</v>
      </c>
      <c r="D58" s="18">
        <f>B48*C58</f>
        <v>0.2</v>
      </c>
      <c r="E58" s="19">
        <f t="shared" si="3"/>
        <v>200</v>
      </c>
      <c r="F58" s="23"/>
      <c r="G58" s="20">
        <f>G13</f>
        <v>6150</v>
      </c>
      <c r="H58" s="21">
        <f t="shared" si="2"/>
        <v>1230</v>
      </c>
    </row>
    <row r="59" spans="1:9" ht="15">
      <c r="A59" s="26" t="s">
        <v>18</v>
      </c>
      <c r="B59" s="27" t="s">
        <v>11</v>
      </c>
      <c r="C59" s="27">
        <v>6.5000000000000002E-2</v>
      </c>
      <c r="D59" s="22">
        <f>C59*B48</f>
        <v>6.5</v>
      </c>
      <c r="E59" s="19">
        <f t="shared" si="3"/>
        <v>6500</v>
      </c>
      <c r="F59" s="28"/>
      <c r="G59" s="29">
        <f>G14</f>
        <v>12150</v>
      </c>
      <c r="H59" s="21">
        <f t="shared" si="2"/>
        <v>78975</v>
      </c>
    </row>
    <row r="60" spans="1:9" ht="15">
      <c r="A60" s="26" t="s">
        <v>19</v>
      </c>
      <c r="B60" s="27" t="s">
        <v>11</v>
      </c>
      <c r="C60" s="30">
        <v>0.87190000000000001</v>
      </c>
      <c r="D60" s="31">
        <f>B48*C60</f>
        <v>87.19</v>
      </c>
      <c r="E60" s="19">
        <f t="shared" si="3"/>
        <v>87190</v>
      </c>
      <c r="F60" s="32"/>
      <c r="G60" s="33">
        <v>2.21</v>
      </c>
      <c r="H60" s="21">
        <f t="shared" si="2"/>
        <v>192.68989999999999</v>
      </c>
    </row>
    <row r="61" spans="1:9" ht="15">
      <c r="A61" s="17"/>
      <c r="B61" s="18"/>
      <c r="C61" s="34">
        <f>SUM(C50:C60)</f>
        <v>0.99745000000000006</v>
      </c>
      <c r="D61" s="35">
        <f>SUM(D50:D60)</f>
        <v>99.745000000000005</v>
      </c>
      <c r="E61" s="35"/>
      <c r="F61" s="35"/>
      <c r="G61" s="36"/>
      <c r="H61" s="37">
        <f t="shared" si="2"/>
        <v>0</v>
      </c>
      <c r="I61" s="38"/>
    </row>
    <row r="62" spans="1:9" ht="16.5" thickBot="1">
      <c r="A62" s="39" t="s">
        <v>20</v>
      </c>
      <c r="B62" s="40"/>
      <c r="C62" s="8"/>
      <c r="D62" s="8"/>
      <c r="E62" s="8"/>
      <c r="F62" s="8"/>
      <c r="G62" s="41"/>
      <c r="H62" s="42">
        <f>SUM(H50:H61)</f>
        <v>135641.94912100001</v>
      </c>
    </row>
    <row r="63" spans="1:9" ht="16.5" thickBot="1">
      <c r="A63" s="43" t="s">
        <v>21</v>
      </c>
      <c r="B63" s="44"/>
      <c r="C63" s="44"/>
      <c r="D63" s="44"/>
      <c r="E63" s="44"/>
      <c r="F63" s="44"/>
      <c r="G63" s="44"/>
      <c r="H63" s="45">
        <f>H62/B48</f>
        <v>1356.4194912100002</v>
      </c>
    </row>
    <row r="64" spans="1:9" ht="15.75" thickBot="1">
      <c r="A64" s="46"/>
      <c r="G64" s="47"/>
      <c r="H64" s="48"/>
    </row>
    <row r="65" spans="1:9" ht="15.75" thickBot="1">
      <c r="A65" s="46"/>
      <c r="D65" s="328" t="s">
        <v>22</v>
      </c>
      <c r="E65" s="329"/>
      <c r="F65" s="329"/>
      <c r="G65" s="330"/>
      <c r="H65" s="49">
        <f>H63</f>
        <v>1356.4194912100002</v>
      </c>
    </row>
    <row r="66" spans="1:9" ht="15.75" thickBot="1">
      <c r="A66" s="50"/>
      <c r="D66" s="328" t="s">
        <v>23</v>
      </c>
      <c r="E66" s="329"/>
      <c r="F66" s="331"/>
      <c r="G66" s="330"/>
      <c r="H66" s="51">
        <v>2400</v>
      </c>
    </row>
    <row r="67" spans="1:9" ht="18.75" thickBot="1">
      <c r="A67" s="52"/>
      <c r="B67" s="8"/>
      <c r="D67" s="328" t="s">
        <v>24</v>
      </c>
      <c r="E67" s="329"/>
      <c r="F67" s="329"/>
      <c r="G67" s="330"/>
      <c r="H67" s="53">
        <f>H66-H65</f>
        <v>1043.5805087899998</v>
      </c>
      <c r="I67" s="54">
        <f>H67/H66</f>
        <v>0.43482521199583329</v>
      </c>
    </row>
  </sheetData>
  <mergeCells count="35">
    <mergeCell ref="A2:H2"/>
    <mergeCell ref="J3:K3"/>
    <mergeCell ref="J4:L4"/>
    <mergeCell ref="D20:G20"/>
    <mergeCell ref="A25:H25"/>
    <mergeCell ref="A26:H26"/>
    <mergeCell ref="A27:H27"/>
    <mergeCell ref="A28:H28"/>
    <mergeCell ref="D21:G21"/>
    <mergeCell ref="D22:G22"/>
    <mergeCell ref="A23:G23"/>
    <mergeCell ref="A24:H24"/>
    <mergeCell ref="B36:C36"/>
    <mergeCell ref="D36:F36"/>
    <mergeCell ref="B37:C37"/>
    <mergeCell ref="D37:F37"/>
    <mergeCell ref="B29:D29"/>
    <mergeCell ref="B30:D30"/>
    <mergeCell ref="B32:D32"/>
    <mergeCell ref="C33:D33"/>
    <mergeCell ref="G41:H41"/>
    <mergeCell ref="B42:C42"/>
    <mergeCell ref="G42:H42"/>
    <mergeCell ref="B43:C43"/>
    <mergeCell ref="G43:H43"/>
    <mergeCell ref="B38:C38"/>
    <mergeCell ref="B39:C39"/>
    <mergeCell ref="B40:C40"/>
    <mergeCell ref="B41:C41"/>
    <mergeCell ref="A47:H47"/>
    <mergeCell ref="D65:G65"/>
    <mergeCell ref="D66:G66"/>
    <mergeCell ref="D67:G67"/>
    <mergeCell ref="B45:D45"/>
    <mergeCell ref="B46:D46"/>
  </mergeCells>
  <phoneticPr fontId="2" type="noConversion"/>
  <conditionalFormatting sqref="I22">
    <cfRule type="cellIs" dxfId="45" priority="3" stopIfTrue="1" operator="greaterThan">
      <formula>0.3</formula>
    </cfRule>
    <cfRule type="cellIs" dxfId="44" priority="4" stopIfTrue="1" operator="lessThan">
      <formula>0.3</formula>
    </cfRule>
  </conditionalFormatting>
  <conditionalFormatting sqref="I67">
    <cfRule type="cellIs" dxfId="43" priority="1" stopIfTrue="1" operator="greaterThan">
      <formula>0.3</formula>
    </cfRule>
    <cfRule type="cellIs" dxfId="42" priority="2" stopIfTrue="1" operator="lessThan">
      <formula>0.3</formula>
    </cfRule>
  </conditionalFormatting>
  <pageMargins left="0.75" right="0.75" top="1" bottom="1" header="0" footer="0"/>
  <pageSetup paperSize="5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9"/>
  <sheetViews>
    <sheetView zoomScaleNormal="100" workbookViewId="0">
      <selection activeCell="J29" sqref="J29"/>
    </sheetView>
  </sheetViews>
  <sheetFormatPr baseColWidth="10" defaultRowHeight="12.75"/>
  <cols>
    <col min="1" max="1" width="25.140625" customWidth="1"/>
    <col min="2" max="2" width="8.42578125" customWidth="1"/>
    <col min="3" max="3" width="15.7109375" customWidth="1"/>
    <col min="4" max="7" width="13.140625" customWidth="1"/>
    <col min="8" max="8" width="15.28515625" customWidth="1"/>
    <col min="10" max="10" width="12.140625" customWidth="1"/>
    <col min="11" max="11" width="13.140625" customWidth="1"/>
  </cols>
  <sheetData>
    <row r="1" spans="1:11" ht="13.5" thickBot="1">
      <c r="A1" s="1"/>
      <c r="B1" s="3"/>
      <c r="C1" s="3"/>
      <c r="D1" s="3"/>
      <c r="E1" s="3"/>
      <c r="F1" s="3"/>
      <c r="G1" s="4"/>
    </row>
    <row r="2" spans="1:11" ht="18">
      <c r="A2" s="390" t="s">
        <v>178</v>
      </c>
      <c r="B2" s="391"/>
      <c r="C2" s="391"/>
      <c r="D2" s="391"/>
      <c r="E2" s="391"/>
      <c r="F2" s="392"/>
      <c r="G2" s="393"/>
    </row>
    <row r="3" spans="1:11" ht="18">
      <c r="A3" s="5" t="s">
        <v>1</v>
      </c>
      <c r="B3" s="6">
        <v>100</v>
      </c>
      <c r="C3" s="7"/>
      <c r="D3" s="7"/>
      <c r="E3" s="7"/>
      <c r="F3" s="8"/>
      <c r="G3" s="9"/>
      <c r="H3" s="10"/>
      <c r="I3" s="325"/>
      <c r="J3" s="325"/>
    </row>
    <row r="4" spans="1:11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195</v>
      </c>
      <c r="F4" s="14" t="s">
        <v>8</v>
      </c>
      <c r="G4" s="15" t="s">
        <v>9</v>
      </c>
      <c r="I4" s="326"/>
      <c r="J4" s="327"/>
      <c r="K4" s="327"/>
    </row>
    <row r="5" spans="1:11" ht="15">
      <c r="A5" s="17" t="s">
        <v>10</v>
      </c>
      <c r="B5" s="18" t="s">
        <v>11</v>
      </c>
      <c r="C5" s="18">
        <v>3.15E-3</v>
      </c>
      <c r="D5" s="18">
        <f>B3*C5</f>
        <v>0.315</v>
      </c>
      <c r="E5" s="19"/>
      <c r="F5" s="20">
        <f>COSTOS!F4</f>
        <v>4200</v>
      </c>
      <c r="G5" s="21">
        <f>F5*D5</f>
        <v>1323</v>
      </c>
    </row>
    <row r="6" spans="1:11" ht="15">
      <c r="A6" s="17" t="s">
        <v>174</v>
      </c>
      <c r="B6" s="18" t="s">
        <v>11</v>
      </c>
      <c r="C6" s="18">
        <v>1.7999999999999999E-2</v>
      </c>
      <c r="D6" s="22">
        <f>B3*C6</f>
        <v>1.7999999999999998</v>
      </c>
      <c r="E6" s="19"/>
      <c r="F6" s="20">
        <f>COSTOS!F6</f>
        <v>12800</v>
      </c>
      <c r="G6" s="21">
        <f t="shared" ref="G6:G11" si="0">F6*D6</f>
        <v>23039.999999999996</v>
      </c>
    </row>
    <row r="7" spans="1:11" ht="15">
      <c r="A7" s="17" t="s">
        <v>172</v>
      </c>
      <c r="B7" s="18" t="s">
        <v>11</v>
      </c>
      <c r="C7" s="18">
        <v>2.5000000000000001E-2</v>
      </c>
      <c r="D7" s="22">
        <f>C7*B3</f>
        <v>2.5</v>
      </c>
      <c r="E7" s="19"/>
      <c r="F7" s="20">
        <v>7248</v>
      </c>
      <c r="G7" s="21">
        <f>F7*D7</f>
        <v>18120</v>
      </c>
    </row>
    <row r="8" spans="1:11" ht="14.25" customHeight="1">
      <c r="A8" s="17" t="s">
        <v>15</v>
      </c>
      <c r="B8" s="18" t="s">
        <v>11</v>
      </c>
      <c r="C8" s="18">
        <v>2.1999999999999999E-2</v>
      </c>
      <c r="D8" s="18">
        <f>C8*B3</f>
        <v>2.1999999999999997</v>
      </c>
      <c r="E8" s="19"/>
      <c r="F8" s="20">
        <f>COSTOS!F7</f>
        <v>920</v>
      </c>
      <c r="G8" s="21">
        <f t="shared" si="0"/>
        <v>2023.9999999999998</v>
      </c>
    </row>
    <row r="9" spans="1:11" ht="15">
      <c r="A9" s="17" t="s">
        <v>17</v>
      </c>
      <c r="B9" s="18" t="s">
        <v>11</v>
      </c>
      <c r="C9" s="18">
        <v>2E-3</v>
      </c>
      <c r="D9" s="18">
        <f>B3*C9</f>
        <v>0.2</v>
      </c>
      <c r="E9" s="19"/>
      <c r="F9" s="36">
        <f>COSTOS!F13</f>
        <v>6150</v>
      </c>
      <c r="G9" s="21">
        <f>F9*D9</f>
        <v>1230</v>
      </c>
    </row>
    <row r="10" spans="1:11" ht="15">
      <c r="A10" s="17" t="s">
        <v>42</v>
      </c>
      <c r="B10" s="18" t="s">
        <v>11</v>
      </c>
      <c r="C10" s="18">
        <v>0.02</v>
      </c>
      <c r="D10" s="18">
        <f>C10*B3</f>
        <v>2</v>
      </c>
      <c r="E10" s="19"/>
      <c r="F10" s="36">
        <f>COSTOS!F3</f>
        <v>12150</v>
      </c>
      <c r="G10" s="21">
        <f t="shared" si="0"/>
        <v>24300</v>
      </c>
    </row>
    <row r="11" spans="1:11" ht="15">
      <c r="A11" s="17" t="s">
        <v>19</v>
      </c>
      <c r="B11" s="18" t="s">
        <v>11</v>
      </c>
      <c r="C11" s="157">
        <v>0.90985000000000005</v>
      </c>
      <c r="D11" s="35">
        <f>B3*C11</f>
        <v>90.984999999999999</v>
      </c>
      <c r="E11" s="19"/>
      <c r="F11" s="36">
        <v>2.21</v>
      </c>
      <c r="G11" s="21">
        <f t="shared" si="0"/>
        <v>201.07685000000001</v>
      </c>
      <c r="H11" s="8"/>
    </row>
    <row r="12" spans="1:11" ht="15.75" thickBot="1">
      <c r="A12" s="161"/>
      <c r="B12" s="162"/>
      <c r="C12" s="162">
        <f>SUM(C5:C11)</f>
        <v>1</v>
      </c>
      <c r="D12" s="164">
        <f>SUM(D5:D11)</f>
        <v>100</v>
      </c>
      <c r="E12" s="164"/>
      <c r="F12" s="193"/>
      <c r="G12" s="166"/>
      <c r="H12" s="38"/>
    </row>
    <row r="13" spans="1:11" ht="15.75">
      <c r="A13" s="194" t="s">
        <v>20</v>
      </c>
      <c r="B13" s="8"/>
      <c r="C13" s="8"/>
      <c r="D13" s="8"/>
      <c r="E13" s="8"/>
      <c r="F13" s="8"/>
      <c r="G13" s="195">
        <f>SUM(G5:G12)</f>
        <v>70238.076849999998</v>
      </c>
      <c r="H13" s="8"/>
    </row>
    <row r="14" spans="1:11" ht="15.75">
      <c r="A14" s="115" t="s">
        <v>21</v>
      </c>
      <c r="B14" s="8"/>
      <c r="C14" s="8"/>
      <c r="D14" s="8"/>
      <c r="E14" s="8"/>
      <c r="F14" s="8"/>
      <c r="G14" s="37">
        <f>G13/B3</f>
        <v>702.38076849999993</v>
      </c>
      <c r="H14" s="8"/>
    </row>
    <row r="15" spans="1:11" ht="15">
      <c r="A15" s="50"/>
      <c r="B15" s="8"/>
      <c r="C15" s="8"/>
      <c r="D15" s="8"/>
      <c r="E15" s="8"/>
      <c r="F15" s="154"/>
      <c r="G15" s="155"/>
      <c r="H15" s="8"/>
    </row>
    <row r="16" spans="1:11" ht="15">
      <c r="A16" s="50"/>
      <c r="B16" s="8"/>
      <c r="C16" s="8"/>
      <c r="D16" s="376" t="s">
        <v>22</v>
      </c>
      <c r="E16" s="376"/>
      <c r="F16" s="315"/>
      <c r="G16" s="196">
        <f>G14</f>
        <v>702.38076849999993</v>
      </c>
      <c r="H16" s="8"/>
    </row>
    <row r="17" spans="1:8" ht="15">
      <c r="A17" s="50"/>
      <c r="B17" s="8"/>
      <c r="C17" s="8"/>
      <c r="D17" s="376" t="s">
        <v>23</v>
      </c>
      <c r="E17" s="315"/>
      <c r="F17" s="315"/>
      <c r="G17" s="197">
        <v>1400</v>
      </c>
      <c r="H17" s="8"/>
    </row>
    <row r="18" spans="1:8" ht="18">
      <c r="A18" s="52"/>
      <c r="B18" s="8"/>
      <c r="C18" s="8"/>
      <c r="D18" s="376" t="s">
        <v>24</v>
      </c>
      <c r="E18" s="376"/>
      <c r="F18" s="315"/>
      <c r="G18" s="156">
        <f>G17-G16</f>
        <v>697.61923150000007</v>
      </c>
      <c r="H18" s="142">
        <f>G18/G17</f>
        <v>0.49829945107142865</v>
      </c>
    </row>
    <row r="19" spans="1:8">
      <c r="A19" s="8"/>
      <c r="B19" s="8"/>
      <c r="C19" s="8"/>
      <c r="D19" s="8"/>
      <c r="E19" s="8"/>
      <c r="F19" s="8"/>
      <c r="G19" s="8"/>
      <c r="H19" s="8"/>
    </row>
    <row r="20" spans="1:8">
      <c r="A20" s="8" t="s">
        <v>177</v>
      </c>
      <c r="B20" s="8"/>
      <c r="C20" s="8"/>
      <c r="D20" s="8"/>
      <c r="E20" s="8"/>
      <c r="F20" s="8"/>
      <c r="G20" s="8"/>
      <c r="H20" s="8"/>
    </row>
    <row r="21" spans="1:8">
      <c r="A21" s="8"/>
      <c r="B21" s="8"/>
      <c r="C21" s="8"/>
      <c r="D21" s="8"/>
      <c r="E21" s="8"/>
      <c r="F21" s="8"/>
      <c r="G21" s="8"/>
      <c r="H21" s="8"/>
    </row>
    <row r="22" spans="1:8">
      <c r="A22" s="8"/>
      <c r="B22" s="8"/>
      <c r="C22" s="8"/>
      <c r="D22" s="8"/>
      <c r="E22" s="8"/>
      <c r="F22" s="8"/>
      <c r="G22" s="8"/>
      <c r="H22" s="8"/>
    </row>
    <row r="32" spans="1:8" ht="13.5" thickBot="1"/>
    <row r="33" spans="1:8" ht="18">
      <c r="A33" s="372" t="s">
        <v>248</v>
      </c>
      <c r="B33" s="373"/>
      <c r="C33" s="373"/>
      <c r="D33" s="373"/>
      <c r="E33" s="373"/>
      <c r="F33" s="374"/>
      <c r="G33" s="375"/>
    </row>
    <row r="34" spans="1:8" ht="18">
      <c r="A34" s="5" t="s">
        <v>1</v>
      </c>
      <c r="B34" s="6">
        <v>1000</v>
      </c>
      <c r="C34" s="7"/>
      <c r="D34" s="7"/>
      <c r="E34" s="7"/>
      <c r="F34" s="8"/>
      <c r="G34" s="9"/>
      <c r="H34" s="10"/>
    </row>
    <row r="35" spans="1:8" ht="15.75">
      <c r="A35" s="11" t="s">
        <v>3</v>
      </c>
      <c r="B35" s="12" t="s">
        <v>4</v>
      </c>
      <c r="C35" s="12" t="s">
        <v>5</v>
      </c>
      <c r="D35" s="12" t="s">
        <v>6</v>
      </c>
      <c r="E35" s="13" t="s">
        <v>195</v>
      </c>
      <c r="F35" s="14" t="s">
        <v>8</v>
      </c>
      <c r="G35" s="15" t="s">
        <v>9</v>
      </c>
    </row>
    <row r="36" spans="1:8" ht="15">
      <c r="A36" s="17" t="s">
        <v>10</v>
      </c>
      <c r="B36" s="18" t="s">
        <v>11</v>
      </c>
      <c r="C36" s="18">
        <v>2.8E-3</v>
      </c>
      <c r="D36" s="18">
        <f>B34*C36</f>
        <v>2.8</v>
      </c>
      <c r="E36" s="19"/>
      <c r="F36" s="20">
        <f>F5</f>
        <v>4200</v>
      </c>
      <c r="G36" s="21">
        <f t="shared" ref="G36:G42" si="1">F36*D36</f>
        <v>11760</v>
      </c>
    </row>
    <row r="37" spans="1:8" ht="15">
      <c r="A37" s="17" t="s">
        <v>174</v>
      </c>
      <c r="B37" s="18" t="s">
        <v>11</v>
      </c>
      <c r="C37" s="18">
        <v>2.4E-2</v>
      </c>
      <c r="D37" s="22">
        <f>B34*C37</f>
        <v>24</v>
      </c>
      <c r="E37" s="19"/>
      <c r="F37" s="20">
        <f>F6</f>
        <v>12800</v>
      </c>
      <c r="G37" s="21">
        <f t="shared" si="1"/>
        <v>307200</v>
      </c>
    </row>
    <row r="38" spans="1:8" ht="15">
      <c r="A38" s="17" t="s">
        <v>172</v>
      </c>
      <c r="B38" s="18" t="s">
        <v>11</v>
      </c>
      <c r="C38" s="18">
        <v>1.6E-2</v>
      </c>
      <c r="D38" s="22">
        <f>C38*B34</f>
        <v>16</v>
      </c>
      <c r="E38" s="19"/>
      <c r="F38" s="20">
        <v>7000</v>
      </c>
      <c r="G38" s="21">
        <f t="shared" si="1"/>
        <v>112000</v>
      </c>
    </row>
    <row r="39" spans="1:8" ht="15">
      <c r="A39" s="17" t="s">
        <v>15</v>
      </c>
      <c r="B39" s="18" t="s">
        <v>11</v>
      </c>
      <c r="C39" s="18">
        <v>0.02</v>
      </c>
      <c r="D39" s="18">
        <f>C39*B34</f>
        <v>20</v>
      </c>
      <c r="E39" s="19"/>
      <c r="F39" s="20">
        <f>F8</f>
        <v>920</v>
      </c>
      <c r="G39" s="21">
        <f t="shared" si="1"/>
        <v>18400</v>
      </c>
    </row>
    <row r="40" spans="1:8" ht="15">
      <c r="A40" s="17" t="s">
        <v>17</v>
      </c>
      <c r="B40" s="18" t="s">
        <v>11</v>
      </c>
      <c r="C40" s="18">
        <v>2E-3</v>
      </c>
      <c r="D40" s="18">
        <f>B34*C40</f>
        <v>2</v>
      </c>
      <c r="E40" s="19"/>
      <c r="F40" s="36">
        <f>F9</f>
        <v>6150</v>
      </c>
      <c r="G40" s="21">
        <f t="shared" si="1"/>
        <v>12300</v>
      </c>
    </row>
    <row r="41" spans="1:8" ht="15">
      <c r="A41" s="17" t="s">
        <v>42</v>
      </c>
      <c r="B41" s="18" t="s">
        <v>11</v>
      </c>
      <c r="C41" s="18">
        <v>0.02</v>
      </c>
      <c r="D41" s="18">
        <f>C41*B34</f>
        <v>20</v>
      </c>
      <c r="E41" s="19"/>
      <c r="F41" s="36">
        <f>F10</f>
        <v>12150</v>
      </c>
      <c r="G41" s="21">
        <f t="shared" si="1"/>
        <v>243000</v>
      </c>
    </row>
    <row r="42" spans="1:8" ht="15">
      <c r="A42" s="17" t="s">
        <v>19</v>
      </c>
      <c r="B42" s="18" t="s">
        <v>11</v>
      </c>
      <c r="C42" s="18">
        <v>0.91520000000000001</v>
      </c>
      <c r="D42" s="35">
        <f>B34*C42</f>
        <v>915.2</v>
      </c>
      <c r="E42" s="19"/>
      <c r="F42" s="36">
        <v>2.21</v>
      </c>
      <c r="G42" s="21">
        <f t="shared" si="1"/>
        <v>2022.5920000000001</v>
      </c>
      <c r="H42" s="8"/>
    </row>
    <row r="43" spans="1:8" ht="15.75" thickBot="1">
      <c r="A43" s="161"/>
      <c r="B43" s="162"/>
      <c r="C43" s="162">
        <f>SUM(C36:C42)</f>
        <v>1</v>
      </c>
      <c r="D43" s="164">
        <f>SUM(D36:D42)</f>
        <v>1000</v>
      </c>
      <c r="E43" s="164"/>
      <c r="F43" s="193"/>
      <c r="G43" s="166"/>
      <c r="H43" s="38"/>
    </row>
    <row r="44" spans="1:8" ht="15.75">
      <c r="A44" s="194" t="s">
        <v>20</v>
      </c>
      <c r="B44" s="8"/>
      <c r="C44" s="8"/>
      <c r="D44" s="8"/>
      <c r="E44" s="8"/>
      <c r="F44" s="8"/>
      <c r="G44" s="195">
        <f>SUM(G36:G43)</f>
        <v>706682.59199999995</v>
      </c>
      <c r="H44" s="8"/>
    </row>
    <row r="45" spans="1:8" ht="15.75">
      <c r="A45" s="115" t="s">
        <v>21</v>
      </c>
      <c r="B45" s="8"/>
      <c r="C45" s="8"/>
      <c r="D45" s="8"/>
      <c r="E45" s="8"/>
      <c r="F45" s="8"/>
      <c r="G45" s="37">
        <f>G44/B34</f>
        <v>706.682592</v>
      </c>
      <c r="H45" s="8"/>
    </row>
    <row r="46" spans="1:8" ht="15">
      <c r="A46" s="50"/>
      <c r="B46" s="8"/>
      <c r="C46" s="8"/>
      <c r="D46" s="8"/>
      <c r="E46" s="8"/>
      <c r="F46" s="154"/>
      <c r="G46" s="155"/>
      <c r="H46" s="8"/>
    </row>
    <row r="47" spans="1:8" ht="15">
      <c r="A47" s="50"/>
      <c r="B47" s="8"/>
      <c r="C47" s="8"/>
      <c r="D47" s="376" t="s">
        <v>22</v>
      </c>
      <c r="E47" s="376"/>
      <c r="F47" s="315"/>
      <c r="G47" s="196">
        <f>G45</f>
        <v>706.682592</v>
      </c>
      <c r="H47" s="8"/>
    </row>
    <row r="48" spans="1:8" ht="15">
      <c r="A48" s="50"/>
      <c r="B48" s="8"/>
      <c r="C48" s="8"/>
      <c r="D48" s="376" t="s">
        <v>23</v>
      </c>
      <c r="E48" s="315"/>
      <c r="F48" s="315"/>
      <c r="G48" s="197">
        <v>1400</v>
      </c>
      <c r="H48" s="8"/>
    </row>
    <row r="49" spans="1:8" ht="18">
      <c r="A49" s="52"/>
      <c r="B49" s="8"/>
      <c r="C49" s="8"/>
      <c r="D49" s="376" t="s">
        <v>24</v>
      </c>
      <c r="E49" s="376"/>
      <c r="F49" s="315"/>
      <c r="G49" s="156">
        <f>G48-G47</f>
        <v>693.317408</v>
      </c>
      <c r="H49" s="142">
        <f>G49/G48</f>
        <v>0.49522672000000001</v>
      </c>
    </row>
  </sheetData>
  <mergeCells count="10">
    <mergeCell ref="D48:F48"/>
    <mergeCell ref="D49:F49"/>
    <mergeCell ref="D17:F17"/>
    <mergeCell ref="D18:F18"/>
    <mergeCell ref="A2:G2"/>
    <mergeCell ref="I3:J3"/>
    <mergeCell ref="I4:K4"/>
    <mergeCell ref="D16:F16"/>
    <mergeCell ref="A33:G33"/>
    <mergeCell ref="D47:F47"/>
  </mergeCells>
  <phoneticPr fontId="2" type="noConversion"/>
  <conditionalFormatting sqref="H49 H18">
    <cfRule type="cellIs" dxfId="41" priority="1" stopIfTrue="1" operator="greaterThan">
      <formula>0.3</formula>
    </cfRule>
    <cfRule type="cellIs" dxfId="40" priority="2" stopIfTrue="1" operator="lessThan">
      <formula>0.3</formula>
    </cfRule>
  </conditionalFormatting>
  <pageMargins left="0.75" right="0.75" top="1" bottom="1" header="0" footer="0"/>
  <pageSetup paperSize="9" orientation="landscape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0"/>
  <sheetViews>
    <sheetView workbookViewId="0">
      <selection activeCell="G13" sqref="G13"/>
    </sheetView>
  </sheetViews>
  <sheetFormatPr baseColWidth="10" defaultRowHeight="12.75"/>
  <cols>
    <col min="1" max="1" width="25.140625" customWidth="1"/>
    <col min="2" max="2" width="8.42578125" customWidth="1"/>
    <col min="3" max="3" width="15.7109375" customWidth="1"/>
    <col min="4" max="7" width="13.140625" customWidth="1"/>
    <col min="8" max="8" width="15.28515625" customWidth="1"/>
    <col min="10" max="10" width="12.140625" customWidth="1"/>
    <col min="11" max="11" width="13.140625" customWidth="1"/>
  </cols>
  <sheetData>
    <row r="1" spans="1:11" ht="13.5" thickBot="1">
      <c r="A1" s="1"/>
      <c r="B1" s="3"/>
      <c r="C1" s="3"/>
      <c r="D1" s="3"/>
      <c r="E1" s="3"/>
      <c r="F1" s="3"/>
      <c r="G1" s="4"/>
    </row>
    <row r="2" spans="1:11" ht="18">
      <c r="A2" s="400" t="s">
        <v>118</v>
      </c>
      <c r="B2" s="401"/>
      <c r="C2" s="401"/>
      <c r="D2" s="401"/>
      <c r="E2" s="401"/>
      <c r="F2" s="402"/>
      <c r="G2" s="403"/>
    </row>
    <row r="3" spans="1:11" ht="18">
      <c r="A3" s="5" t="s">
        <v>1</v>
      </c>
      <c r="B3" s="6">
        <v>1000</v>
      </c>
      <c r="C3" s="7"/>
      <c r="D3" s="7"/>
      <c r="E3" s="7"/>
      <c r="F3" s="8"/>
      <c r="G3" s="9"/>
      <c r="H3" s="10"/>
      <c r="I3" s="325"/>
      <c r="J3" s="325"/>
    </row>
    <row r="4" spans="1:11" ht="15.75">
      <c r="A4" s="11" t="s">
        <v>3</v>
      </c>
      <c r="B4" s="12" t="s">
        <v>4</v>
      </c>
      <c r="C4" s="12" t="s">
        <v>5</v>
      </c>
      <c r="D4" s="12" t="s">
        <v>6</v>
      </c>
      <c r="E4" s="13" t="s">
        <v>7</v>
      </c>
      <c r="F4" s="14" t="s">
        <v>8</v>
      </c>
      <c r="G4" s="15" t="s">
        <v>9</v>
      </c>
      <c r="I4" s="326"/>
      <c r="J4" s="327"/>
      <c r="K4" s="327"/>
    </row>
    <row r="5" spans="1:11" ht="15">
      <c r="A5" s="17" t="s">
        <v>115</v>
      </c>
      <c r="B5" s="18" t="s">
        <v>116</v>
      </c>
      <c r="C5" s="18">
        <v>3.0000000000000001E-3</v>
      </c>
      <c r="D5" s="18">
        <f>C5*B3</f>
        <v>3</v>
      </c>
      <c r="E5" s="145"/>
      <c r="F5" s="146">
        <f>colorante!G142</f>
        <v>3429.9305048000001</v>
      </c>
      <c r="G5" s="21">
        <f>F5*D5</f>
        <v>10289.7915144</v>
      </c>
    </row>
    <row r="6" spans="1:11" ht="15.75" thickBot="1">
      <c r="A6" s="17" t="s">
        <v>117</v>
      </c>
      <c r="B6" s="18" t="s">
        <v>116</v>
      </c>
      <c r="C6" s="18">
        <v>0.997</v>
      </c>
      <c r="D6" s="18">
        <f>C6*B3</f>
        <v>997</v>
      </c>
      <c r="E6" s="145"/>
      <c r="F6" s="146">
        <f>'Neutro TENSAN'!G16</f>
        <v>702.38076849999993</v>
      </c>
      <c r="G6" s="21">
        <f>F6*D6</f>
        <v>700273.6261944999</v>
      </c>
    </row>
    <row r="7" spans="1:11" ht="15.75" thickBot="1">
      <c r="A7" s="17"/>
      <c r="B7" s="18"/>
      <c r="C7" s="18">
        <f>SUM(C5:C6)</f>
        <v>1</v>
      </c>
      <c r="D7" s="35">
        <f>SUM(D5:D6)</f>
        <v>1000</v>
      </c>
      <c r="E7" s="35"/>
      <c r="F7" s="36"/>
      <c r="G7" s="21"/>
      <c r="H7" s="81"/>
    </row>
    <row r="8" spans="1:11" ht="16.5" thickBot="1">
      <c r="A8" s="39" t="s">
        <v>20</v>
      </c>
      <c r="B8" s="40"/>
      <c r="C8" s="8"/>
      <c r="D8" s="8"/>
      <c r="E8" s="8"/>
      <c r="F8" s="41"/>
      <c r="G8" s="42">
        <f>SUM(G5:G7)</f>
        <v>710563.41770889994</v>
      </c>
    </row>
    <row r="9" spans="1:11" ht="16.5" thickBot="1">
      <c r="A9" s="43" t="s">
        <v>21</v>
      </c>
      <c r="B9" s="44"/>
      <c r="C9" s="44"/>
      <c r="D9" s="44"/>
      <c r="E9" s="44"/>
      <c r="F9" s="44"/>
      <c r="G9" s="147">
        <f>G8/B3</f>
        <v>710.56341770889992</v>
      </c>
    </row>
    <row r="10" spans="1:11" ht="15.75" thickBot="1">
      <c r="A10" s="46"/>
      <c r="F10" s="47"/>
      <c r="G10" s="48"/>
    </row>
    <row r="11" spans="1:11" ht="15.75" thickBot="1">
      <c r="A11" s="46"/>
      <c r="D11" s="395" t="s">
        <v>22</v>
      </c>
      <c r="E11" s="398"/>
      <c r="F11" s="399"/>
      <c r="G11" s="82">
        <f>G9</f>
        <v>710.56341770889992</v>
      </c>
    </row>
    <row r="12" spans="1:11" ht="15.75" thickBot="1">
      <c r="A12" s="50"/>
      <c r="D12" s="395" t="s">
        <v>23</v>
      </c>
      <c r="E12" s="396"/>
      <c r="F12" s="397"/>
      <c r="G12" s="83">
        <v>1400</v>
      </c>
    </row>
    <row r="13" spans="1:11" ht="18.75" thickBot="1">
      <c r="A13" s="52"/>
      <c r="B13" s="8"/>
      <c r="D13" s="395" t="s">
        <v>24</v>
      </c>
      <c r="E13" s="398"/>
      <c r="F13" s="399"/>
      <c r="G13" s="53">
        <f>G12-G11</f>
        <v>689.43658229110008</v>
      </c>
      <c r="H13" s="54">
        <f>G13/G12</f>
        <v>0.49245470163650007</v>
      </c>
    </row>
    <row r="14" spans="1:11" ht="18">
      <c r="A14" s="101"/>
      <c r="B14" s="342"/>
      <c r="C14" s="342"/>
      <c r="D14" s="357"/>
      <c r="E14" s="79"/>
      <c r="F14" s="102"/>
      <c r="G14" s="55"/>
    </row>
    <row r="15" spans="1:11">
      <c r="A15" s="8"/>
      <c r="B15" s="326"/>
      <c r="C15" s="341"/>
      <c r="D15" s="341"/>
      <c r="E15" s="56"/>
      <c r="F15" s="102"/>
      <c r="G15" s="106">
        <f>G11*1.1</f>
        <v>781.61975947978999</v>
      </c>
    </row>
    <row r="16" spans="1:11">
      <c r="A16" s="8"/>
      <c r="B16" s="404"/>
      <c r="C16" s="404"/>
      <c r="D16" s="404"/>
      <c r="E16" s="120"/>
      <c r="F16" s="102"/>
      <c r="G16" s="106"/>
    </row>
    <row r="17" spans="1:8" ht="15">
      <c r="A17" s="50"/>
      <c r="F17" s="102"/>
      <c r="G17" s="106"/>
    </row>
    <row r="19" spans="1:8" ht="18">
      <c r="A19" s="342"/>
      <c r="B19" s="342"/>
      <c r="C19" s="342"/>
      <c r="D19" s="342"/>
      <c r="E19" s="342"/>
      <c r="F19" s="357"/>
      <c r="G19" s="357"/>
      <c r="H19" s="57"/>
    </row>
    <row r="20" spans="1:8" ht="18">
      <c r="A20" s="58"/>
      <c r="B20" s="58"/>
      <c r="C20" s="58"/>
      <c r="D20" s="58"/>
      <c r="E20" s="58"/>
      <c r="F20" s="57"/>
      <c r="G20" s="57"/>
      <c r="H20" s="57"/>
    </row>
    <row r="21" spans="1:8" ht="15.75">
      <c r="A21" s="60"/>
      <c r="B21" s="60"/>
      <c r="C21" s="60"/>
      <c r="D21" s="60"/>
      <c r="E21" s="60"/>
      <c r="F21" s="60"/>
      <c r="G21" s="60"/>
      <c r="H21" s="57"/>
    </row>
    <row r="22" spans="1:8" ht="15">
      <c r="A22" s="50"/>
      <c r="B22" s="50"/>
      <c r="C22" s="50"/>
      <c r="D22" s="50"/>
      <c r="E22" s="50"/>
      <c r="F22" s="57"/>
      <c r="G22" s="61"/>
      <c r="H22" s="57"/>
    </row>
    <row r="23" spans="1:8" ht="15">
      <c r="A23" s="50"/>
      <c r="B23" s="50"/>
      <c r="C23" s="50"/>
      <c r="D23" s="50"/>
      <c r="E23" s="50"/>
      <c r="F23" s="57"/>
      <c r="G23" s="61"/>
      <c r="H23" s="57"/>
    </row>
    <row r="24" spans="1:8" ht="15">
      <c r="A24" s="50"/>
      <c r="B24" s="50"/>
      <c r="C24" s="50"/>
      <c r="D24" s="116"/>
      <c r="E24" s="116"/>
      <c r="F24" s="57"/>
      <c r="G24" s="61"/>
      <c r="H24" s="57"/>
    </row>
    <row r="25" spans="1:8" ht="15">
      <c r="A25" s="50"/>
      <c r="B25" s="50"/>
      <c r="C25" s="50"/>
      <c r="D25" s="50"/>
      <c r="E25" s="50"/>
      <c r="F25" s="57"/>
      <c r="G25" s="61"/>
      <c r="H25" s="57"/>
    </row>
    <row r="26" spans="1:8" ht="15">
      <c r="A26" s="50"/>
      <c r="B26" s="50"/>
      <c r="C26" s="50"/>
      <c r="D26" s="50"/>
      <c r="E26" s="50"/>
      <c r="F26" s="57"/>
      <c r="G26" s="61"/>
      <c r="H26" s="57"/>
    </row>
    <row r="27" spans="1:8" ht="15">
      <c r="A27" s="50"/>
      <c r="B27" s="50"/>
      <c r="C27" s="50"/>
      <c r="D27" s="50"/>
      <c r="E27" s="50"/>
      <c r="F27" s="57"/>
      <c r="G27" s="61"/>
      <c r="H27" s="57"/>
    </row>
    <row r="28" spans="1:8" ht="15">
      <c r="A28" s="50"/>
      <c r="B28" s="50"/>
      <c r="C28" s="50"/>
      <c r="D28" s="116"/>
      <c r="E28" s="116"/>
      <c r="F28" s="57"/>
      <c r="G28" s="61"/>
      <c r="H28" s="57"/>
    </row>
    <row r="29" spans="1:8" ht="15">
      <c r="A29" s="50"/>
      <c r="B29" s="50"/>
      <c r="C29" s="50"/>
      <c r="D29" s="116"/>
      <c r="E29" s="116"/>
      <c r="F29" s="57"/>
      <c r="G29" s="61"/>
      <c r="H29" s="16"/>
    </row>
    <row r="30" spans="1:8" ht="15.75">
      <c r="A30" s="60"/>
      <c r="B30" s="57"/>
      <c r="C30" s="57"/>
      <c r="D30" s="57"/>
      <c r="E30" s="57"/>
      <c r="F30" s="57"/>
      <c r="G30" s="61"/>
      <c r="H30" s="57"/>
    </row>
    <row r="31" spans="1:8" ht="15.75">
      <c r="A31" s="60"/>
      <c r="B31" s="57"/>
      <c r="C31" s="57"/>
      <c r="D31" s="57"/>
      <c r="E31" s="57"/>
      <c r="F31" s="57"/>
      <c r="G31" s="61"/>
      <c r="H31" s="70"/>
    </row>
    <row r="32" spans="1:8" ht="15">
      <c r="A32" s="50"/>
      <c r="B32" s="57"/>
      <c r="C32" s="57"/>
      <c r="D32" s="57"/>
      <c r="E32" s="57"/>
      <c r="F32" s="102"/>
      <c r="G32" s="117"/>
      <c r="H32" s="57"/>
    </row>
    <row r="33" spans="1:8" ht="15">
      <c r="A33" s="50"/>
      <c r="B33" s="57"/>
      <c r="C33" s="57"/>
      <c r="D33" s="394"/>
      <c r="E33" s="394"/>
      <c r="F33" s="357"/>
      <c r="G33" s="16"/>
      <c r="H33" s="57"/>
    </row>
    <row r="34" spans="1:8" ht="15">
      <c r="A34" s="77"/>
      <c r="B34" s="57"/>
      <c r="C34" s="57"/>
      <c r="D34" s="57"/>
      <c r="E34" s="57"/>
      <c r="F34" s="57"/>
      <c r="G34" s="57"/>
      <c r="H34" s="57"/>
    </row>
    <row r="35" spans="1:8" ht="18">
      <c r="A35" s="78"/>
      <c r="B35" s="342"/>
      <c r="C35" s="342"/>
      <c r="D35" s="357"/>
      <c r="E35" s="79"/>
      <c r="F35" s="57"/>
      <c r="G35" s="57"/>
      <c r="H35" s="57"/>
    </row>
    <row r="36" spans="1:8">
      <c r="A36" s="57"/>
      <c r="B36" s="326"/>
      <c r="C36" s="357"/>
      <c r="D36" s="357"/>
      <c r="E36" s="79"/>
      <c r="F36" s="57"/>
      <c r="G36" s="57"/>
      <c r="H36" s="57"/>
    </row>
    <row r="37" spans="1:8">
      <c r="A37" s="57"/>
      <c r="B37" s="362"/>
      <c r="C37" s="362"/>
      <c r="D37" s="362"/>
      <c r="E37" s="80"/>
      <c r="F37" s="57"/>
      <c r="G37" s="57"/>
      <c r="H37" s="57"/>
    </row>
    <row r="38" spans="1:8" ht="15">
      <c r="A38" s="77"/>
      <c r="B38" s="57"/>
      <c r="C38" s="57"/>
      <c r="D38" s="57"/>
      <c r="E38" s="57"/>
      <c r="F38" s="57"/>
      <c r="G38" s="57"/>
      <c r="H38" s="57"/>
    </row>
    <row r="39" spans="1:8" ht="18">
      <c r="A39" s="78"/>
      <c r="B39" s="342"/>
      <c r="C39" s="342"/>
      <c r="D39" s="357"/>
      <c r="E39" s="79"/>
      <c r="F39" s="57"/>
      <c r="G39" s="57"/>
      <c r="H39" s="57"/>
    </row>
    <row r="40" spans="1:8">
      <c r="A40" s="57"/>
      <c r="B40" s="326"/>
      <c r="C40" s="357"/>
      <c r="D40" s="357"/>
      <c r="E40" s="79"/>
      <c r="F40" s="57"/>
      <c r="G40" s="57"/>
      <c r="H40" s="57"/>
    </row>
    <row r="41" spans="1:8">
      <c r="A41" s="57"/>
      <c r="B41" s="362"/>
      <c r="C41" s="362"/>
      <c r="D41" s="362"/>
      <c r="E41" s="80"/>
      <c r="F41" s="57"/>
      <c r="G41" s="57"/>
      <c r="H41" s="57"/>
    </row>
    <row r="42" spans="1:8">
      <c r="A42" s="57"/>
      <c r="B42" s="357"/>
      <c r="C42" s="357"/>
      <c r="D42" s="357"/>
      <c r="E42" s="79"/>
      <c r="F42" s="57"/>
      <c r="G42" s="57"/>
      <c r="H42" s="57"/>
    </row>
    <row r="43" spans="1:8">
      <c r="A43" s="57"/>
      <c r="B43" s="57"/>
      <c r="C43" s="57"/>
      <c r="D43" s="57"/>
      <c r="E43" s="57"/>
      <c r="F43" s="57"/>
      <c r="G43" s="57"/>
      <c r="H43" s="57"/>
    </row>
    <row r="44" spans="1:8">
      <c r="A44" s="57"/>
      <c r="B44" s="57"/>
      <c r="C44" s="57"/>
      <c r="D44" s="57"/>
      <c r="E44" s="57"/>
      <c r="F44" s="57"/>
      <c r="G44" s="57"/>
      <c r="H44" s="57"/>
    </row>
    <row r="45" spans="1:8">
      <c r="A45" s="57"/>
      <c r="B45" s="57"/>
      <c r="C45" s="57"/>
      <c r="D45" s="57"/>
      <c r="E45" s="57"/>
      <c r="F45" s="57"/>
      <c r="G45" s="57"/>
      <c r="H45" s="57"/>
    </row>
    <row r="46" spans="1:8">
      <c r="A46" s="57"/>
      <c r="B46" s="57"/>
      <c r="C46" s="57"/>
      <c r="D46" s="57"/>
      <c r="E46" s="57"/>
      <c r="F46" s="57"/>
      <c r="G46" s="57"/>
      <c r="H46" s="57"/>
    </row>
    <row r="47" spans="1:8">
      <c r="A47" s="57"/>
      <c r="B47" s="57"/>
      <c r="C47" s="57"/>
      <c r="D47" s="57"/>
      <c r="E47" s="57"/>
      <c r="F47" s="57"/>
      <c r="G47" s="57"/>
      <c r="H47" s="57"/>
    </row>
    <row r="48" spans="1:8">
      <c r="A48" s="57"/>
      <c r="B48" s="57"/>
      <c r="C48" s="57"/>
      <c r="D48" s="57"/>
      <c r="E48" s="57"/>
      <c r="F48" s="57"/>
      <c r="G48" s="57"/>
      <c r="H48" s="57"/>
    </row>
    <row r="49" spans="1:8">
      <c r="A49" s="57"/>
      <c r="B49" s="57"/>
      <c r="C49" s="57"/>
      <c r="D49" s="57"/>
      <c r="E49" s="57"/>
      <c r="F49" s="57"/>
      <c r="G49" s="57"/>
      <c r="H49" s="57"/>
    </row>
    <row r="50" spans="1:8">
      <c r="A50" s="57"/>
      <c r="B50" s="57"/>
      <c r="C50" s="57"/>
      <c r="D50" s="57"/>
      <c r="E50" s="57"/>
      <c r="F50" s="57"/>
      <c r="G50" s="57"/>
      <c r="H50" s="57"/>
    </row>
  </sheetData>
  <mergeCells count="18">
    <mergeCell ref="A2:G2"/>
    <mergeCell ref="I3:J3"/>
    <mergeCell ref="I4:K4"/>
    <mergeCell ref="D11:F11"/>
    <mergeCell ref="B16:D16"/>
    <mergeCell ref="A19:G19"/>
    <mergeCell ref="D33:F33"/>
    <mergeCell ref="B35:D35"/>
    <mergeCell ref="D12:F12"/>
    <mergeCell ref="D13:F13"/>
    <mergeCell ref="B14:D14"/>
    <mergeCell ref="B15:D15"/>
    <mergeCell ref="B41:D41"/>
    <mergeCell ref="B42:D42"/>
    <mergeCell ref="B36:D36"/>
    <mergeCell ref="B37:D37"/>
    <mergeCell ref="B39:D39"/>
    <mergeCell ref="B40:D40"/>
  </mergeCells>
  <phoneticPr fontId="2" type="noConversion"/>
  <conditionalFormatting sqref="H13">
    <cfRule type="cellIs" dxfId="39" priority="1" stopIfTrue="1" operator="greaterThan">
      <formula>0.3</formula>
    </cfRule>
    <cfRule type="cellIs" dxfId="38" priority="2" stopIfTrue="1" operator="lessThan">
      <formula>0.3</formula>
    </cfRule>
  </conditionalFormatting>
  <pageMargins left="0.75" right="0.75" top="1" bottom="1" header="0" footer="0"/>
  <pageSetup paperSize="9" orientation="landscape" horizontalDpi="120" verticalDpi="7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49</vt:i4>
      </vt:variant>
    </vt:vector>
  </HeadingPairs>
  <TitlesOfParts>
    <vt:vector size="49" baseType="lpstr">
      <vt:lpstr>COSTOS</vt:lpstr>
      <vt:lpstr>Lista de Precio</vt:lpstr>
      <vt:lpstr>Jabon Especial</vt:lpstr>
      <vt:lpstr>Jabon p. ROPA Actual</vt:lpstr>
      <vt:lpstr>Jabon l p. Ropa</vt:lpstr>
      <vt:lpstr>DETERG. LAVADERO</vt:lpstr>
      <vt:lpstr>Deterg. Especial</vt:lpstr>
      <vt:lpstr>Neutro TENSAN</vt:lpstr>
      <vt:lpstr>Deterg. Verde</vt:lpstr>
      <vt:lpstr>Deterg. Rojo</vt:lpstr>
      <vt:lpstr>PAIVA</vt:lpstr>
      <vt:lpstr>Deterg. Neutro 2</vt:lpstr>
      <vt:lpstr>Deterg. Economico</vt:lpstr>
      <vt:lpstr>30% Tensan</vt:lpstr>
      <vt:lpstr>Deterg.30% 2</vt:lpstr>
      <vt:lpstr>Deterg. Alcalino</vt:lpstr>
      <vt:lpstr>Jabon Liquido</vt:lpstr>
      <vt:lpstr>CLORO</vt:lpstr>
      <vt:lpstr>Desod. Frutisa</vt:lpstr>
      <vt:lpstr>DESOD. Lavanda</vt:lpstr>
      <vt:lpstr>Desod. Pino</vt:lpstr>
      <vt:lpstr>Desod. Citronella</vt:lpstr>
      <vt:lpstr>Desod. Colonia</vt:lpstr>
      <vt:lpstr>Desod. Campo</vt:lpstr>
      <vt:lpstr>Desod BAMBU</vt:lpstr>
      <vt:lpstr>Desod FRESH</vt:lpstr>
      <vt:lpstr>Desod. Primavera</vt:lpstr>
      <vt:lpstr>Desos. Brisa</vt:lpstr>
      <vt:lpstr>Desod. Fantasia</vt:lpstr>
      <vt:lpstr>SUAV VIVERE</vt:lpstr>
      <vt:lpstr>Suaviz. Verde</vt:lpstr>
      <vt:lpstr>Suav. Celeste Antigo</vt:lpstr>
      <vt:lpstr>Suav. CONFORT</vt:lpstr>
      <vt:lpstr>Suav. Especial</vt:lpstr>
      <vt:lpstr>Suav. Economico</vt:lpstr>
      <vt:lpstr>PERF. NATURALEZA </vt:lpstr>
      <vt:lpstr>Perf. Antigo</vt:lpstr>
      <vt:lpstr>Perf. Confort</vt:lpstr>
      <vt:lpstr>multi uso</vt:lpstr>
      <vt:lpstr>LIMPIAVIDRIO</vt:lpstr>
      <vt:lpstr>Colorante 300cc</vt:lpstr>
      <vt:lpstr>colorante</vt:lpstr>
      <vt:lpstr>Neutro Prueb</vt:lpstr>
      <vt:lpstr>Pruebas</vt:lpstr>
      <vt:lpstr>Desod. Sarapiqui</vt:lpstr>
      <vt:lpstr>Det.Sarapiqui</vt:lpstr>
      <vt:lpstr>Jabon L. P. Ropa Prueva</vt:lpstr>
      <vt:lpstr>Quita manchas</vt:lpstr>
      <vt:lpstr>Hoja1</vt:lpstr>
    </vt:vector>
  </TitlesOfParts>
  <Company>PARTICULAR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DERLIS LUCENA</dc:creator>
  <cp:lastModifiedBy>usuario</cp:lastModifiedBy>
  <cp:lastPrinted>2011-04-28T11:58:59Z</cp:lastPrinted>
  <dcterms:created xsi:type="dcterms:W3CDTF">2007-05-03T18:57:47Z</dcterms:created>
  <dcterms:modified xsi:type="dcterms:W3CDTF">2013-05-11T17:48:40Z</dcterms:modified>
</cp:coreProperties>
</file>