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8915" windowHeight="7965" activeTab="1"/>
  </bookViews>
  <sheets>
    <sheet name="Sem 1" sheetId="1" r:id="rId1"/>
    <sheet name="Sem 2" sheetId="4" r:id="rId2"/>
    <sheet name="Sem 3" sheetId="5" r:id="rId3"/>
    <sheet name="Sem 4" sheetId="7" r:id="rId4"/>
    <sheet name="Sem 5" sheetId="8" r:id="rId5"/>
    <sheet name="Resum del mes" sheetId="6" r:id="rId6"/>
  </sheets>
  <calcPr calcId="125725"/>
</workbook>
</file>

<file path=xl/calcChain.xml><?xml version="1.0" encoding="utf-8"?>
<calcChain xmlns="http://schemas.openxmlformats.org/spreadsheetml/2006/main">
  <c r="G3" i="4"/>
  <c r="G38"/>
  <c r="G12"/>
  <c r="G18"/>
  <c r="G20"/>
  <c r="G19"/>
  <c r="G21"/>
  <c r="G16"/>
  <c r="G14"/>
  <c r="G29"/>
  <c r="G6"/>
  <c r="G4"/>
  <c r="G32"/>
  <c r="F20"/>
  <c r="F14"/>
  <c r="G28"/>
  <c r="G17"/>
  <c r="F28"/>
  <c r="F35"/>
  <c r="F12"/>
  <c r="E28"/>
  <c r="E4"/>
  <c r="F5" l="1"/>
  <c r="F17"/>
  <c r="F18"/>
  <c r="F3"/>
  <c r="F38"/>
  <c r="F4"/>
  <c r="F19"/>
  <c r="F30"/>
  <c r="F16"/>
  <c r="F29"/>
  <c r="F11"/>
  <c r="F31"/>
  <c r="F15"/>
  <c r="F6" l="1"/>
  <c r="E19"/>
  <c r="E21"/>
  <c r="E16"/>
  <c r="E17"/>
  <c r="E18"/>
  <c r="E20"/>
  <c r="D30" i="1"/>
  <c r="E32" i="4"/>
  <c r="E31"/>
  <c r="E14"/>
  <c r="E12"/>
  <c r="E34"/>
  <c r="E9"/>
  <c r="E11"/>
  <c r="E3"/>
  <c r="E30"/>
  <c r="E29"/>
  <c r="E23" l="1"/>
  <c r="D28"/>
  <c r="D14"/>
  <c r="D6"/>
  <c r="D5"/>
  <c r="D19"/>
  <c r="D12"/>
  <c r="D34"/>
  <c r="D17"/>
  <c r="D3"/>
  <c r="D29"/>
  <c r="D9"/>
  <c r="D4"/>
  <c r="B4"/>
  <c r="C6"/>
  <c r="D11"/>
  <c r="C21" l="1"/>
  <c r="C20"/>
  <c r="C19"/>
  <c r="C14"/>
  <c r="C28"/>
  <c r="C17"/>
  <c r="C12"/>
  <c r="C3"/>
  <c r="C32"/>
  <c r="C30"/>
  <c r="C8"/>
  <c r="C9"/>
  <c r="C16"/>
  <c r="C4"/>
  <c r="C34"/>
  <c r="C11"/>
  <c r="C29"/>
  <c r="B18" l="1"/>
  <c r="B15"/>
  <c r="B12"/>
  <c r="B28"/>
  <c r="B19"/>
  <c r="B3"/>
  <c r="B21"/>
  <c r="B20"/>
  <c r="B16"/>
  <c r="C40"/>
  <c r="D40"/>
  <c r="E40"/>
  <c r="F40"/>
  <c r="B11"/>
  <c r="B14" l="1"/>
  <c r="B9"/>
  <c r="B31"/>
  <c r="B32"/>
  <c r="B30"/>
  <c r="B29"/>
  <c r="B6"/>
  <c r="B34"/>
  <c r="E3" i="1"/>
  <c r="E9"/>
  <c r="E18"/>
  <c r="E19"/>
  <c r="E8"/>
  <c r="E28"/>
  <c r="E14"/>
  <c r="E4"/>
  <c r="E17" l="1"/>
  <c r="E12"/>
  <c r="E31"/>
  <c r="D23"/>
  <c r="D17" l="1"/>
  <c r="D18"/>
  <c r="D29"/>
  <c r="D20"/>
  <c r="D19"/>
  <c r="D4"/>
  <c r="D28"/>
  <c r="D21"/>
  <c r="D3" l="1"/>
  <c r="D14"/>
  <c r="D12"/>
  <c r="D11"/>
  <c r="D9" l="1"/>
  <c r="C12"/>
  <c r="C21"/>
  <c r="C20"/>
  <c r="C16"/>
  <c r="C32"/>
  <c r="C34"/>
  <c r="C28"/>
  <c r="C8"/>
  <c r="C9"/>
  <c r="C4"/>
  <c r="C14" l="1"/>
  <c r="C23"/>
  <c r="C19"/>
  <c r="C3"/>
  <c r="C17"/>
  <c r="C15" l="1"/>
  <c r="C29"/>
  <c r="F34" i="6" l="1"/>
  <c r="F35"/>
  <c r="F36"/>
  <c r="F37"/>
  <c r="F38"/>
  <c r="F39"/>
  <c r="E36"/>
  <c r="E37"/>
  <c r="E38"/>
  <c r="E39"/>
  <c r="D35"/>
  <c r="D36"/>
  <c r="D37"/>
  <c r="D38"/>
  <c r="D39"/>
  <c r="B35"/>
  <c r="B36"/>
  <c r="G36" s="1"/>
  <c r="B37"/>
  <c r="G37" s="1"/>
  <c r="B38"/>
  <c r="B39"/>
  <c r="G39" s="1"/>
  <c r="C36"/>
  <c r="C37"/>
  <c r="C39"/>
  <c r="B40" i="8"/>
  <c r="G39"/>
  <c r="G38"/>
  <c r="G40" s="1"/>
  <c r="G37"/>
  <c r="F40"/>
  <c r="E40"/>
  <c r="D40"/>
  <c r="C40"/>
  <c r="G40" i="7"/>
  <c r="F40"/>
  <c r="E40"/>
  <c r="D40"/>
  <c r="C40"/>
  <c r="B40"/>
  <c r="H39"/>
  <c r="H38"/>
  <c r="H37"/>
  <c r="H40" s="1"/>
  <c r="G40" i="5"/>
  <c r="F40"/>
  <c r="E40"/>
  <c r="D40"/>
  <c r="C40"/>
  <c r="B40"/>
  <c r="H39"/>
  <c r="H38"/>
  <c r="H40" s="1"/>
  <c r="H37"/>
  <c r="D40" i="1"/>
  <c r="C40"/>
  <c r="B40"/>
  <c r="E40"/>
  <c r="H39" i="4"/>
  <c r="H38"/>
  <c r="C38" i="6" s="1"/>
  <c r="G38" s="1"/>
  <c r="H37" i="4"/>
  <c r="F39" i="1"/>
  <c r="F38"/>
  <c r="F37"/>
  <c r="B40" i="4"/>
  <c r="G40"/>
  <c r="C38" i="1"/>
  <c r="C37"/>
  <c r="B14" l="1"/>
  <c r="B9"/>
  <c r="F9" s="1"/>
  <c r="F4"/>
  <c r="F3"/>
  <c r="F35"/>
  <c r="F34"/>
  <c r="F32"/>
  <c r="F31"/>
  <c r="F30"/>
  <c r="F29"/>
  <c r="F28"/>
  <c r="F26"/>
  <c r="F25"/>
  <c r="F24"/>
  <c r="F23"/>
  <c r="F21"/>
  <c r="F20"/>
  <c r="F19"/>
  <c r="F18"/>
  <c r="F17"/>
  <c r="F16"/>
  <c r="F15"/>
  <c r="F14"/>
  <c r="F12"/>
  <c r="F11"/>
  <c r="F8"/>
  <c r="F6"/>
  <c r="F5"/>
  <c r="G8" i="8"/>
  <c r="G11"/>
  <c r="G9"/>
  <c r="G15"/>
  <c r="F40" i="1" l="1"/>
  <c r="G3" i="8"/>
  <c r="G6"/>
  <c r="G12"/>
  <c r="G4"/>
  <c r="G5" l="1"/>
  <c r="G14"/>
  <c r="F7" i="6" l="1"/>
  <c r="F10"/>
  <c r="F13"/>
  <c r="F22"/>
  <c r="F27"/>
  <c r="F33"/>
  <c r="F3"/>
  <c r="E7"/>
  <c r="E10"/>
  <c r="E13"/>
  <c r="E22"/>
  <c r="E27"/>
  <c r="E33"/>
  <c r="G35" i="8"/>
  <c r="G34"/>
  <c r="G32"/>
  <c r="F32" i="6" s="1"/>
  <c r="G31" i="8"/>
  <c r="F31" i="6" s="1"/>
  <c r="G30" i="8"/>
  <c r="F30" i="6" s="1"/>
  <c r="G29" i="8"/>
  <c r="F29" i="6" s="1"/>
  <c r="G28" i="8"/>
  <c r="F28" i="6" s="1"/>
  <c r="G26" i="8"/>
  <c r="F26" i="6" s="1"/>
  <c r="G25" i="8"/>
  <c r="F25" i="6" s="1"/>
  <c r="G24" i="8"/>
  <c r="F24" i="6" s="1"/>
  <c r="G23" i="8"/>
  <c r="F23" i="6" s="1"/>
  <c r="G21" i="8"/>
  <c r="F21" i="6" s="1"/>
  <c r="G20" i="8"/>
  <c r="F20" i="6" s="1"/>
  <c r="G19" i="8"/>
  <c r="F19" i="6" s="1"/>
  <c r="G18" i="8"/>
  <c r="F18" i="6" s="1"/>
  <c r="G17" i="8"/>
  <c r="F17" i="6" s="1"/>
  <c r="G16" i="8"/>
  <c r="F16" i="6" s="1"/>
  <c r="F15"/>
  <c r="F14"/>
  <c r="F12"/>
  <c r="F11"/>
  <c r="F9"/>
  <c r="F8"/>
  <c r="F6"/>
  <c r="F5"/>
  <c r="F4"/>
  <c r="H35" i="7"/>
  <c r="E35" i="6" s="1"/>
  <c r="H34" i="7"/>
  <c r="E34" i="6" s="1"/>
  <c r="H32" i="7"/>
  <c r="E32" i="6" s="1"/>
  <c r="H31" i="7"/>
  <c r="E31" i="6" s="1"/>
  <c r="H30" i="7"/>
  <c r="E30" i="6" s="1"/>
  <c r="H29" i="7"/>
  <c r="E29" i="6" s="1"/>
  <c r="H28" i="7"/>
  <c r="E28" i="6" s="1"/>
  <c r="H26" i="7"/>
  <c r="E26" i="6" s="1"/>
  <c r="H25" i="7"/>
  <c r="E25" i="6" s="1"/>
  <c r="H24" i="7"/>
  <c r="E24" i="6" s="1"/>
  <c r="H23" i="7"/>
  <c r="E23" i="6" s="1"/>
  <c r="H21" i="7"/>
  <c r="E21" i="6" s="1"/>
  <c r="H20" i="7"/>
  <c r="E20" i="6" s="1"/>
  <c r="H19" i="7"/>
  <c r="E19" i="6" s="1"/>
  <c r="H18" i="7"/>
  <c r="E18" i="6" s="1"/>
  <c r="H17" i="7"/>
  <c r="E17" i="6" s="1"/>
  <c r="H16" i="7"/>
  <c r="E16" i="6" s="1"/>
  <c r="H15" i="7"/>
  <c r="E15" i="6" s="1"/>
  <c r="H14" i="7"/>
  <c r="E14" i="6" s="1"/>
  <c r="H12" i="7"/>
  <c r="E12" i="6" s="1"/>
  <c r="H11" i="7"/>
  <c r="E11" i="6" s="1"/>
  <c r="H9" i="7"/>
  <c r="E9" i="6" s="1"/>
  <c r="H8" i="7"/>
  <c r="E8" i="6" s="1"/>
  <c r="H6" i="7"/>
  <c r="E6" i="6" s="1"/>
  <c r="H5" i="7"/>
  <c r="E5" i="6" s="1"/>
  <c r="H4" i="7"/>
  <c r="E4" i="6" s="1"/>
  <c r="H3" i="7"/>
  <c r="E3" i="6" s="1"/>
  <c r="F40" l="1"/>
  <c r="E40"/>
  <c r="D7"/>
  <c r="D10"/>
  <c r="D13"/>
  <c r="D22"/>
  <c r="D27"/>
  <c r="D33"/>
  <c r="C7"/>
  <c r="C10"/>
  <c r="C13"/>
  <c r="C22"/>
  <c r="C27"/>
  <c r="C33"/>
  <c r="B7"/>
  <c r="G7" s="1"/>
  <c r="B10"/>
  <c r="G10" s="1"/>
  <c r="B13"/>
  <c r="G13" s="1"/>
  <c r="B22"/>
  <c r="G22" s="1"/>
  <c r="B27"/>
  <c r="G27" s="1"/>
  <c r="B33"/>
  <c r="G33" s="1"/>
  <c r="H35" i="5"/>
  <c r="H34"/>
  <c r="D34" i="6" s="1"/>
  <c r="H32" i="5"/>
  <c r="D32" i="6" s="1"/>
  <c r="H31" i="5"/>
  <c r="D31" i="6" s="1"/>
  <c r="H30" i="5"/>
  <c r="D30" i="6" s="1"/>
  <c r="H29" i="5"/>
  <c r="D29" i="6" s="1"/>
  <c r="H28" i="5"/>
  <c r="D28" i="6" s="1"/>
  <c r="H26" i="5"/>
  <c r="D26" i="6" s="1"/>
  <c r="H25" i="5"/>
  <c r="D25" i="6" s="1"/>
  <c r="H24" i="5"/>
  <c r="D24" i="6" s="1"/>
  <c r="H23" i="5"/>
  <c r="D23" i="6" s="1"/>
  <c r="H21" i="5"/>
  <c r="D21" i="6" s="1"/>
  <c r="H20" i="5"/>
  <c r="D20" i="6" s="1"/>
  <c r="H19" i="5"/>
  <c r="D19" i="6" s="1"/>
  <c r="H18" i="5"/>
  <c r="D18" i="6" s="1"/>
  <c r="H17" i="5"/>
  <c r="D17" i="6" s="1"/>
  <c r="H16" i="5"/>
  <c r="D16" i="6" s="1"/>
  <c r="H15" i="5"/>
  <c r="D15" i="6" s="1"/>
  <c r="H14" i="5"/>
  <c r="D14" i="6" s="1"/>
  <c r="H12" i="5"/>
  <c r="D12" i="6" s="1"/>
  <c r="H11" i="5"/>
  <c r="D11" i="6" s="1"/>
  <c r="H9" i="5"/>
  <c r="D9" i="6" s="1"/>
  <c r="H8" i="5"/>
  <c r="D8" i="6" s="1"/>
  <c r="H6" i="5"/>
  <c r="D6" i="6" s="1"/>
  <c r="H5" i="5"/>
  <c r="D5" i="6" s="1"/>
  <c r="H4" i="5"/>
  <c r="D4" i="6" s="1"/>
  <c r="H3" i="5"/>
  <c r="D3" i="6" s="1"/>
  <c r="H35" i="4"/>
  <c r="C35" i="6" s="1"/>
  <c r="G35" s="1"/>
  <c r="H34" i="4"/>
  <c r="C34" i="6" s="1"/>
  <c r="H32" i="4"/>
  <c r="C32" i="6" s="1"/>
  <c r="H31" i="4"/>
  <c r="C31" i="6" s="1"/>
  <c r="H30" i="4"/>
  <c r="C30" i="6" s="1"/>
  <c r="H29" i="4"/>
  <c r="C29" i="6" s="1"/>
  <c r="H28" i="4"/>
  <c r="C28" i="6" s="1"/>
  <c r="H26" i="4"/>
  <c r="C26" i="6" s="1"/>
  <c r="H25" i="4"/>
  <c r="C25" i="6" s="1"/>
  <c r="H24" i="4"/>
  <c r="C24" i="6" s="1"/>
  <c r="H23" i="4"/>
  <c r="C23" i="6" s="1"/>
  <c r="H21" i="4"/>
  <c r="C21" i="6" s="1"/>
  <c r="H20" i="4"/>
  <c r="C20" i="6" s="1"/>
  <c r="H19" i="4"/>
  <c r="C19" i="6" s="1"/>
  <c r="H18" i="4"/>
  <c r="C18" i="6" s="1"/>
  <c r="H17" i="4"/>
  <c r="C17" i="6" s="1"/>
  <c r="H16" i="4"/>
  <c r="C16" i="6" s="1"/>
  <c r="H15" i="4"/>
  <c r="C15" i="6" s="1"/>
  <c r="H14" i="4"/>
  <c r="C14" i="6" s="1"/>
  <c r="H12" i="4"/>
  <c r="C12" i="6" s="1"/>
  <c r="H11" i="4"/>
  <c r="C11" i="6" s="1"/>
  <c r="H9" i="4"/>
  <c r="C9" i="6" s="1"/>
  <c r="H8" i="4"/>
  <c r="C8" i="6" s="1"/>
  <c r="H6" i="4"/>
  <c r="C6" i="6" s="1"/>
  <c r="H5" i="4"/>
  <c r="C5" i="6" s="1"/>
  <c r="H4" i="4"/>
  <c r="H3"/>
  <c r="C3" i="6" s="1"/>
  <c r="B4"/>
  <c r="B5"/>
  <c r="B6"/>
  <c r="B8"/>
  <c r="B9"/>
  <c r="B11"/>
  <c r="B12"/>
  <c r="B14"/>
  <c r="B15"/>
  <c r="B16"/>
  <c r="B17"/>
  <c r="B18"/>
  <c r="B19"/>
  <c r="B20"/>
  <c r="B21"/>
  <c r="B23"/>
  <c r="B24"/>
  <c r="G24" s="1"/>
  <c r="B25"/>
  <c r="B26"/>
  <c r="G26" s="1"/>
  <c r="B28"/>
  <c r="B29"/>
  <c r="B30"/>
  <c r="B31"/>
  <c r="B32"/>
  <c r="B34"/>
  <c r="B3"/>
  <c r="G17" l="1"/>
  <c r="G19"/>
  <c r="G34"/>
  <c r="C4"/>
  <c r="G4" s="1"/>
  <c r="H40" i="4"/>
  <c r="G30" i="6"/>
  <c r="G25"/>
  <c r="G23"/>
  <c r="G20"/>
  <c r="G8"/>
  <c r="G6"/>
  <c r="G18"/>
  <c r="G31"/>
  <c r="G21"/>
  <c r="G29"/>
  <c r="G15"/>
  <c r="G12"/>
  <c r="G9"/>
  <c r="G14"/>
  <c r="G16"/>
  <c r="G28"/>
  <c r="G5"/>
  <c r="G32"/>
  <c r="G3"/>
  <c r="G11"/>
  <c r="D40"/>
  <c r="B40"/>
  <c r="C40" l="1"/>
  <c r="G40"/>
</calcChain>
</file>

<file path=xl/sharedStrings.xml><?xml version="1.0" encoding="utf-8"?>
<sst xmlns="http://schemas.openxmlformats.org/spreadsheetml/2006/main" count="280" uniqueCount="81">
  <si>
    <t>Detergente Económico</t>
  </si>
  <si>
    <t>Detergente Verde</t>
  </si>
  <si>
    <t>Detergente Alcalino (Desengrasante)</t>
  </si>
  <si>
    <t>Detergente Especial</t>
  </si>
  <si>
    <t>DETERGENTES</t>
  </si>
  <si>
    <t>JABONES</t>
  </si>
  <si>
    <t>Jabón Líquido p/ Manos</t>
  </si>
  <si>
    <t>Jabón Líquido p/ Ropas</t>
  </si>
  <si>
    <t>CLORO</t>
  </si>
  <si>
    <t>Cloro al 12%</t>
  </si>
  <si>
    <t>Cloro al 3%</t>
  </si>
  <si>
    <t>DESODORANTE DE AMBIENTE</t>
  </si>
  <si>
    <t>Desodorante Lavanda</t>
  </si>
  <si>
    <t>Desodorante Pino</t>
  </si>
  <si>
    <t>Desodorante Frutiza</t>
  </si>
  <si>
    <t>Desodorante Citronella</t>
  </si>
  <si>
    <t>Desodorante Fantasía</t>
  </si>
  <si>
    <t>Desodorante Primavera</t>
  </si>
  <si>
    <t>Desodorante Bambú</t>
  </si>
  <si>
    <t>Desodorante Vainilla</t>
  </si>
  <si>
    <t>LIMPIA VIDRIO Y MULTIUSO</t>
  </si>
  <si>
    <t>Limpia vidrio - Granel</t>
  </si>
  <si>
    <t>Limpia vidrio Env Recarg. Con Atomiz.</t>
  </si>
  <si>
    <t>Multiuso - Granel</t>
  </si>
  <si>
    <t>Multiuso Env. Recarg. Con Atomizad</t>
  </si>
  <si>
    <t>SUAVISANTES Y PERFUMANTES</t>
  </si>
  <si>
    <t>Suavisante Confort</t>
  </si>
  <si>
    <t>Suavisante Vivere</t>
  </si>
  <si>
    <t>Perfumante de ropa confort</t>
  </si>
  <si>
    <t>Perfumante de ropa Naturalez</t>
  </si>
  <si>
    <t>CERA LÍQUIDA P/ PISO</t>
  </si>
  <si>
    <t>Cera líquida p/ piso rojo</t>
  </si>
  <si>
    <t>Cera líquida p/ piso neutro</t>
  </si>
  <si>
    <t xml:space="preserve">TOTAL </t>
  </si>
  <si>
    <t>TOTAL</t>
  </si>
  <si>
    <t>SEMANA 1</t>
  </si>
  <si>
    <t>SEMANA 2</t>
  </si>
  <si>
    <t>SEMANA 3</t>
  </si>
  <si>
    <t>SEMANA 4</t>
  </si>
  <si>
    <t>SEMANA 5</t>
  </si>
  <si>
    <t>Suavisante Naturaleza</t>
  </si>
  <si>
    <t>MIERCOLES 01</t>
  </si>
  <si>
    <t>JUEVES 02</t>
  </si>
  <si>
    <t>VIERNES 03</t>
  </si>
  <si>
    <t>SABADO 04</t>
  </si>
  <si>
    <t>SEMANA DEL 01 AL 04</t>
  </si>
  <si>
    <t>LUNES 06</t>
  </si>
  <si>
    <t>MARTES 07</t>
  </si>
  <si>
    <t>MIERCOLES 08</t>
  </si>
  <si>
    <t>JUEVES 09</t>
  </si>
  <si>
    <t>VIERNES 10</t>
  </si>
  <si>
    <t>SABADO 11</t>
  </si>
  <si>
    <t>SEMANA DEL 06 AL 11</t>
  </si>
  <si>
    <t>SEMANA DEL 13 AL 18</t>
  </si>
  <si>
    <t>LUNES 13</t>
  </si>
  <si>
    <t>MARTES 14</t>
  </si>
  <si>
    <t>MIERCOLES 15</t>
  </si>
  <si>
    <t>JUEVES 16</t>
  </si>
  <si>
    <t>VIERNES 17</t>
  </si>
  <si>
    <t>SABADO 18</t>
  </si>
  <si>
    <t>SEMANA DEL 20 AL 25</t>
  </si>
  <si>
    <t>LUNES 20</t>
  </si>
  <si>
    <t>MARTES 21</t>
  </si>
  <si>
    <t>MIERCOLES 22</t>
  </si>
  <si>
    <t>JUEVES 23</t>
  </si>
  <si>
    <t>VIERNES 24</t>
  </si>
  <si>
    <t>SABADO 25</t>
  </si>
  <si>
    <t>SEMANA DEL 27 AL 31</t>
  </si>
  <si>
    <t>VIERNES 31</t>
  </si>
  <si>
    <t>JUEVES 30</t>
  </si>
  <si>
    <t>MIERCOLES 29</t>
  </si>
  <si>
    <t>MARTES 28</t>
  </si>
  <si>
    <t>LUNES 27</t>
  </si>
  <si>
    <t>MES DE MAYO DE 2013</t>
  </si>
  <si>
    <t>PRODUCTOS PARA AUTOS</t>
  </si>
  <si>
    <t>Silicona para Auto</t>
  </si>
  <si>
    <t>Abrillantador para neumático</t>
  </si>
  <si>
    <t>Detergente para Autos</t>
  </si>
  <si>
    <t>Yami</t>
  </si>
  <si>
    <t>20 litros enjuague y 2 litros perfume para ropa Naturaleza</t>
  </si>
  <si>
    <t>Perfumante de ropa Naturaleza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</si>
</sst>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3" fillId="0" borderId="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3" fillId="0" borderId="1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baseColWidth="10" defaultRowHeight="15"/>
  <cols>
    <col min="1" max="1" width="37" customWidth="1"/>
    <col min="2" max="2" width="14.140625" customWidth="1"/>
    <col min="3" max="3" width="11.5703125" customWidth="1"/>
  </cols>
  <sheetData>
    <row r="1" spans="1:6" ht="21">
      <c r="A1" s="14" t="s">
        <v>45</v>
      </c>
      <c r="B1" s="15"/>
      <c r="C1" s="15"/>
      <c r="D1" s="15"/>
      <c r="E1" s="15"/>
      <c r="F1" s="16"/>
    </row>
    <row r="2" spans="1:6" ht="18.75">
      <c r="A2" s="2" t="s">
        <v>4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33</v>
      </c>
    </row>
    <row r="3" spans="1:6">
      <c r="A3" s="1" t="s">
        <v>0</v>
      </c>
      <c r="B3" s="4"/>
      <c r="C3" s="4">
        <f>2*1500+1*1500+2*1500</f>
        <v>7500</v>
      </c>
      <c r="D3" s="4">
        <f>2*1500</f>
        <v>3000</v>
      </c>
      <c r="E3" s="4">
        <f>1*2000</f>
        <v>2000</v>
      </c>
      <c r="F3" s="4">
        <f>SUM(B3:E3)</f>
        <v>12500</v>
      </c>
    </row>
    <row r="4" spans="1:6">
      <c r="A4" s="1" t="s">
        <v>1</v>
      </c>
      <c r="B4" s="4"/>
      <c r="C4" s="4">
        <f>2*2000+2*2000+1*2500</f>
        <v>10500</v>
      </c>
      <c r="D4" s="4">
        <f>20*2000+3.5*2000+2*2000+2*2000+14*2000+5*2000+14*2000</f>
        <v>121000</v>
      </c>
      <c r="E4" s="4">
        <f>25*2400+4*2000</f>
        <v>68000</v>
      </c>
      <c r="F4" s="4">
        <f>SUM(B4:E4)</f>
        <v>199500</v>
      </c>
    </row>
    <row r="5" spans="1:6">
      <c r="A5" s="1" t="s">
        <v>2</v>
      </c>
      <c r="B5" s="4"/>
      <c r="C5" s="4"/>
      <c r="D5" s="4"/>
      <c r="E5" s="4"/>
      <c r="F5" s="4">
        <f>SUM(B5:E5)</f>
        <v>0</v>
      </c>
    </row>
    <row r="6" spans="1:6">
      <c r="A6" s="1" t="s">
        <v>3</v>
      </c>
      <c r="B6" s="4"/>
      <c r="C6" s="4"/>
      <c r="D6" s="4"/>
      <c r="E6" s="4"/>
      <c r="F6" s="4">
        <f>SUM(B6:E6)</f>
        <v>0</v>
      </c>
    </row>
    <row r="7" spans="1:6" ht="18.75">
      <c r="A7" s="2" t="s">
        <v>5</v>
      </c>
      <c r="B7" s="11"/>
      <c r="C7" s="11"/>
      <c r="D7" s="4"/>
      <c r="E7" s="4"/>
      <c r="F7" s="4"/>
    </row>
    <row r="8" spans="1:6">
      <c r="A8" s="1" t="s">
        <v>6</v>
      </c>
      <c r="B8" s="4"/>
      <c r="C8" s="4">
        <f>1.5*3000+0.5*4000</f>
        <v>6500</v>
      </c>
      <c r="D8" s="4"/>
      <c r="E8" s="4">
        <f>5*3000+0.5*3000</f>
        <v>16500</v>
      </c>
      <c r="F8" s="4">
        <f>SUM(B8:E8)</f>
        <v>23000</v>
      </c>
    </row>
    <row r="9" spans="1:6">
      <c r="A9" s="1" t="s">
        <v>7</v>
      </c>
      <c r="B9" s="4">
        <f>1*5500</f>
        <v>5500</v>
      </c>
      <c r="C9" s="4">
        <f>3*5500</f>
        <v>16500</v>
      </c>
      <c r="D9" s="4">
        <f>1*5500</f>
        <v>5500</v>
      </c>
      <c r="E9" s="4">
        <f>1*5000+2*5500</f>
        <v>16000</v>
      </c>
      <c r="F9" s="4">
        <f>SUM(B9:E9)</f>
        <v>43500</v>
      </c>
    </row>
    <row r="10" spans="1:6" ht="18.75">
      <c r="A10" s="2" t="s">
        <v>8</v>
      </c>
      <c r="B10" s="11"/>
      <c r="C10" s="11"/>
      <c r="D10" s="4"/>
      <c r="E10" s="4"/>
      <c r="F10" s="4"/>
    </row>
    <row r="11" spans="1:6">
      <c r="A11" s="1" t="s">
        <v>9</v>
      </c>
      <c r="B11" s="4"/>
      <c r="C11" s="4"/>
      <c r="D11" s="4">
        <f>5*3500</f>
        <v>17500</v>
      </c>
      <c r="E11" s="4"/>
      <c r="F11" s="4">
        <f>SUM(B11:E11)</f>
        <v>17500</v>
      </c>
    </row>
    <row r="12" spans="1:6">
      <c r="A12" s="1" t="s">
        <v>10</v>
      </c>
      <c r="B12" s="4"/>
      <c r="C12" s="4">
        <f>10*2000+2*2000+1*2000+2*2000+1*2000+2*2000</f>
        <v>36000</v>
      </c>
      <c r="D12" s="4">
        <f>2*1800+2*2000+2*2000</f>
        <v>11600</v>
      </c>
      <c r="E12" s="4">
        <f>1*2000</f>
        <v>2000</v>
      </c>
      <c r="F12" s="4">
        <f>SUM(B12:E12)</f>
        <v>49600</v>
      </c>
    </row>
    <row r="13" spans="1:6" ht="18.75">
      <c r="A13" s="2" t="s">
        <v>11</v>
      </c>
      <c r="B13" s="11"/>
      <c r="C13" s="11"/>
      <c r="D13" s="4"/>
      <c r="E13" s="4"/>
      <c r="F13" s="4"/>
    </row>
    <row r="14" spans="1:6">
      <c r="A14" s="1" t="s">
        <v>12</v>
      </c>
      <c r="B14" s="4">
        <f>2*2000</f>
        <v>4000</v>
      </c>
      <c r="C14" s="4">
        <f>2*1500+2*1500</f>
        <v>6000</v>
      </c>
      <c r="D14" s="4">
        <f>2*1500+1*2000+2*2000</f>
        <v>9000</v>
      </c>
      <c r="E14" s="4">
        <f>2*2000+2*2000</f>
        <v>8000</v>
      </c>
      <c r="F14" s="4">
        <f t="shared" ref="F14:F21" si="0">SUM(B14:E14)</f>
        <v>27000</v>
      </c>
    </row>
    <row r="15" spans="1:6">
      <c r="A15" s="1" t="s">
        <v>13</v>
      </c>
      <c r="B15" s="4"/>
      <c r="C15" s="4">
        <f>10*1000</f>
        <v>10000</v>
      </c>
      <c r="D15" s="4"/>
      <c r="E15" s="4"/>
      <c r="F15" s="4">
        <f t="shared" si="0"/>
        <v>10000</v>
      </c>
    </row>
    <row r="16" spans="1:6">
      <c r="A16" s="1" t="s">
        <v>14</v>
      </c>
      <c r="B16" s="4"/>
      <c r="C16" s="4">
        <f>10*2000+1*2000+4*1500</f>
        <v>28000</v>
      </c>
      <c r="D16" s="4"/>
      <c r="E16" s="4"/>
      <c r="F16" s="4">
        <f t="shared" si="0"/>
        <v>28000</v>
      </c>
    </row>
    <row r="17" spans="1:6">
      <c r="A17" s="1" t="s">
        <v>15</v>
      </c>
      <c r="B17" s="4"/>
      <c r="C17" s="4">
        <f>2*2000+1*1500</f>
        <v>5500</v>
      </c>
      <c r="D17" s="4">
        <f>2*2500+6*2000+2*2500</f>
        <v>22000</v>
      </c>
      <c r="E17" s="4">
        <f>10*1600</f>
        <v>16000</v>
      </c>
      <c r="F17" s="4">
        <f t="shared" si="0"/>
        <v>43500</v>
      </c>
    </row>
    <row r="18" spans="1:6">
      <c r="A18" s="1" t="s">
        <v>16</v>
      </c>
      <c r="B18" s="4"/>
      <c r="C18" s="4"/>
      <c r="D18" s="4">
        <f>2*2500</f>
        <v>5000</v>
      </c>
      <c r="E18" s="4">
        <f>2*1500</f>
        <v>3000</v>
      </c>
      <c r="F18" s="4">
        <f t="shared" si="0"/>
        <v>8000</v>
      </c>
    </row>
    <row r="19" spans="1:6">
      <c r="A19" s="1" t="s">
        <v>17</v>
      </c>
      <c r="B19" s="4"/>
      <c r="C19" s="4">
        <f>2*1500</f>
        <v>3000</v>
      </c>
      <c r="D19" s="4">
        <f>10*1500+4*1500+2*1500+4*1500</f>
        <v>30000</v>
      </c>
      <c r="E19" s="4">
        <f>4*2500</f>
        <v>10000</v>
      </c>
      <c r="F19" s="4">
        <f t="shared" si="0"/>
        <v>43000</v>
      </c>
    </row>
    <row r="20" spans="1:6">
      <c r="A20" s="1" t="s">
        <v>18</v>
      </c>
      <c r="B20" s="4"/>
      <c r="C20" s="4">
        <f>4*1500</f>
        <v>6000</v>
      </c>
      <c r="D20" s="4">
        <f>2*1500+6*1500+4*1500</f>
        <v>18000</v>
      </c>
      <c r="E20" s="4"/>
      <c r="F20" s="4">
        <f t="shared" si="0"/>
        <v>24000</v>
      </c>
    </row>
    <row r="21" spans="1:6">
      <c r="A21" s="1" t="s">
        <v>19</v>
      </c>
      <c r="B21" s="4"/>
      <c r="C21" s="4">
        <f>2*2000+2*1500</f>
        <v>7000</v>
      </c>
      <c r="D21" s="4">
        <f>2*1500</f>
        <v>3000</v>
      </c>
      <c r="E21" s="4"/>
      <c r="F21" s="4">
        <f t="shared" si="0"/>
        <v>10000</v>
      </c>
    </row>
    <row r="22" spans="1:6" ht="18.75">
      <c r="A22" s="2" t="s">
        <v>20</v>
      </c>
      <c r="B22" s="11"/>
      <c r="C22" s="11"/>
      <c r="D22" s="4"/>
      <c r="E22" s="4"/>
      <c r="F22" s="4"/>
    </row>
    <row r="23" spans="1:6">
      <c r="A23" s="1" t="s">
        <v>21</v>
      </c>
      <c r="B23" s="4"/>
      <c r="C23" s="4">
        <f>2*2500</f>
        <v>5000</v>
      </c>
      <c r="D23" s="4">
        <f>2*2500+2*2500</f>
        <v>10000</v>
      </c>
      <c r="E23" s="4"/>
      <c r="F23" s="4">
        <f>SUM(B23:E23)</f>
        <v>15000</v>
      </c>
    </row>
    <row r="24" spans="1:6">
      <c r="A24" s="1" t="s">
        <v>22</v>
      </c>
      <c r="B24" s="4"/>
      <c r="C24" s="4"/>
      <c r="D24" s="4"/>
      <c r="E24" s="4"/>
      <c r="F24" s="4">
        <f>SUM(B24:E24)</f>
        <v>0</v>
      </c>
    </row>
    <row r="25" spans="1:6">
      <c r="A25" s="1" t="s">
        <v>23</v>
      </c>
      <c r="B25" s="4"/>
      <c r="C25" s="4"/>
      <c r="D25" s="4"/>
      <c r="E25" s="4"/>
      <c r="F25" s="4">
        <f>SUM(B25:E25)</f>
        <v>0</v>
      </c>
    </row>
    <row r="26" spans="1:6">
      <c r="A26" s="1" t="s">
        <v>24</v>
      </c>
      <c r="B26" s="4"/>
      <c r="C26" s="4"/>
      <c r="D26" s="4"/>
      <c r="E26" s="4"/>
      <c r="F26" s="4">
        <f>SUM(B26:E26)</f>
        <v>0</v>
      </c>
    </row>
    <row r="27" spans="1:6" ht="18.75">
      <c r="A27" s="2" t="s">
        <v>25</v>
      </c>
      <c r="B27" s="11"/>
      <c r="C27" s="11"/>
      <c r="D27" s="4"/>
      <c r="E27" s="4"/>
      <c r="F27" s="4"/>
    </row>
    <row r="28" spans="1:6">
      <c r="A28" s="1" t="s">
        <v>26</v>
      </c>
      <c r="B28" s="4"/>
      <c r="C28" s="4">
        <f>10*3000+1*3000+4*2500+1*3000</f>
        <v>46000</v>
      </c>
      <c r="D28" s="4">
        <f>5*3000+6*2500+2*3000+3*2500+4*2500+5*2000</f>
        <v>63500</v>
      </c>
      <c r="E28" s="4">
        <f>2*3000+6*2500</f>
        <v>21000</v>
      </c>
      <c r="F28" s="4">
        <f>SUM(B28:E28)</f>
        <v>130500</v>
      </c>
    </row>
    <row r="29" spans="1:6">
      <c r="A29" s="1" t="s">
        <v>27</v>
      </c>
      <c r="B29" s="4"/>
      <c r="C29" s="4">
        <f>5*2500+2*2500</f>
        <v>17500</v>
      </c>
      <c r="D29" s="4">
        <f>5*2500+2*2500+2*2500</f>
        <v>22500</v>
      </c>
      <c r="E29" s="4"/>
      <c r="F29" s="4">
        <f>SUM(B29:E29)</f>
        <v>40000</v>
      </c>
    </row>
    <row r="30" spans="1:6">
      <c r="A30" s="1" t="s">
        <v>40</v>
      </c>
      <c r="B30" s="4"/>
      <c r="C30" s="4"/>
      <c r="D30" s="4">
        <f>5*2500+5*3000+3*2500</f>
        <v>35000</v>
      </c>
      <c r="E30" s="4"/>
      <c r="F30" s="4">
        <f>SUM(B30:E30)</f>
        <v>35000</v>
      </c>
    </row>
    <row r="31" spans="1:6">
      <c r="A31" s="1" t="s">
        <v>28</v>
      </c>
      <c r="B31" s="4"/>
      <c r="C31" s="4"/>
      <c r="D31" s="4"/>
      <c r="E31" s="4">
        <f>0.5*7000</f>
        <v>3500</v>
      </c>
      <c r="F31" s="4">
        <f>SUM(B31:E31)</f>
        <v>3500</v>
      </c>
    </row>
    <row r="32" spans="1:6">
      <c r="A32" s="1" t="s">
        <v>29</v>
      </c>
      <c r="B32" s="4"/>
      <c r="C32" s="4">
        <f>0.5*6000</f>
        <v>3000</v>
      </c>
      <c r="D32" s="4"/>
      <c r="E32" s="4"/>
      <c r="F32" s="4">
        <f>SUM(B32:E32)</f>
        <v>3000</v>
      </c>
    </row>
    <row r="33" spans="1:6" ht="18.75">
      <c r="A33" s="2" t="s">
        <v>30</v>
      </c>
      <c r="B33" s="11"/>
      <c r="C33" s="11"/>
      <c r="D33" s="4"/>
      <c r="E33" s="4"/>
      <c r="F33" s="4"/>
    </row>
    <row r="34" spans="1:6">
      <c r="A34" s="1" t="s">
        <v>31</v>
      </c>
      <c r="B34" s="4"/>
      <c r="C34" s="4">
        <f>1*5000+5*5500+1*5500</f>
        <v>38000</v>
      </c>
      <c r="D34" s="4"/>
      <c r="E34" s="4"/>
      <c r="F34" s="4">
        <f>SUM(B34:E34)</f>
        <v>38000</v>
      </c>
    </row>
    <row r="35" spans="1:6">
      <c r="A35" s="1" t="s">
        <v>32</v>
      </c>
      <c r="B35" s="4"/>
      <c r="C35" s="4"/>
      <c r="D35" s="4"/>
      <c r="E35" s="4"/>
      <c r="F35" s="4">
        <f>SUM(B35:E35)</f>
        <v>0</v>
      </c>
    </row>
    <row r="36" spans="1:6" ht="18.75">
      <c r="A36" s="2" t="s">
        <v>74</v>
      </c>
      <c r="B36" s="4"/>
      <c r="C36" s="4"/>
      <c r="D36" s="4"/>
      <c r="E36" s="4"/>
      <c r="F36" s="4"/>
    </row>
    <row r="37" spans="1:6">
      <c r="A37" s="9" t="s">
        <v>75</v>
      </c>
      <c r="B37" s="4"/>
      <c r="C37" s="4">
        <f>0.25*52000</f>
        <v>13000</v>
      </c>
      <c r="D37" s="4"/>
      <c r="E37" s="4"/>
      <c r="F37" s="4">
        <f>SUM(B37:E37)</f>
        <v>13000</v>
      </c>
    </row>
    <row r="38" spans="1:6">
      <c r="A38" s="10" t="s">
        <v>76</v>
      </c>
      <c r="B38" s="4"/>
      <c r="C38" s="4">
        <f>0.5*8000</f>
        <v>4000</v>
      </c>
      <c r="D38" s="4"/>
      <c r="E38" s="4"/>
      <c r="F38" s="4">
        <f>SUM(B38:E38)</f>
        <v>4000</v>
      </c>
    </row>
    <row r="39" spans="1:6">
      <c r="A39" s="10" t="s">
        <v>77</v>
      </c>
      <c r="B39" s="4"/>
      <c r="C39" s="4"/>
      <c r="D39" s="4"/>
      <c r="E39" s="4"/>
      <c r="F39" s="4">
        <f>SUM(B39:E39)</f>
        <v>0</v>
      </c>
    </row>
    <row r="40" spans="1:6" ht="18.75">
      <c r="A40" s="5" t="s">
        <v>34</v>
      </c>
      <c r="B40" s="6">
        <f>SUM(B3:B39)</f>
        <v>9500</v>
      </c>
      <c r="C40" s="6">
        <f>SUM(C3:C39)</f>
        <v>269000</v>
      </c>
      <c r="D40" s="6">
        <f>SUM(D3:D39)</f>
        <v>376600</v>
      </c>
      <c r="E40" s="6">
        <f>SUM(E3:E39)</f>
        <v>166000</v>
      </c>
      <c r="F40" s="6">
        <f>SUM(F3:F39)</f>
        <v>821100</v>
      </c>
    </row>
    <row r="42" spans="1:6">
      <c r="D42">
        <v>90000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  <ignoredErrors>
    <ignoredError sqref="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baseColWidth="10" defaultRowHeight="15"/>
  <cols>
    <col min="1" max="1" width="37" customWidth="1"/>
    <col min="2" max="3" width="11.5703125" bestFit="1" customWidth="1"/>
    <col min="4" max="4" width="13.7109375" customWidth="1"/>
  </cols>
  <sheetData>
    <row r="1" spans="1:8" ht="21">
      <c r="A1" s="17" t="s">
        <v>52</v>
      </c>
      <c r="B1" s="17"/>
      <c r="C1" s="17"/>
      <c r="D1" s="17"/>
      <c r="E1" s="17"/>
      <c r="F1" s="17"/>
      <c r="G1" s="17"/>
      <c r="H1" s="17"/>
    </row>
    <row r="2" spans="1:8" ht="18.75">
      <c r="A2" s="2" t="s">
        <v>4</v>
      </c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33</v>
      </c>
    </row>
    <row r="3" spans="1:8">
      <c r="A3" s="1" t="s">
        <v>0</v>
      </c>
      <c r="B3" s="4">
        <f>9*1500+2*1500</f>
        <v>16500</v>
      </c>
      <c r="C3" s="4">
        <f>2*1500+5*1500+1*2000+2*1500+2*1500</f>
        <v>18500</v>
      </c>
      <c r="D3" s="4">
        <f>4*1500+4*1500+1*2000+2*1500</f>
        <v>17000</v>
      </c>
      <c r="E3" s="4">
        <f>4*1500+2*1500</f>
        <v>9000</v>
      </c>
      <c r="F3" s="4">
        <f>4*1500+2*1500+2*2000</f>
        <v>13000</v>
      </c>
      <c r="G3" s="4">
        <f>40*1700</f>
        <v>68000</v>
      </c>
      <c r="H3" s="4">
        <f>SUM(B3:G3)</f>
        <v>142000</v>
      </c>
    </row>
    <row r="4" spans="1:8">
      <c r="A4" s="1" t="s">
        <v>1</v>
      </c>
      <c r="B4" s="4">
        <f>2*2500+2*2000+5*2000+2*2500+1*2500+7*2000+2*2000+2*2500</f>
        <v>49500</v>
      </c>
      <c r="C4" s="4">
        <f>4*2000+2*2000+10*2500</f>
        <v>37000</v>
      </c>
      <c r="D4" s="4">
        <f>10*2000</f>
        <v>20000</v>
      </c>
      <c r="E4" s="4">
        <f>2*2000+4*2000+2*2000+4*2000+1*2500</f>
        <v>26500</v>
      </c>
      <c r="F4" s="7">
        <f>5*2000+6*2000+2*2000</f>
        <v>26000</v>
      </c>
      <c r="G4" s="4">
        <f>2*2000+1*2000</f>
        <v>6000</v>
      </c>
      <c r="H4" s="4">
        <f t="shared" ref="H4:H35" si="0">SUM(B4:G4)</f>
        <v>165000</v>
      </c>
    </row>
    <row r="5" spans="1:8">
      <c r="A5" s="1" t="s">
        <v>2</v>
      </c>
      <c r="B5" s="4"/>
      <c r="C5" s="4"/>
      <c r="D5" s="4">
        <f>5*3000</f>
        <v>15000</v>
      </c>
      <c r="E5" s="4"/>
      <c r="F5" s="7">
        <f>1.5*2500+1*3000</f>
        <v>6750</v>
      </c>
      <c r="G5" s="4"/>
      <c r="H5" s="4">
        <f t="shared" si="0"/>
        <v>21750</v>
      </c>
    </row>
    <row r="6" spans="1:8">
      <c r="A6" s="1" t="s">
        <v>3</v>
      </c>
      <c r="B6" s="4">
        <f>2*4000</f>
        <v>8000</v>
      </c>
      <c r="C6" s="4">
        <f>2*4000+2*4000+1*4000+2*3000</f>
        <v>26000</v>
      </c>
      <c r="D6" s="4">
        <f>1*4000+4*4000</f>
        <v>20000</v>
      </c>
      <c r="E6" s="4"/>
      <c r="F6" s="4">
        <f>1*4000</f>
        <v>4000</v>
      </c>
      <c r="G6" s="4">
        <f>1*4000+2*4000+10*3000</f>
        <v>42000</v>
      </c>
      <c r="H6" s="4">
        <f t="shared" si="0"/>
        <v>100000</v>
      </c>
    </row>
    <row r="7" spans="1:8" ht="18.75">
      <c r="A7" s="2" t="s">
        <v>5</v>
      </c>
      <c r="B7" s="4"/>
      <c r="C7" s="4"/>
      <c r="D7" s="4"/>
      <c r="E7" s="4"/>
      <c r="F7" s="4"/>
      <c r="G7" s="4"/>
      <c r="H7" s="4"/>
    </row>
    <row r="8" spans="1:8">
      <c r="A8" s="1" t="s">
        <v>6</v>
      </c>
      <c r="B8" s="4"/>
      <c r="C8" s="4">
        <f>0.5*4000</f>
        <v>2000</v>
      </c>
      <c r="D8" s="4"/>
      <c r="E8" s="4"/>
      <c r="F8" s="4"/>
      <c r="G8" s="4"/>
      <c r="H8" s="4">
        <f t="shared" si="0"/>
        <v>2000</v>
      </c>
    </row>
    <row r="9" spans="1:8">
      <c r="A9" s="1" t="s">
        <v>7</v>
      </c>
      <c r="B9" s="4">
        <f>1*5500+1*5500</f>
        <v>11000</v>
      </c>
      <c r="C9" s="4">
        <f>5*5500+2*5000</f>
        <v>37500</v>
      </c>
      <c r="D9" s="4">
        <f>5*4500</f>
        <v>22500</v>
      </c>
      <c r="E9" s="4">
        <f>1*5000+1*5500</f>
        <v>10500</v>
      </c>
      <c r="F9" s="4"/>
      <c r="G9" s="4"/>
      <c r="H9" s="4">
        <f t="shared" si="0"/>
        <v>81500</v>
      </c>
    </row>
    <row r="10" spans="1:8" ht="18.75">
      <c r="A10" s="2" t="s">
        <v>8</v>
      </c>
      <c r="B10" s="4"/>
      <c r="C10" s="4"/>
      <c r="D10" s="4"/>
      <c r="E10" s="4"/>
      <c r="F10" s="4"/>
      <c r="G10" s="4"/>
      <c r="H10" s="4"/>
    </row>
    <row r="11" spans="1:8">
      <c r="A11" s="1" t="s">
        <v>9</v>
      </c>
      <c r="B11" s="4">
        <f>2*4000+3*3500+2*3500</f>
        <v>25500</v>
      </c>
      <c r="C11" s="4">
        <f>1*4000</f>
        <v>4000</v>
      </c>
      <c r="D11" s="4">
        <f>1*3500</f>
        <v>3500</v>
      </c>
      <c r="E11" s="4">
        <f>1.5*3500</f>
        <v>5250</v>
      </c>
      <c r="F11" s="4">
        <f>0.5*4000</f>
        <v>2000</v>
      </c>
      <c r="G11" s="4"/>
      <c r="H11" s="4">
        <f t="shared" si="0"/>
        <v>40250</v>
      </c>
    </row>
    <row r="12" spans="1:8">
      <c r="A12" s="1" t="s">
        <v>10</v>
      </c>
      <c r="B12" s="4">
        <f>5*2000+1*2000+2*2000+5*2000+2*2000+2*2000</f>
        <v>34000</v>
      </c>
      <c r="C12" s="4">
        <f>0.5*2000+2*2000+2*2000+2*2000+2*2000+2*2000</f>
        <v>21000</v>
      </c>
      <c r="D12" s="4">
        <f>2*2000+2*2000</f>
        <v>8000</v>
      </c>
      <c r="E12" s="4">
        <f>2*2000+2*2000+2*2000</f>
        <v>12000</v>
      </c>
      <c r="F12" s="7">
        <f>5*1500+2*2000+2*2000+2*2000</f>
        <v>19500</v>
      </c>
      <c r="G12" s="4">
        <f>2*2000+2*2000+10*2000</f>
        <v>28000</v>
      </c>
      <c r="H12" s="4">
        <f t="shared" si="0"/>
        <v>122500</v>
      </c>
    </row>
    <row r="13" spans="1:8" ht="18.75">
      <c r="A13" s="2" t="s">
        <v>11</v>
      </c>
      <c r="B13" s="4"/>
      <c r="C13" s="4"/>
      <c r="D13" s="4"/>
      <c r="E13" s="4"/>
      <c r="F13" s="4"/>
      <c r="G13" s="4"/>
      <c r="H13" s="4"/>
    </row>
    <row r="14" spans="1:8">
      <c r="A14" s="1" t="s">
        <v>12</v>
      </c>
      <c r="B14" s="4">
        <f>1*2000+10*2000+5*2000+2*2000</f>
        <v>36000</v>
      </c>
      <c r="C14" s="4">
        <f>2*2000+2*2000+2*1500</f>
        <v>11000</v>
      </c>
      <c r="D14" s="4">
        <f>1*2000+10*1000+1*2000</f>
        <v>14000</v>
      </c>
      <c r="E14" s="4">
        <f>2*1500+2*2000+4*2000</f>
        <v>15000</v>
      </c>
      <c r="F14" s="4">
        <f>2*2000+2*2000</f>
        <v>8000</v>
      </c>
      <c r="G14" s="4">
        <f>1*2000+1*2000</f>
        <v>4000</v>
      </c>
      <c r="H14" s="4">
        <f t="shared" si="0"/>
        <v>88000</v>
      </c>
    </row>
    <row r="15" spans="1:8">
      <c r="A15" s="1" t="s">
        <v>13</v>
      </c>
      <c r="B15" s="4">
        <f>1*2000+5*1500+2*2000</f>
        <v>13500</v>
      </c>
      <c r="C15" s="4"/>
      <c r="D15" s="4"/>
      <c r="E15" s="4"/>
      <c r="F15" s="4">
        <f>2*1500</f>
        <v>3000</v>
      </c>
      <c r="G15" s="4"/>
      <c r="H15" s="4">
        <f t="shared" si="0"/>
        <v>16500</v>
      </c>
    </row>
    <row r="16" spans="1:8">
      <c r="A16" s="1" t="s">
        <v>14</v>
      </c>
      <c r="B16" s="4">
        <f>1*2000+2*1500</f>
        <v>5000</v>
      </c>
      <c r="C16" s="4">
        <f>2*1500+5*2000</f>
        <v>13000</v>
      </c>
      <c r="D16" s="4"/>
      <c r="E16" s="4">
        <f>1*2000+2*1500+2*2000+2*1500+2*1500</f>
        <v>15000</v>
      </c>
      <c r="F16" s="4">
        <f>2*1500</f>
        <v>3000</v>
      </c>
      <c r="G16" s="4">
        <f>2*2000+6*1500</f>
        <v>13000</v>
      </c>
      <c r="H16" s="4">
        <f t="shared" si="0"/>
        <v>49000</v>
      </c>
    </row>
    <row r="17" spans="1:8">
      <c r="A17" s="1" t="s">
        <v>15</v>
      </c>
      <c r="B17" s="4"/>
      <c r="C17" s="4">
        <f>1*2000+2*1500</f>
        <v>5000</v>
      </c>
      <c r="D17" s="4">
        <f>2*2000+2*1500</f>
        <v>7000</v>
      </c>
      <c r="E17" s="4">
        <f>2*1500</f>
        <v>3000</v>
      </c>
      <c r="F17" s="4">
        <f>2*1500+4*1500+2*2500</f>
        <v>14000</v>
      </c>
      <c r="G17" s="4">
        <f>6*1500</f>
        <v>9000</v>
      </c>
      <c r="H17" s="4">
        <f t="shared" si="0"/>
        <v>38000</v>
      </c>
    </row>
    <row r="18" spans="1:8">
      <c r="A18" s="1" t="s">
        <v>16</v>
      </c>
      <c r="B18" s="4">
        <f>2*1500+2*2500</f>
        <v>8000</v>
      </c>
      <c r="C18" s="4"/>
      <c r="D18" s="4"/>
      <c r="E18" s="4">
        <f>4*2500+2*1500+2*1500+4*1500</f>
        <v>22000</v>
      </c>
      <c r="F18" s="4">
        <f>2*2500</f>
        <v>5000</v>
      </c>
      <c r="G18" s="4">
        <f>2*1500</f>
        <v>3000</v>
      </c>
      <c r="H18" s="4">
        <f t="shared" si="0"/>
        <v>38000</v>
      </c>
    </row>
    <row r="19" spans="1:8">
      <c r="A19" s="1" t="s">
        <v>17</v>
      </c>
      <c r="B19" s="4">
        <f>3*2000</f>
        <v>6000</v>
      </c>
      <c r="C19" s="4">
        <f>2*1500</f>
        <v>3000</v>
      </c>
      <c r="D19" s="4">
        <f>10*1500</f>
        <v>15000</v>
      </c>
      <c r="E19" s="4">
        <f>1*2500+2*1500+1*2500</f>
        <v>8000</v>
      </c>
      <c r="F19" s="7">
        <f>2*2500+1*2500</f>
        <v>7500</v>
      </c>
      <c r="G19" s="4">
        <f>2*2500+2*1500</f>
        <v>8000</v>
      </c>
      <c r="H19" s="4">
        <f t="shared" si="0"/>
        <v>47500</v>
      </c>
    </row>
    <row r="20" spans="1:8">
      <c r="A20" s="1" t="s">
        <v>18</v>
      </c>
      <c r="B20" s="4">
        <f>4*1500</f>
        <v>6000</v>
      </c>
      <c r="C20" s="4">
        <f>2*2500+2*1500</f>
        <v>8000</v>
      </c>
      <c r="D20" s="4"/>
      <c r="E20" s="4">
        <f>5*1500+2*1500+4*1500</f>
        <v>16500</v>
      </c>
      <c r="F20" s="4">
        <f>2*2000</f>
        <v>4000</v>
      </c>
      <c r="G20" s="4">
        <f>4*1500</f>
        <v>6000</v>
      </c>
      <c r="H20" s="4">
        <f t="shared" si="0"/>
        <v>40500</v>
      </c>
    </row>
    <row r="21" spans="1:8">
      <c r="A21" s="1" t="s">
        <v>19</v>
      </c>
      <c r="B21" s="4">
        <f>1*2500+2*1500</f>
        <v>5500</v>
      </c>
      <c r="C21" s="4">
        <f>2*1500</f>
        <v>3000</v>
      </c>
      <c r="D21" s="4"/>
      <c r="E21" s="4">
        <f>4*1500+2*1500</f>
        <v>9000</v>
      </c>
      <c r="F21" s="4"/>
      <c r="G21" s="4">
        <f>2*1500</f>
        <v>3000</v>
      </c>
      <c r="H21" s="4">
        <f t="shared" si="0"/>
        <v>20500</v>
      </c>
    </row>
    <row r="22" spans="1:8" ht="18.75">
      <c r="A22" s="2" t="s">
        <v>20</v>
      </c>
      <c r="B22" s="4"/>
      <c r="C22" s="4"/>
      <c r="D22" s="4"/>
      <c r="E22" s="4"/>
      <c r="F22" s="4"/>
      <c r="G22" s="4"/>
      <c r="H22" s="4"/>
    </row>
    <row r="23" spans="1:8">
      <c r="A23" s="1" t="s">
        <v>21</v>
      </c>
      <c r="B23" s="4"/>
      <c r="C23" s="4"/>
      <c r="D23" s="4"/>
      <c r="E23" s="4">
        <f>1*3000</f>
        <v>3000</v>
      </c>
      <c r="F23" s="4"/>
      <c r="G23" s="4"/>
      <c r="H23" s="4">
        <f t="shared" si="0"/>
        <v>3000</v>
      </c>
    </row>
    <row r="24" spans="1:8">
      <c r="A24" s="1" t="s">
        <v>22</v>
      </c>
      <c r="B24" s="4"/>
      <c r="C24" s="4"/>
      <c r="D24" s="4"/>
      <c r="E24" s="4"/>
      <c r="F24" s="4"/>
      <c r="G24" s="4"/>
      <c r="H24" s="4">
        <f t="shared" si="0"/>
        <v>0</v>
      </c>
    </row>
    <row r="25" spans="1:8">
      <c r="A25" s="1" t="s">
        <v>23</v>
      </c>
      <c r="B25" s="4"/>
      <c r="C25" s="4"/>
      <c r="D25" s="4"/>
      <c r="E25" s="4"/>
      <c r="F25" s="4"/>
      <c r="G25" s="4"/>
      <c r="H25" s="4">
        <f t="shared" si="0"/>
        <v>0</v>
      </c>
    </row>
    <row r="26" spans="1:8">
      <c r="A26" s="1" t="s">
        <v>24</v>
      </c>
      <c r="B26" s="4"/>
      <c r="C26" s="4"/>
      <c r="D26" s="4"/>
      <c r="E26" s="4"/>
      <c r="F26" s="4"/>
      <c r="G26" s="4"/>
      <c r="H26" s="4">
        <f t="shared" si="0"/>
        <v>0</v>
      </c>
    </row>
    <row r="27" spans="1:8" ht="18.75">
      <c r="A27" s="2" t="s">
        <v>25</v>
      </c>
      <c r="B27" s="4"/>
      <c r="C27" s="4"/>
      <c r="D27" s="4"/>
      <c r="E27" s="4"/>
      <c r="F27" s="4"/>
      <c r="G27" s="4"/>
      <c r="H27" s="4"/>
    </row>
    <row r="28" spans="1:8">
      <c r="A28" s="1" t="s">
        <v>26</v>
      </c>
      <c r="B28" s="4">
        <f>1*3000+4*2500+2*3000+1*3000+1.5*3000+10*3000+2*2500</f>
        <v>61500</v>
      </c>
      <c r="C28" s="4">
        <f>2*2500+2*2500+2*2500+5*3000+2*2500</f>
        <v>35000</v>
      </c>
      <c r="D28" s="4">
        <f>6*2500+1*3000+2*2500+1*2500+2*3000</f>
        <v>31500</v>
      </c>
      <c r="E28" s="4">
        <f>2*2500+4*2500+1*3000+2*5000+2*3000+10*3000+2*3000</f>
        <v>70000</v>
      </c>
      <c r="F28" s="7">
        <f>2*3000+2*3000+2*2500+1.5*2500+2*2500+1*3000</f>
        <v>28750</v>
      </c>
      <c r="G28" s="4">
        <f>2*2500+4*2500+3*3000</f>
        <v>24000</v>
      </c>
      <c r="H28" s="4">
        <f t="shared" si="0"/>
        <v>250750</v>
      </c>
    </row>
    <row r="29" spans="1:8">
      <c r="A29" s="1" t="s">
        <v>27</v>
      </c>
      <c r="B29" s="4">
        <f>2*3000</f>
        <v>6000</v>
      </c>
      <c r="C29" s="4">
        <f>2*2500+5*3000</f>
        <v>20000</v>
      </c>
      <c r="D29" s="4">
        <f>5*2500</f>
        <v>12500</v>
      </c>
      <c r="E29" s="4">
        <f>2*2500</f>
        <v>5000</v>
      </c>
      <c r="F29" s="4">
        <f>1.5*2500</f>
        <v>3750</v>
      </c>
      <c r="G29" s="4">
        <f>2*2500</f>
        <v>5000</v>
      </c>
      <c r="H29" s="4">
        <f t="shared" si="0"/>
        <v>52250</v>
      </c>
    </row>
    <row r="30" spans="1:8">
      <c r="A30" s="1" t="s">
        <v>40</v>
      </c>
      <c r="B30" s="4">
        <f>5*3000</f>
        <v>15000</v>
      </c>
      <c r="C30" s="4">
        <f>2*2500</f>
        <v>5000</v>
      </c>
      <c r="D30" s="4"/>
      <c r="E30" s="4">
        <f>5*3000+2*2500</f>
        <v>20000</v>
      </c>
      <c r="F30" s="4">
        <f>2*2500+1.5*3000+5*3000+1.5*2500+2*2500</f>
        <v>33250</v>
      </c>
      <c r="G30" s="4"/>
      <c r="H30" s="4">
        <f t="shared" si="0"/>
        <v>73250</v>
      </c>
    </row>
    <row r="31" spans="1:8">
      <c r="A31" s="1" t="s">
        <v>28</v>
      </c>
      <c r="B31" s="4">
        <f>0.5*6000+0.5*7000</f>
        <v>6500</v>
      </c>
      <c r="C31" s="4"/>
      <c r="D31" s="4"/>
      <c r="E31" s="4">
        <f>1*6000</f>
        <v>6000</v>
      </c>
      <c r="F31" s="4">
        <f>0.5*6000</f>
        <v>3000</v>
      </c>
      <c r="G31" s="4"/>
      <c r="H31" s="4">
        <f t="shared" si="0"/>
        <v>15500</v>
      </c>
    </row>
    <row r="32" spans="1:8">
      <c r="A32" s="1" t="s">
        <v>80</v>
      </c>
      <c r="B32" s="4">
        <f>0.5*6000</f>
        <v>3000</v>
      </c>
      <c r="C32" s="4">
        <f>0.5*6000+0.5*6000</f>
        <v>6000</v>
      </c>
      <c r="D32" s="4"/>
      <c r="E32" s="4">
        <f>2*6000</f>
        <v>12000</v>
      </c>
      <c r="F32" s="4"/>
      <c r="G32" s="4">
        <f>0.5*6000+1*6000</f>
        <v>9000</v>
      </c>
      <c r="H32" s="4">
        <f t="shared" si="0"/>
        <v>30000</v>
      </c>
    </row>
    <row r="33" spans="1:8" ht="18.75">
      <c r="A33" s="2" t="s">
        <v>30</v>
      </c>
      <c r="B33" s="4"/>
      <c r="C33" s="4"/>
      <c r="D33" s="4"/>
      <c r="E33" s="4"/>
      <c r="F33" s="4"/>
      <c r="G33" s="4"/>
      <c r="H33" s="4"/>
    </row>
    <row r="34" spans="1:8">
      <c r="A34" s="1" t="s">
        <v>31</v>
      </c>
      <c r="B34" s="4">
        <f>1*5500</f>
        <v>5500</v>
      </c>
      <c r="C34" s="4">
        <f>2*5000</f>
        <v>10000</v>
      </c>
      <c r="D34" s="4">
        <f>1*5000</f>
        <v>5000</v>
      </c>
      <c r="E34" s="4">
        <f>4*5000+2*5500</f>
        <v>31000</v>
      </c>
      <c r="F34" s="4"/>
      <c r="G34" s="4"/>
      <c r="H34" s="4">
        <f t="shared" si="0"/>
        <v>51500</v>
      </c>
    </row>
    <row r="35" spans="1:8">
      <c r="A35" s="1" t="s">
        <v>32</v>
      </c>
      <c r="B35" s="4"/>
      <c r="C35" s="4"/>
      <c r="D35" s="4"/>
      <c r="E35" s="4"/>
      <c r="F35" s="4">
        <f>1*5500</f>
        <v>5500</v>
      </c>
      <c r="G35" s="4"/>
      <c r="H35" s="4">
        <f t="shared" si="0"/>
        <v>5500</v>
      </c>
    </row>
    <row r="36" spans="1:8" ht="18.75">
      <c r="A36" s="2" t="s">
        <v>74</v>
      </c>
      <c r="B36" s="4"/>
      <c r="C36" s="4"/>
      <c r="D36" s="4"/>
      <c r="E36" s="4"/>
      <c r="F36" s="4"/>
      <c r="G36" s="4"/>
      <c r="H36" s="4"/>
    </row>
    <row r="37" spans="1:8">
      <c r="A37" s="9" t="s">
        <v>75</v>
      </c>
      <c r="B37" s="4"/>
      <c r="C37" s="4"/>
      <c r="D37" s="4"/>
      <c r="E37" s="4"/>
      <c r="F37" s="4"/>
      <c r="G37" s="4"/>
      <c r="H37" s="4">
        <f>SUM(B37:G37)</f>
        <v>0</v>
      </c>
    </row>
    <row r="38" spans="1:8">
      <c r="A38" s="10" t="s">
        <v>76</v>
      </c>
      <c r="B38" s="4"/>
      <c r="C38" s="4"/>
      <c r="D38" s="4"/>
      <c r="E38" s="4"/>
      <c r="F38" s="4">
        <f>1*8000</f>
        <v>8000</v>
      </c>
      <c r="G38" s="4">
        <f>0.5*10000</f>
        <v>5000</v>
      </c>
      <c r="H38" s="4">
        <f>SUM(B38:G38)</f>
        <v>13000</v>
      </c>
    </row>
    <row r="39" spans="1:8">
      <c r="A39" s="10" t="s">
        <v>77</v>
      </c>
      <c r="B39" s="4"/>
      <c r="C39" s="4"/>
      <c r="D39" s="4"/>
      <c r="E39" s="4"/>
      <c r="F39" s="4"/>
      <c r="G39" s="4"/>
      <c r="H39" s="4">
        <f>SUM(B39:G39)</f>
        <v>0</v>
      </c>
    </row>
    <row r="40" spans="1:8" ht="18.75">
      <c r="A40" s="5" t="s">
        <v>34</v>
      </c>
      <c r="B40" s="6">
        <f t="shared" ref="B40:H40" si="1">SUM(B3:B39)</f>
        <v>322000</v>
      </c>
      <c r="C40" s="6">
        <f t="shared" si="1"/>
        <v>265000</v>
      </c>
      <c r="D40" s="6">
        <f t="shared" si="1"/>
        <v>191000</v>
      </c>
      <c r="E40" s="6">
        <f t="shared" si="1"/>
        <v>298750</v>
      </c>
      <c r="F40" s="6">
        <f t="shared" si="1"/>
        <v>198000</v>
      </c>
      <c r="G40" s="6">
        <f t="shared" si="1"/>
        <v>233000</v>
      </c>
      <c r="H40" s="6">
        <f t="shared" si="1"/>
        <v>1507750</v>
      </c>
    </row>
    <row r="42" spans="1:8">
      <c r="B42">
        <v>100000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  <ignoredErrors>
    <ignoredError sqref="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opLeftCell="A4" workbookViewId="0">
      <selection activeCell="L7" sqref="L7"/>
    </sheetView>
  </sheetViews>
  <sheetFormatPr baseColWidth="10" defaultRowHeight="15"/>
  <cols>
    <col min="1" max="1" width="37" customWidth="1"/>
    <col min="2" max="2" width="11.85546875" bestFit="1" customWidth="1"/>
    <col min="3" max="3" width="11.5703125" bestFit="1" customWidth="1"/>
    <col min="4" max="4" width="13.7109375" customWidth="1"/>
  </cols>
  <sheetData>
    <row r="1" spans="1:8" ht="21">
      <c r="A1" s="17" t="s">
        <v>53</v>
      </c>
      <c r="B1" s="17"/>
      <c r="C1" s="17"/>
      <c r="D1" s="17"/>
      <c r="E1" s="17"/>
      <c r="F1" s="17"/>
      <c r="G1" s="17"/>
      <c r="H1" s="17"/>
    </row>
    <row r="2" spans="1:8" ht="18.75">
      <c r="A2" s="2" t="s">
        <v>4</v>
      </c>
      <c r="B2" s="3" t="s">
        <v>54</v>
      </c>
      <c r="C2" s="13" t="s">
        <v>55</v>
      </c>
      <c r="D2" s="13" t="s">
        <v>56</v>
      </c>
      <c r="E2" s="3" t="s">
        <v>57</v>
      </c>
      <c r="F2" s="3" t="s">
        <v>58</v>
      </c>
      <c r="G2" s="3" t="s">
        <v>59</v>
      </c>
      <c r="H2" s="3" t="s">
        <v>33</v>
      </c>
    </row>
    <row r="3" spans="1:8">
      <c r="A3" s="1" t="s">
        <v>0</v>
      </c>
      <c r="B3" s="4"/>
      <c r="C3" s="4"/>
      <c r="D3" s="4"/>
      <c r="E3" s="4"/>
      <c r="F3" s="4"/>
      <c r="G3" s="4"/>
      <c r="H3" s="4">
        <f>SUM(B3:G3)</f>
        <v>0</v>
      </c>
    </row>
    <row r="4" spans="1:8">
      <c r="A4" s="1" t="s">
        <v>1</v>
      </c>
      <c r="B4" s="4"/>
      <c r="C4" s="4"/>
      <c r="D4" s="4"/>
      <c r="E4" s="4"/>
      <c r="F4" s="4"/>
      <c r="G4" s="4"/>
      <c r="H4" s="4">
        <f t="shared" ref="H4:H35" si="0">SUM(B4:G4)</f>
        <v>0</v>
      </c>
    </row>
    <row r="5" spans="1:8">
      <c r="A5" s="1" t="s">
        <v>2</v>
      </c>
      <c r="B5" s="4"/>
      <c r="C5" s="4"/>
      <c r="D5" s="4"/>
      <c r="E5" s="4"/>
      <c r="F5" s="4"/>
      <c r="G5" s="4"/>
      <c r="H5" s="4">
        <f t="shared" si="0"/>
        <v>0</v>
      </c>
    </row>
    <row r="6" spans="1:8">
      <c r="A6" s="1" t="s">
        <v>3</v>
      </c>
      <c r="B6" s="4"/>
      <c r="C6" s="4"/>
      <c r="D6" s="4"/>
      <c r="E6" s="4"/>
      <c r="F6" s="4"/>
      <c r="G6" s="4"/>
      <c r="H6" s="4">
        <f t="shared" si="0"/>
        <v>0</v>
      </c>
    </row>
    <row r="7" spans="1:8" ht="18.75">
      <c r="A7" s="2" t="s">
        <v>5</v>
      </c>
      <c r="B7" s="4"/>
      <c r="C7" s="4"/>
      <c r="D7" s="4"/>
      <c r="E7" s="4"/>
      <c r="F7" s="4"/>
      <c r="G7" s="4"/>
      <c r="H7" s="4"/>
    </row>
    <row r="8" spans="1:8">
      <c r="A8" s="1" t="s">
        <v>6</v>
      </c>
      <c r="B8" s="4"/>
      <c r="C8" s="4"/>
      <c r="D8" s="4"/>
      <c r="E8" s="4"/>
      <c r="F8" s="4"/>
      <c r="G8" s="4"/>
      <c r="H8" s="4">
        <f t="shared" si="0"/>
        <v>0</v>
      </c>
    </row>
    <row r="9" spans="1:8">
      <c r="A9" s="1" t="s">
        <v>7</v>
      </c>
      <c r="B9" s="4"/>
      <c r="C9" s="4"/>
      <c r="D9" s="4"/>
      <c r="E9" s="4"/>
      <c r="F9" s="4"/>
      <c r="G9" s="4"/>
      <c r="H9" s="4">
        <f t="shared" si="0"/>
        <v>0</v>
      </c>
    </row>
    <row r="10" spans="1:8" ht="18.75">
      <c r="A10" s="2" t="s">
        <v>8</v>
      </c>
      <c r="B10" s="4"/>
      <c r="C10" s="4"/>
      <c r="D10" s="4"/>
      <c r="E10" s="4"/>
      <c r="F10" s="4"/>
      <c r="G10" s="4"/>
      <c r="H10" s="4"/>
    </row>
    <row r="11" spans="1:8">
      <c r="A11" s="1" t="s">
        <v>9</v>
      </c>
      <c r="B11" s="4"/>
      <c r="C11" s="4"/>
      <c r="D11" s="4"/>
      <c r="E11" s="4"/>
      <c r="F11" s="4"/>
      <c r="G11" s="4"/>
      <c r="H11" s="4">
        <f t="shared" si="0"/>
        <v>0</v>
      </c>
    </row>
    <row r="12" spans="1:8">
      <c r="A12" s="1" t="s">
        <v>10</v>
      </c>
      <c r="B12" s="4"/>
      <c r="C12" s="4"/>
      <c r="D12" s="4"/>
      <c r="E12" s="4"/>
      <c r="F12" s="7"/>
      <c r="G12" s="4"/>
      <c r="H12" s="4">
        <f t="shared" si="0"/>
        <v>0</v>
      </c>
    </row>
    <row r="13" spans="1:8" ht="18.75">
      <c r="A13" s="2" t="s">
        <v>11</v>
      </c>
      <c r="B13" s="4"/>
      <c r="C13" s="4"/>
      <c r="D13" s="4"/>
      <c r="E13" s="4"/>
      <c r="F13" s="4"/>
      <c r="G13" s="4"/>
      <c r="H13" s="4"/>
    </row>
    <row r="14" spans="1:8">
      <c r="A14" s="1" t="s">
        <v>12</v>
      </c>
      <c r="B14" s="4"/>
      <c r="C14" s="4"/>
      <c r="D14" s="4"/>
      <c r="E14" s="4"/>
      <c r="F14" s="4"/>
      <c r="G14" s="4"/>
      <c r="H14" s="4">
        <f t="shared" si="0"/>
        <v>0</v>
      </c>
    </row>
    <row r="15" spans="1:8">
      <c r="A15" s="1" t="s">
        <v>13</v>
      </c>
      <c r="B15" s="4"/>
      <c r="C15" s="4"/>
      <c r="D15" s="4"/>
      <c r="E15" s="4"/>
      <c r="F15" s="4"/>
      <c r="G15" s="4"/>
      <c r="H15" s="4">
        <f t="shared" si="0"/>
        <v>0</v>
      </c>
    </row>
    <row r="16" spans="1:8">
      <c r="A16" s="1" t="s">
        <v>14</v>
      </c>
      <c r="B16" s="4"/>
      <c r="C16" s="4"/>
      <c r="D16" s="4"/>
      <c r="E16" s="4"/>
      <c r="F16" s="4"/>
      <c r="G16" s="4"/>
      <c r="H16" s="4">
        <f t="shared" si="0"/>
        <v>0</v>
      </c>
    </row>
    <row r="17" spans="1:8">
      <c r="A17" s="1" t="s">
        <v>15</v>
      </c>
      <c r="B17" s="4"/>
      <c r="C17" s="4"/>
      <c r="D17" s="4"/>
      <c r="E17" s="4"/>
      <c r="F17" s="4"/>
      <c r="G17" s="4"/>
      <c r="H17" s="4">
        <f t="shared" si="0"/>
        <v>0</v>
      </c>
    </row>
    <row r="18" spans="1:8">
      <c r="A18" s="1" t="s">
        <v>16</v>
      </c>
      <c r="B18" s="4"/>
      <c r="C18" s="4"/>
      <c r="D18" s="4"/>
      <c r="E18" s="4"/>
      <c r="F18" s="4"/>
      <c r="G18" s="4"/>
      <c r="H18" s="4">
        <f t="shared" si="0"/>
        <v>0</v>
      </c>
    </row>
    <row r="19" spans="1:8">
      <c r="A19" s="1" t="s">
        <v>17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>
      <c r="A20" s="1" t="s">
        <v>18</v>
      </c>
      <c r="B20" s="4"/>
      <c r="C20" s="4"/>
      <c r="D20" s="4"/>
      <c r="E20" s="4"/>
      <c r="F20" s="4"/>
      <c r="G20" s="4"/>
      <c r="H20" s="4">
        <f t="shared" si="0"/>
        <v>0</v>
      </c>
    </row>
    <row r="21" spans="1:8">
      <c r="A21" s="1" t="s">
        <v>19</v>
      </c>
      <c r="B21" s="4"/>
      <c r="C21" s="4"/>
      <c r="D21" s="4"/>
      <c r="E21" s="4"/>
      <c r="F21" s="4"/>
      <c r="G21" s="4"/>
      <c r="H21" s="4">
        <f t="shared" si="0"/>
        <v>0</v>
      </c>
    </row>
    <row r="22" spans="1:8" ht="18.75">
      <c r="A22" s="2" t="s">
        <v>20</v>
      </c>
      <c r="B22" s="4"/>
      <c r="C22" s="4"/>
      <c r="D22" s="4"/>
      <c r="E22" s="4"/>
      <c r="F22" s="4"/>
      <c r="G22" s="4"/>
      <c r="H22" s="4"/>
    </row>
    <row r="23" spans="1:8">
      <c r="A23" s="1" t="s">
        <v>21</v>
      </c>
      <c r="B23" s="4"/>
      <c r="C23" s="4"/>
      <c r="D23" s="4"/>
      <c r="E23" s="4"/>
      <c r="F23" s="4"/>
      <c r="G23" s="4"/>
      <c r="H23" s="4">
        <f t="shared" si="0"/>
        <v>0</v>
      </c>
    </row>
    <row r="24" spans="1:8">
      <c r="A24" s="1" t="s">
        <v>22</v>
      </c>
      <c r="B24" s="4"/>
      <c r="C24" s="4"/>
      <c r="D24" s="4"/>
      <c r="E24" s="4"/>
      <c r="F24" s="4"/>
      <c r="G24" s="4"/>
      <c r="H24" s="4">
        <f t="shared" si="0"/>
        <v>0</v>
      </c>
    </row>
    <row r="25" spans="1:8">
      <c r="A25" s="1" t="s">
        <v>23</v>
      </c>
      <c r="B25" s="4"/>
      <c r="C25" s="4"/>
      <c r="D25" s="4"/>
      <c r="E25" s="4"/>
      <c r="F25" s="4"/>
      <c r="G25" s="4"/>
      <c r="H25" s="4">
        <f t="shared" si="0"/>
        <v>0</v>
      </c>
    </row>
    <row r="26" spans="1:8">
      <c r="A26" s="1" t="s">
        <v>24</v>
      </c>
      <c r="B26" s="4"/>
      <c r="C26" s="4"/>
      <c r="D26" s="4"/>
      <c r="E26" s="4"/>
      <c r="F26" s="4"/>
      <c r="G26" s="4"/>
      <c r="H26" s="4">
        <f t="shared" si="0"/>
        <v>0</v>
      </c>
    </row>
    <row r="27" spans="1:8" ht="18.75">
      <c r="A27" s="2" t="s">
        <v>25</v>
      </c>
      <c r="B27" s="4"/>
      <c r="C27" s="4"/>
      <c r="D27" s="4"/>
      <c r="E27" s="4"/>
      <c r="F27" s="4"/>
      <c r="G27" s="4"/>
      <c r="H27" s="4"/>
    </row>
    <row r="28" spans="1:8">
      <c r="A28" s="1" t="s">
        <v>26</v>
      </c>
      <c r="B28" s="4"/>
      <c r="C28" s="4"/>
      <c r="D28" s="4"/>
      <c r="E28" s="4"/>
      <c r="F28" s="7"/>
      <c r="G28" s="4"/>
      <c r="H28" s="4">
        <f t="shared" si="0"/>
        <v>0</v>
      </c>
    </row>
    <row r="29" spans="1:8">
      <c r="A29" s="1" t="s">
        <v>27</v>
      </c>
      <c r="B29" s="4"/>
      <c r="C29" s="4"/>
      <c r="D29" s="4"/>
      <c r="E29" s="4"/>
      <c r="F29" s="7"/>
      <c r="G29" s="4"/>
      <c r="H29" s="4">
        <f t="shared" si="0"/>
        <v>0</v>
      </c>
    </row>
    <row r="30" spans="1:8">
      <c r="A30" s="1" t="s">
        <v>40</v>
      </c>
      <c r="B30" s="4"/>
      <c r="C30" s="4"/>
      <c r="D30" s="4"/>
      <c r="E30" s="4"/>
      <c r="F30" s="7"/>
      <c r="G30" s="4"/>
      <c r="H30" s="4">
        <f t="shared" si="0"/>
        <v>0</v>
      </c>
    </row>
    <row r="31" spans="1:8">
      <c r="A31" s="1" t="s">
        <v>28</v>
      </c>
      <c r="B31" s="4"/>
      <c r="C31" s="4"/>
      <c r="D31" s="4"/>
      <c r="E31" s="4"/>
      <c r="F31" s="7"/>
      <c r="G31" s="4"/>
      <c r="H31" s="4">
        <f t="shared" si="0"/>
        <v>0</v>
      </c>
    </row>
    <row r="32" spans="1:8">
      <c r="A32" s="1" t="s">
        <v>29</v>
      </c>
      <c r="B32" s="4"/>
      <c r="C32" s="4"/>
      <c r="D32" s="4"/>
      <c r="E32" s="4"/>
      <c r="F32" s="4"/>
      <c r="G32" s="4"/>
      <c r="H32" s="4">
        <f t="shared" si="0"/>
        <v>0</v>
      </c>
    </row>
    <row r="33" spans="1:8" ht="18.75">
      <c r="A33" s="2" t="s">
        <v>30</v>
      </c>
      <c r="B33" s="4"/>
      <c r="C33" s="4"/>
      <c r="D33" s="4"/>
      <c r="E33" s="4"/>
      <c r="F33" s="4"/>
      <c r="G33" s="4"/>
      <c r="H33" s="4"/>
    </row>
    <row r="34" spans="1:8">
      <c r="A34" s="1" t="s">
        <v>31</v>
      </c>
      <c r="B34" s="4"/>
      <c r="C34" s="4"/>
      <c r="D34" s="4"/>
      <c r="E34" s="4"/>
      <c r="F34" s="4"/>
      <c r="G34" s="4"/>
      <c r="H34" s="4">
        <f t="shared" si="0"/>
        <v>0</v>
      </c>
    </row>
    <row r="35" spans="1:8">
      <c r="A35" s="1" t="s">
        <v>32</v>
      </c>
      <c r="B35" s="4"/>
      <c r="C35" s="4"/>
      <c r="D35" s="4"/>
      <c r="E35" s="4"/>
      <c r="F35" s="4"/>
      <c r="G35" s="4"/>
      <c r="H35" s="4">
        <f t="shared" si="0"/>
        <v>0</v>
      </c>
    </row>
    <row r="36" spans="1:8" ht="18.75">
      <c r="A36" s="2" t="s">
        <v>74</v>
      </c>
      <c r="B36" s="4"/>
      <c r="C36" s="4"/>
      <c r="D36" s="4"/>
      <c r="E36" s="4"/>
      <c r="F36" s="4"/>
      <c r="G36" s="4"/>
      <c r="H36" s="4"/>
    </row>
    <row r="37" spans="1:8">
      <c r="A37" s="9" t="s">
        <v>75</v>
      </c>
      <c r="B37" s="4"/>
      <c r="C37" s="4"/>
      <c r="D37" s="4"/>
      <c r="E37" s="4"/>
      <c r="F37" s="4"/>
      <c r="G37" s="4"/>
      <c r="H37" s="4">
        <f>SUM(B37:G37)</f>
        <v>0</v>
      </c>
    </row>
    <row r="38" spans="1:8">
      <c r="A38" s="10" t="s">
        <v>76</v>
      </c>
      <c r="B38" s="4"/>
      <c r="C38" s="4"/>
      <c r="D38" s="4"/>
      <c r="E38" s="4"/>
      <c r="F38" s="4"/>
      <c r="G38" s="4"/>
      <c r="H38" s="4">
        <f>SUM(B38:G38)</f>
        <v>0</v>
      </c>
    </row>
    <row r="39" spans="1:8">
      <c r="A39" s="10" t="s">
        <v>77</v>
      </c>
      <c r="B39" s="4"/>
      <c r="C39" s="4"/>
      <c r="D39" s="4"/>
      <c r="E39" s="4"/>
      <c r="F39" s="4"/>
      <c r="G39" s="4"/>
      <c r="H39" s="4">
        <f>SUM(B39:G39)</f>
        <v>0</v>
      </c>
    </row>
    <row r="40" spans="1:8" ht="18.75">
      <c r="A40" s="5" t="s">
        <v>34</v>
      </c>
      <c r="B40" s="6">
        <f t="shared" ref="B40:H40" si="1">SUM(B3:B39)</f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topLeftCell="A19" workbookViewId="0">
      <selection activeCell="H36" sqref="H36:H40"/>
    </sheetView>
  </sheetViews>
  <sheetFormatPr baseColWidth="10" defaultRowHeight="15"/>
  <cols>
    <col min="1" max="1" width="37" customWidth="1"/>
    <col min="2" max="3" width="11.5703125" bestFit="1" customWidth="1"/>
    <col min="4" max="4" width="13.7109375" customWidth="1"/>
  </cols>
  <sheetData>
    <row r="1" spans="1:8" ht="21">
      <c r="A1" s="17" t="s">
        <v>60</v>
      </c>
      <c r="B1" s="17"/>
      <c r="C1" s="17"/>
      <c r="D1" s="17"/>
      <c r="E1" s="17"/>
      <c r="F1" s="17"/>
      <c r="G1" s="17"/>
      <c r="H1" s="17"/>
    </row>
    <row r="2" spans="1:8" ht="18.75">
      <c r="A2" s="2" t="s">
        <v>4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33</v>
      </c>
    </row>
    <row r="3" spans="1:8">
      <c r="A3" s="1" t="s">
        <v>0</v>
      </c>
      <c r="B3" s="4"/>
      <c r="C3" s="4"/>
      <c r="D3" s="4"/>
      <c r="E3" s="4"/>
      <c r="F3" s="4"/>
      <c r="G3" s="4"/>
      <c r="H3" s="4">
        <f>SUM(B3:G3)</f>
        <v>0</v>
      </c>
    </row>
    <row r="4" spans="1:8">
      <c r="A4" s="1" t="s">
        <v>1</v>
      </c>
      <c r="B4" s="4"/>
      <c r="C4" s="4"/>
      <c r="D4" s="4"/>
      <c r="E4" s="4"/>
      <c r="F4" s="4"/>
      <c r="G4" s="4"/>
      <c r="H4" s="4">
        <f t="shared" ref="H4:H35" si="0">SUM(B4:G4)</f>
        <v>0</v>
      </c>
    </row>
    <row r="5" spans="1:8">
      <c r="A5" s="1" t="s">
        <v>2</v>
      </c>
      <c r="B5" s="4"/>
      <c r="C5" s="4"/>
      <c r="D5" s="4"/>
      <c r="E5" s="4"/>
      <c r="F5" s="4"/>
      <c r="G5" s="4"/>
      <c r="H5" s="4">
        <f t="shared" si="0"/>
        <v>0</v>
      </c>
    </row>
    <row r="6" spans="1:8">
      <c r="A6" s="1" t="s">
        <v>3</v>
      </c>
      <c r="B6" s="4"/>
      <c r="C6" s="4"/>
      <c r="D6" s="4"/>
      <c r="E6" s="4"/>
      <c r="F6" s="4"/>
      <c r="G6" s="4"/>
      <c r="H6" s="4">
        <f t="shared" si="0"/>
        <v>0</v>
      </c>
    </row>
    <row r="7" spans="1:8" ht="18.75">
      <c r="A7" s="2" t="s">
        <v>5</v>
      </c>
      <c r="B7" s="4"/>
      <c r="C7" s="4"/>
      <c r="D7" s="4"/>
      <c r="E7" s="4"/>
      <c r="F7" s="4"/>
      <c r="G7" s="4"/>
      <c r="H7" s="4"/>
    </row>
    <row r="8" spans="1:8">
      <c r="A8" s="1" t="s">
        <v>6</v>
      </c>
      <c r="B8" s="4"/>
      <c r="C8" s="4"/>
      <c r="D8" s="4"/>
      <c r="E8" s="4"/>
      <c r="F8" s="4"/>
      <c r="G8" s="4"/>
      <c r="H8" s="4">
        <f t="shared" si="0"/>
        <v>0</v>
      </c>
    </row>
    <row r="9" spans="1:8">
      <c r="A9" s="1" t="s">
        <v>7</v>
      </c>
      <c r="B9" s="4"/>
      <c r="C9" s="4"/>
      <c r="D9" s="4"/>
      <c r="E9" s="4"/>
      <c r="F9" s="4"/>
      <c r="G9" s="4"/>
      <c r="H9" s="4">
        <f t="shared" si="0"/>
        <v>0</v>
      </c>
    </row>
    <row r="10" spans="1:8" ht="18.75">
      <c r="A10" s="2" t="s">
        <v>8</v>
      </c>
      <c r="B10" s="4"/>
      <c r="C10" s="4"/>
      <c r="D10" s="4"/>
      <c r="E10" s="4"/>
      <c r="F10" s="4"/>
      <c r="G10" s="4"/>
      <c r="H10" s="4"/>
    </row>
    <row r="11" spans="1:8">
      <c r="A11" s="1" t="s">
        <v>9</v>
      </c>
      <c r="B11" s="4"/>
      <c r="C11" s="4"/>
      <c r="D11" s="4"/>
      <c r="E11" s="4"/>
      <c r="F11" s="4"/>
      <c r="G11" s="4"/>
      <c r="H11" s="4">
        <f t="shared" si="0"/>
        <v>0</v>
      </c>
    </row>
    <row r="12" spans="1:8">
      <c r="A12" s="1" t="s">
        <v>10</v>
      </c>
      <c r="B12" s="4"/>
      <c r="C12" s="4"/>
      <c r="D12" s="4"/>
      <c r="E12" s="4"/>
      <c r="F12" s="4"/>
      <c r="G12" s="4"/>
      <c r="H12" s="4">
        <f t="shared" si="0"/>
        <v>0</v>
      </c>
    </row>
    <row r="13" spans="1:8" ht="18.75">
      <c r="A13" s="2" t="s">
        <v>11</v>
      </c>
      <c r="B13" s="4"/>
      <c r="C13" s="4"/>
      <c r="D13" s="4"/>
      <c r="E13" s="4"/>
      <c r="F13" s="4"/>
      <c r="G13" s="4"/>
      <c r="H13" s="4"/>
    </row>
    <row r="14" spans="1:8">
      <c r="A14" s="1" t="s">
        <v>12</v>
      </c>
      <c r="B14" s="4"/>
      <c r="C14" s="4"/>
      <c r="D14" s="4"/>
      <c r="E14" s="4"/>
      <c r="F14" s="4"/>
      <c r="G14" s="4"/>
      <c r="H14" s="4">
        <f t="shared" si="0"/>
        <v>0</v>
      </c>
    </row>
    <row r="15" spans="1:8">
      <c r="A15" s="1" t="s">
        <v>13</v>
      </c>
      <c r="B15" s="4"/>
      <c r="C15" s="4"/>
      <c r="D15" s="4"/>
      <c r="E15" s="4"/>
      <c r="F15" s="4"/>
      <c r="G15" s="4"/>
      <c r="H15" s="4">
        <f t="shared" si="0"/>
        <v>0</v>
      </c>
    </row>
    <row r="16" spans="1:8">
      <c r="A16" s="1" t="s">
        <v>14</v>
      </c>
      <c r="B16" s="4"/>
      <c r="C16" s="4"/>
      <c r="D16" s="4"/>
      <c r="E16" s="4"/>
      <c r="F16" s="4"/>
      <c r="G16" s="4"/>
      <c r="H16" s="4">
        <f t="shared" si="0"/>
        <v>0</v>
      </c>
    </row>
    <row r="17" spans="1:8">
      <c r="A17" s="1" t="s">
        <v>15</v>
      </c>
      <c r="B17" s="4"/>
      <c r="C17" s="4"/>
      <c r="D17" s="4"/>
      <c r="E17" s="4"/>
      <c r="F17" s="4"/>
      <c r="G17" s="4"/>
      <c r="H17" s="4">
        <f t="shared" si="0"/>
        <v>0</v>
      </c>
    </row>
    <row r="18" spans="1:8">
      <c r="A18" s="1" t="s">
        <v>16</v>
      </c>
      <c r="B18" s="4"/>
      <c r="C18" s="4"/>
      <c r="D18" s="4"/>
      <c r="E18" s="4"/>
      <c r="F18" s="4"/>
      <c r="G18" s="4"/>
      <c r="H18" s="4">
        <f t="shared" si="0"/>
        <v>0</v>
      </c>
    </row>
    <row r="19" spans="1:8">
      <c r="A19" s="1" t="s">
        <v>17</v>
      </c>
      <c r="B19" s="4"/>
      <c r="C19" s="4"/>
      <c r="D19" s="4"/>
      <c r="E19" s="4"/>
      <c r="F19" s="4"/>
      <c r="G19" s="4"/>
      <c r="H19" s="4">
        <f t="shared" si="0"/>
        <v>0</v>
      </c>
    </row>
    <row r="20" spans="1:8">
      <c r="A20" s="1" t="s">
        <v>18</v>
      </c>
      <c r="B20" s="4"/>
      <c r="C20" s="4"/>
      <c r="D20" s="4"/>
      <c r="E20" s="4"/>
      <c r="F20" s="4"/>
      <c r="G20" s="4"/>
      <c r="H20" s="4">
        <f t="shared" si="0"/>
        <v>0</v>
      </c>
    </row>
    <row r="21" spans="1:8">
      <c r="A21" s="1" t="s">
        <v>19</v>
      </c>
      <c r="B21" s="4"/>
      <c r="C21" s="4"/>
      <c r="D21" s="4"/>
      <c r="E21" s="4"/>
      <c r="F21" s="4"/>
      <c r="G21" s="4"/>
      <c r="H21" s="4">
        <f t="shared" si="0"/>
        <v>0</v>
      </c>
    </row>
    <row r="22" spans="1:8" ht="18.75">
      <c r="A22" s="2" t="s">
        <v>20</v>
      </c>
      <c r="B22" s="4"/>
      <c r="C22" s="4"/>
      <c r="D22" s="4"/>
      <c r="E22" s="4"/>
      <c r="F22" s="4"/>
      <c r="G22" s="4"/>
      <c r="H22" s="4"/>
    </row>
    <row r="23" spans="1:8">
      <c r="A23" s="1" t="s">
        <v>21</v>
      </c>
      <c r="B23" s="4"/>
      <c r="C23" s="4"/>
      <c r="D23" s="4"/>
      <c r="E23" s="4"/>
      <c r="F23" s="4"/>
      <c r="G23" s="4"/>
      <c r="H23" s="4">
        <f t="shared" si="0"/>
        <v>0</v>
      </c>
    </row>
    <row r="24" spans="1:8">
      <c r="A24" s="1" t="s">
        <v>22</v>
      </c>
      <c r="B24" s="4"/>
      <c r="C24" s="4"/>
      <c r="D24" s="4"/>
      <c r="E24" s="4"/>
      <c r="F24" s="4"/>
      <c r="G24" s="4"/>
      <c r="H24" s="4">
        <f t="shared" si="0"/>
        <v>0</v>
      </c>
    </row>
    <row r="25" spans="1:8">
      <c r="A25" s="1" t="s">
        <v>23</v>
      </c>
      <c r="B25" s="4"/>
      <c r="C25" s="4"/>
      <c r="D25" s="4"/>
      <c r="E25" s="4"/>
      <c r="F25" s="4"/>
      <c r="G25" s="4"/>
      <c r="H25" s="4">
        <f t="shared" si="0"/>
        <v>0</v>
      </c>
    </row>
    <row r="26" spans="1:8">
      <c r="A26" s="1" t="s">
        <v>24</v>
      </c>
      <c r="B26" s="4"/>
      <c r="C26" s="4"/>
      <c r="D26" s="4"/>
      <c r="E26" s="4"/>
      <c r="F26" s="4"/>
      <c r="G26" s="4"/>
      <c r="H26" s="4">
        <f t="shared" si="0"/>
        <v>0</v>
      </c>
    </row>
    <row r="27" spans="1:8" ht="18.75">
      <c r="A27" s="2" t="s">
        <v>25</v>
      </c>
      <c r="B27" s="4"/>
      <c r="C27" s="4"/>
      <c r="D27" s="4"/>
      <c r="E27" s="4"/>
      <c r="F27" s="4"/>
      <c r="G27" s="4"/>
      <c r="H27" s="4"/>
    </row>
    <row r="28" spans="1:8">
      <c r="A28" s="1" t="s">
        <v>26</v>
      </c>
      <c r="B28" s="4"/>
      <c r="C28" s="4"/>
      <c r="D28" s="4"/>
      <c r="E28" s="4"/>
      <c r="F28" s="4"/>
      <c r="G28" s="4"/>
      <c r="H28" s="4">
        <f t="shared" si="0"/>
        <v>0</v>
      </c>
    </row>
    <row r="29" spans="1:8">
      <c r="A29" s="1" t="s">
        <v>27</v>
      </c>
      <c r="B29" s="4"/>
      <c r="C29" s="4"/>
      <c r="D29" s="4"/>
      <c r="E29" s="4"/>
      <c r="F29" s="4"/>
      <c r="G29" s="4"/>
      <c r="H29" s="4">
        <f t="shared" si="0"/>
        <v>0</v>
      </c>
    </row>
    <row r="30" spans="1:8">
      <c r="A30" s="1" t="s">
        <v>40</v>
      </c>
      <c r="B30" s="4"/>
      <c r="C30" s="4"/>
      <c r="D30" s="4"/>
      <c r="E30" s="4"/>
      <c r="F30" s="4"/>
      <c r="G30" s="4"/>
      <c r="H30" s="4">
        <f t="shared" si="0"/>
        <v>0</v>
      </c>
    </row>
    <row r="31" spans="1:8">
      <c r="A31" s="1" t="s">
        <v>28</v>
      </c>
      <c r="B31" s="4"/>
      <c r="C31" s="4"/>
      <c r="D31" s="4"/>
      <c r="E31" s="4"/>
      <c r="F31" s="4"/>
      <c r="G31" s="4"/>
      <c r="H31" s="4">
        <f t="shared" si="0"/>
        <v>0</v>
      </c>
    </row>
    <row r="32" spans="1:8">
      <c r="A32" s="1" t="s">
        <v>29</v>
      </c>
      <c r="B32" s="4"/>
      <c r="C32" s="4"/>
      <c r="D32" s="4"/>
      <c r="E32" s="4"/>
      <c r="F32" s="4"/>
      <c r="G32" s="4"/>
      <c r="H32" s="4">
        <f t="shared" si="0"/>
        <v>0</v>
      </c>
    </row>
    <row r="33" spans="1:8" ht="18.75">
      <c r="A33" s="2" t="s">
        <v>30</v>
      </c>
      <c r="B33" s="4"/>
      <c r="C33" s="4"/>
      <c r="D33" s="4"/>
      <c r="E33" s="4"/>
      <c r="F33" s="4"/>
      <c r="G33" s="4"/>
      <c r="H33" s="4"/>
    </row>
    <row r="34" spans="1:8">
      <c r="A34" s="1" t="s">
        <v>31</v>
      </c>
      <c r="B34" s="4"/>
      <c r="C34" s="4"/>
      <c r="D34" s="4"/>
      <c r="E34" s="4"/>
      <c r="F34" s="4"/>
      <c r="G34" s="4"/>
      <c r="H34" s="4">
        <f t="shared" si="0"/>
        <v>0</v>
      </c>
    </row>
    <row r="35" spans="1:8">
      <c r="A35" s="1" t="s">
        <v>32</v>
      </c>
      <c r="B35" s="4"/>
      <c r="C35" s="4"/>
      <c r="D35" s="4"/>
      <c r="E35" s="4"/>
      <c r="F35" s="4"/>
      <c r="G35" s="4"/>
      <c r="H35" s="4">
        <f t="shared" si="0"/>
        <v>0</v>
      </c>
    </row>
    <row r="36" spans="1:8" ht="18.75">
      <c r="A36" s="2" t="s">
        <v>74</v>
      </c>
      <c r="B36" s="4"/>
      <c r="C36" s="4"/>
      <c r="D36" s="4"/>
      <c r="E36" s="4"/>
      <c r="F36" s="4"/>
      <c r="G36" s="4"/>
      <c r="H36" s="4"/>
    </row>
    <row r="37" spans="1:8">
      <c r="A37" s="9" t="s">
        <v>75</v>
      </c>
      <c r="B37" s="4"/>
      <c r="C37" s="4"/>
      <c r="D37" s="4"/>
      <c r="E37" s="4"/>
      <c r="F37" s="4"/>
      <c r="G37" s="4"/>
      <c r="H37" s="4">
        <f>SUM(B37:G37)</f>
        <v>0</v>
      </c>
    </row>
    <row r="38" spans="1:8">
      <c r="A38" s="10" t="s">
        <v>76</v>
      </c>
      <c r="B38" s="4"/>
      <c r="C38" s="4"/>
      <c r="D38" s="4"/>
      <c r="E38" s="4"/>
      <c r="F38" s="4"/>
      <c r="G38" s="4"/>
      <c r="H38" s="4">
        <f>SUM(B38:G38)</f>
        <v>0</v>
      </c>
    </row>
    <row r="39" spans="1:8">
      <c r="A39" s="10" t="s">
        <v>77</v>
      </c>
      <c r="B39" s="4"/>
      <c r="C39" s="4"/>
      <c r="D39" s="4"/>
      <c r="E39" s="4"/>
      <c r="F39" s="4"/>
      <c r="G39" s="4"/>
      <c r="H39" s="4">
        <f>SUM(B39:G39)</f>
        <v>0</v>
      </c>
    </row>
    <row r="40" spans="1:8" ht="18.75">
      <c r="A40" s="5" t="s">
        <v>34</v>
      </c>
      <c r="B40" s="6">
        <f t="shared" ref="B40:H40" si="1">SUM(B3:B39)</f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  <c r="H40" s="6">
        <f t="shared" si="1"/>
        <v>0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F3" sqref="F3"/>
    </sheetView>
  </sheetViews>
  <sheetFormatPr baseColWidth="10" defaultRowHeight="15"/>
  <cols>
    <col min="1" max="1" width="37" customWidth="1"/>
    <col min="2" max="3" width="11.5703125" bestFit="1" customWidth="1"/>
    <col min="4" max="4" width="14.28515625" customWidth="1"/>
    <col min="5" max="5" width="13.7109375" customWidth="1"/>
  </cols>
  <sheetData>
    <row r="1" spans="1:7" ht="21">
      <c r="A1" s="17" t="s">
        <v>67</v>
      </c>
      <c r="B1" s="17"/>
      <c r="C1" s="17"/>
      <c r="D1" s="17"/>
      <c r="E1" s="17"/>
      <c r="F1" s="17"/>
      <c r="G1" s="17"/>
    </row>
    <row r="2" spans="1:7" ht="18.75">
      <c r="A2" s="2" t="s">
        <v>4</v>
      </c>
      <c r="B2" s="3" t="s">
        <v>72</v>
      </c>
      <c r="C2" s="3" t="s">
        <v>71</v>
      </c>
      <c r="D2" s="3" t="s">
        <v>70</v>
      </c>
      <c r="E2" s="8" t="s">
        <v>69</v>
      </c>
      <c r="F2" s="8" t="s">
        <v>68</v>
      </c>
      <c r="G2" s="3" t="s">
        <v>33</v>
      </c>
    </row>
    <row r="3" spans="1:7">
      <c r="A3" s="1" t="s">
        <v>0</v>
      </c>
      <c r="B3" s="4"/>
      <c r="C3" s="4"/>
      <c r="D3" s="4"/>
      <c r="E3" s="4"/>
      <c r="F3" s="4"/>
      <c r="G3" s="4">
        <f>SUM(B3:F3)</f>
        <v>0</v>
      </c>
    </row>
    <row r="4" spans="1:7">
      <c r="A4" s="1" t="s">
        <v>1</v>
      </c>
      <c r="B4" s="4"/>
      <c r="C4" s="4"/>
      <c r="D4" s="4"/>
      <c r="E4" s="4"/>
      <c r="F4" s="4"/>
      <c r="G4" s="4">
        <f>SUM(B4:F4)</f>
        <v>0</v>
      </c>
    </row>
    <row r="5" spans="1:7">
      <c r="A5" s="1" t="s">
        <v>2</v>
      </c>
      <c r="B5" s="4"/>
      <c r="C5" s="4"/>
      <c r="D5" s="4"/>
      <c r="E5" s="4"/>
      <c r="F5" s="4"/>
      <c r="G5" s="4">
        <f>SUM(B5:F5)</f>
        <v>0</v>
      </c>
    </row>
    <row r="6" spans="1:7">
      <c r="A6" s="1" t="s">
        <v>3</v>
      </c>
      <c r="B6" s="4"/>
      <c r="C6" s="4"/>
      <c r="D6" s="4"/>
      <c r="E6" s="4"/>
      <c r="F6" s="4"/>
      <c r="G6" s="4">
        <f>SUM(B6:F6)</f>
        <v>0</v>
      </c>
    </row>
    <row r="7" spans="1:7" ht="18.75">
      <c r="A7" s="2" t="s">
        <v>5</v>
      </c>
      <c r="B7" s="4"/>
      <c r="C7" s="4"/>
      <c r="D7" s="4"/>
      <c r="E7" s="4"/>
      <c r="F7" s="4"/>
      <c r="G7" s="4"/>
    </row>
    <row r="8" spans="1:7">
      <c r="A8" s="1" t="s">
        <v>6</v>
      </c>
      <c r="B8" s="4"/>
      <c r="C8" s="4"/>
      <c r="D8" s="4"/>
      <c r="E8" s="4"/>
      <c r="F8" s="4"/>
      <c r="G8" s="4">
        <f>SUM(B8:F8)</f>
        <v>0</v>
      </c>
    </row>
    <row r="9" spans="1:7">
      <c r="A9" s="1" t="s">
        <v>7</v>
      </c>
      <c r="B9" s="4"/>
      <c r="C9" s="4"/>
      <c r="D9" s="4"/>
      <c r="E9" s="4"/>
      <c r="F9" s="4"/>
      <c r="G9" s="4">
        <f>SUM(B9:F9)</f>
        <v>0</v>
      </c>
    </row>
    <row r="10" spans="1:7" ht="18.75">
      <c r="A10" s="2" t="s">
        <v>8</v>
      </c>
      <c r="B10" s="4"/>
      <c r="C10" s="4"/>
      <c r="D10" s="4"/>
      <c r="E10" s="4"/>
      <c r="F10" s="4"/>
      <c r="G10" s="4"/>
    </row>
    <row r="11" spans="1:7">
      <c r="A11" s="1" t="s">
        <v>9</v>
      </c>
      <c r="B11" s="4"/>
      <c r="C11" s="4"/>
      <c r="D11" s="4"/>
      <c r="E11" s="4"/>
      <c r="F11" s="4"/>
      <c r="G11" s="4">
        <f>SUM(B11:F11)</f>
        <v>0</v>
      </c>
    </row>
    <row r="12" spans="1:7">
      <c r="A12" s="1" t="s">
        <v>10</v>
      </c>
      <c r="B12" s="4"/>
      <c r="C12" s="4"/>
      <c r="D12" s="4"/>
      <c r="E12" s="4"/>
      <c r="F12" s="4"/>
      <c r="G12" s="4">
        <f>SUM(B12:F12)</f>
        <v>0</v>
      </c>
    </row>
    <row r="13" spans="1:7" ht="18.75">
      <c r="A13" s="2" t="s">
        <v>11</v>
      </c>
      <c r="B13" s="4"/>
      <c r="C13" s="4"/>
      <c r="D13" s="4"/>
      <c r="E13" s="4"/>
      <c r="F13" s="4"/>
      <c r="G13" s="4"/>
    </row>
    <row r="14" spans="1:7">
      <c r="A14" s="1" t="s">
        <v>12</v>
      </c>
      <c r="B14" s="4"/>
      <c r="C14" s="4"/>
      <c r="D14" s="4"/>
      <c r="E14" s="4"/>
      <c r="F14" s="4"/>
      <c r="G14" s="4">
        <f t="shared" ref="G14:G21" si="0">SUM(B14:F14)</f>
        <v>0</v>
      </c>
    </row>
    <row r="15" spans="1:7">
      <c r="A15" s="1" t="s">
        <v>13</v>
      </c>
      <c r="B15" s="4"/>
      <c r="C15" s="4"/>
      <c r="D15" s="4"/>
      <c r="E15" s="4"/>
      <c r="F15" s="4"/>
      <c r="G15" s="4">
        <f t="shared" si="0"/>
        <v>0</v>
      </c>
    </row>
    <row r="16" spans="1:7">
      <c r="A16" s="1" t="s">
        <v>14</v>
      </c>
      <c r="B16" s="4"/>
      <c r="C16" s="4"/>
      <c r="D16" s="4"/>
      <c r="E16" s="4"/>
      <c r="F16" s="4"/>
      <c r="G16" s="4">
        <f t="shared" si="0"/>
        <v>0</v>
      </c>
    </row>
    <row r="17" spans="1:7">
      <c r="A17" s="1" t="s">
        <v>15</v>
      </c>
      <c r="B17" s="4"/>
      <c r="C17" s="4"/>
      <c r="D17" s="4"/>
      <c r="E17" s="4"/>
      <c r="F17" s="4"/>
      <c r="G17" s="4">
        <f t="shared" si="0"/>
        <v>0</v>
      </c>
    </row>
    <row r="18" spans="1:7">
      <c r="A18" s="1" t="s">
        <v>16</v>
      </c>
      <c r="B18" s="4"/>
      <c r="C18" s="4"/>
      <c r="D18" s="4"/>
      <c r="E18" s="4"/>
      <c r="F18" s="4"/>
      <c r="G18" s="4">
        <f t="shared" si="0"/>
        <v>0</v>
      </c>
    </row>
    <row r="19" spans="1:7">
      <c r="A19" s="1" t="s">
        <v>17</v>
      </c>
      <c r="B19" s="4"/>
      <c r="C19" s="4"/>
      <c r="D19" s="4"/>
      <c r="E19" s="4"/>
      <c r="F19" s="4"/>
      <c r="G19" s="4">
        <f t="shared" si="0"/>
        <v>0</v>
      </c>
    </row>
    <row r="20" spans="1:7">
      <c r="A20" s="1" t="s">
        <v>18</v>
      </c>
      <c r="B20" s="4"/>
      <c r="C20" s="4"/>
      <c r="D20" s="4"/>
      <c r="E20" s="4"/>
      <c r="F20" s="4"/>
      <c r="G20" s="4">
        <f t="shared" si="0"/>
        <v>0</v>
      </c>
    </row>
    <row r="21" spans="1:7">
      <c r="A21" s="1" t="s">
        <v>19</v>
      </c>
      <c r="B21" s="4"/>
      <c r="C21" s="4"/>
      <c r="D21" s="4"/>
      <c r="E21" s="4"/>
      <c r="F21" s="4"/>
      <c r="G21" s="4">
        <f t="shared" si="0"/>
        <v>0</v>
      </c>
    </row>
    <row r="22" spans="1:7" ht="18.75">
      <c r="A22" s="2" t="s">
        <v>20</v>
      </c>
      <c r="B22" s="4"/>
      <c r="C22" s="4"/>
      <c r="D22" s="4"/>
      <c r="E22" s="4"/>
      <c r="F22" s="4"/>
      <c r="G22" s="4"/>
    </row>
    <row r="23" spans="1:7">
      <c r="A23" s="1" t="s">
        <v>21</v>
      </c>
      <c r="B23" s="4"/>
      <c r="C23" s="4"/>
      <c r="D23" s="4"/>
      <c r="E23" s="4"/>
      <c r="F23" s="4"/>
      <c r="G23" s="4">
        <f>SUM(B23:F23)</f>
        <v>0</v>
      </c>
    </row>
    <row r="24" spans="1:7">
      <c r="A24" s="1" t="s">
        <v>22</v>
      </c>
      <c r="B24" s="4"/>
      <c r="C24" s="4"/>
      <c r="D24" s="4"/>
      <c r="E24" s="4"/>
      <c r="F24" s="4"/>
      <c r="G24" s="4">
        <f>SUM(B24:F24)</f>
        <v>0</v>
      </c>
    </row>
    <row r="25" spans="1:7">
      <c r="A25" s="1" t="s">
        <v>23</v>
      </c>
      <c r="B25" s="4"/>
      <c r="C25" s="4"/>
      <c r="D25" s="4"/>
      <c r="E25" s="4"/>
      <c r="F25" s="4"/>
      <c r="G25" s="4">
        <f>SUM(B25:F25)</f>
        <v>0</v>
      </c>
    </row>
    <row r="26" spans="1:7">
      <c r="A26" s="1" t="s">
        <v>24</v>
      </c>
      <c r="B26" s="4"/>
      <c r="C26" s="4"/>
      <c r="D26" s="4"/>
      <c r="E26" s="4"/>
      <c r="F26" s="4"/>
      <c r="G26" s="4">
        <f>SUM(B26:F26)</f>
        <v>0</v>
      </c>
    </row>
    <row r="27" spans="1:7" ht="18.75">
      <c r="A27" s="2" t="s">
        <v>25</v>
      </c>
      <c r="B27" s="4"/>
      <c r="C27" s="4"/>
      <c r="D27" s="4"/>
      <c r="E27" s="4"/>
      <c r="F27" s="4"/>
      <c r="G27" s="4"/>
    </row>
    <row r="28" spans="1:7">
      <c r="A28" s="1" t="s">
        <v>26</v>
      </c>
      <c r="B28" s="4"/>
      <c r="C28" s="4"/>
      <c r="D28" s="4"/>
      <c r="E28" s="4"/>
      <c r="F28" s="4"/>
      <c r="G28" s="4">
        <f>SUM(B28:F28)</f>
        <v>0</v>
      </c>
    </row>
    <row r="29" spans="1:7">
      <c r="A29" s="1" t="s">
        <v>27</v>
      </c>
      <c r="B29" s="4"/>
      <c r="C29" s="4"/>
      <c r="D29" s="4"/>
      <c r="E29" s="4"/>
      <c r="F29" s="4"/>
      <c r="G29" s="4">
        <f>SUM(B29:F29)</f>
        <v>0</v>
      </c>
    </row>
    <row r="30" spans="1:7">
      <c r="A30" s="1" t="s">
        <v>40</v>
      </c>
      <c r="B30" s="4"/>
      <c r="C30" s="4"/>
      <c r="D30" s="4"/>
      <c r="E30" s="4"/>
      <c r="F30" s="4"/>
      <c r="G30" s="4">
        <f>SUM(B30:F30)</f>
        <v>0</v>
      </c>
    </row>
    <row r="31" spans="1:7">
      <c r="A31" s="1" t="s">
        <v>28</v>
      </c>
      <c r="B31" s="4"/>
      <c r="C31" s="4"/>
      <c r="D31" s="4"/>
      <c r="E31" s="4"/>
      <c r="F31" s="4"/>
      <c r="G31" s="4">
        <f>SUM(B31:F31)</f>
        <v>0</v>
      </c>
    </row>
    <row r="32" spans="1:7">
      <c r="A32" s="1" t="s">
        <v>29</v>
      </c>
      <c r="B32" s="4"/>
      <c r="C32" s="4"/>
      <c r="D32" s="4"/>
      <c r="E32" s="4"/>
      <c r="F32" s="4"/>
      <c r="G32" s="4">
        <f>SUM(B32:F32)</f>
        <v>0</v>
      </c>
    </row>
    <row r="33" spans="1:7" ht="18.75">
      <c r="A33" s="2" t="s">
        <v>30</v>
      </c>
      <c r="B33" s="4"/>
      <c r="C33" s="4"/>
      <c r="D33" s="4"/>
      <c r="E33" s="4"/>
      <c r="F33" s="4"/>
      <c r="G33" s="4"/>
    </row>
    <row r="34" spans="1:7">
      <c r="A34" s="1" t="s">
        <v>31</v>
      </c>
      <c r="B34" s="4"/>
      <c r="C34" s="4"/>
      <c r="D34" s="4"/>
      <c r="E34" s="4"/>
      <c r="F34" s="4"/>
      <c r="G34" s="4">
        <f>SUM(B34:F34)</f>
        <v>0</v>
      </c>
    </row>
    <row r="35" spans="1:7">
      <c r="A35" s="1" t="s">
        <v>32</v>
      </c>
      <c r="B35" s="4"/>
      <c r="C35" s="4"/>
      <c r="D35" s="4"/>
      <c r="E35" s="4"/>
      <c r="F35" s="4"/>
      <c r="G35" s="4">
        <f>SUM(B35:F35)</f>
        <v>0</v>
      </c>
    </row>
    <row r="36" spans="1:7" ht="18.75">
      <c r="A36" s="2" t="s">
        <v>74</v>
      </c>
      <c r="B36" s="4"/>
      <c r="C36" s="4"/>
      <c r="D36" s="4"/>
      <c r="E36" s="4"/>
      <c r="F36" s="4"/>
      <c r="G36" s="4"/>
    </row>
    <row r="37" spans="1:7">
      <c r="A37" s="9" t="s">
        <v>75</v>
      </c>
      <c r="B37" s="4"/>
      <c r="C37" s="4"/>
      <c r="D37" s="4"/>
      <c r="E37" s="4"/>
      <c r="F37" s="4"/>
      <c r="G37" s="4">
        <f>SUM(A37:F37)</f>
        <v>0</v>
      </c>
    </row>
    <row r="38" spans="1:7">
      <c r="A38" s="10" t="s">
        <v>76</v>
      </c>
      <c r="B38" s="4"/>
      <c r="C38" s="4"/>
      <c r="D38" s="4"/>
      <c r="E38" s="4"/>
      <c r="F38" s="4"/>
      <c r="G38" s="4">
        <f>SUM(A38:F38)</f>
        <v>0</v>
      </c>
    </row>
    <row r="39" spans="1:7">
      <c r="A39" s="10" t="s">
        <v>77</v>
      </c>
      <c r="B39" s="4"/>
      <c r="C39" s="4"/>
      <c r="D39" s="4"/>
      <c r="E39" s="4"/>
      <c r="F39" s="4"/>
      <c r="G39" s="4">
        <f>SUM(A39:F39)</f>
        <v>0</v>
      </c>
    </row>
    <row r="40" spans="1:7" ht="18.75">
      <c r="A40" s="5" t="s">
        <v>34</v>
      </c>
      <c r="B40" s="6">
        <f t="shared" ref="B40:G40" si="1">SUM(B3:B39)</f>
        <v>0</v>
      </c>
      <c r="C40" s="6">
        <f t="shared" si="1"/>
        <v>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 t="shared" si="1"/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3"/>
  <sheetViews>
    <sheetView topLeftCell="A25" workbookViewId="0">
      <selection activeCell="G40" sqref="G40"/>
    </sheetView>
  </sheetViews>
  <sheetFormatPr baseColWidth="10" defaultRowHeight="15"/>
  <cols>
    <col min="1" max="1" width="37" customWidth="1"/>
    <col min="2" max="3" width="11.5703125" bestFit="1" customWidth="1"/>
    <col min="4" max="6" width="13.7109375" customWidth="1"/>
  </cols>
  <sheetData>
    <row r="1" spans="1:7" ht="21">
      <c r="A1" s="17" t="s">
        <v>73</v>
      </c>
      <c r="B1" s="17"/>
      <c r="C1" s="17"/>
      <c r="D1" s="17"/>
      <c r="E1" s="17"/>
      <c r="F1" s="17"/>
      <c r="G1" s="17"/>
    </row>
    <row r="2" spans="1:7" ht="18.75">
      <c r="A2" s="2" t="s">
        <v>4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33</v>
      </c>
    </row>
    <row r="3" spans="1:7">
      <c r="A3" s="1" t="s">
        <v>0</v>
      </c>
      <c r="B3" s="4">
        <f>'Sem 1'!F3</f>
        <v>12500</v>
      </c>
      <c r="C3" s="4">
        <f>'Sem 2'!H3</f>
        <v>142000</v>
      </c>
      <c r="D3" s="4">
        <f>'Sem 3'!H3</f>
        <v>0</v>
      </c>
      <c r="E3" s="4">
        <f>'Sem 4'!H3</f>
        <v>0</v>
      </c>
      <c r="F3" s="4">
        <f>'Sem 5'!G3</f>
        <v>0</v>
      </c>
      <c r="G3" s="4">
        <f>SUM(B3:F3)</f>
        <v>154500</v>
      </c>
    </row>
    <row r="4" spans="1:7">
      <c r="A4" s="1" t="s">
        <v>1</v>
      </c>
      <c r="B4" s="4">
        <f>'Sem 1'!F4</f>
        <v>199500</v>
      </c>
      <c r="C4" s="4">
        <f>'Sem 2'!H4</f>
        <v>165000</v>
      </c>
      <c r="D4" s="4">
        <f>'Sem 3'!H4</f>
        <v>0</v>
      </c>
      <c r="E4" s="4">
        <f>'Sem 4'!H4</f>
        <v>0</v>
      </c>
      <c r="F4" s="4">
        <f>'Sem 5'!G4</f>
        <v>0</v>
      </c>
      <c r="G4" s="4">
        <f t="shared" ref="G4:G39" si="0">SUM(B4:F4)</f>
        <v>364500</v>
      </c>
    </row>
    <row r="5" spans="1:7">
      <c r="A5" s="1" t="s">
        <v>2</v>
      </c>
      <c r="B5" s="4">
        <f>'Sem 1'!F5</f>
        <v>0</v>
      </c>
      <c r="C5" s="4">
        <f>'Sem 2'!H5</f>
        <v>21750</v>
      </c>
      <c r="D5" s="4">
        <f>'Sem 3'!H5</f>
        <v>0</v>
      </c>
      <c r="E5" s="4">
        <f>'Sem 4'!H5</f>
        <v>0</v>
      </c>
      <c r="F5" s="4">
        <f>'Sem 5'!G5</f>
        <v>0</v>
      </c>
      <c r="G5" s="4">
        <f t="shared" si="0"/>
        <v>21750</v>
      </c>
    </row>
    <row r="6" spans="1:7">
      <c r="A6" s="1" t="s">
        <v>3</v>
      </c>
      <c r="B6" s="4">
        <f>'Sem 1'!F6</f>
        <v>0</v>
      </c>
      <c r="C6" s="4">
        <f>'Sem 2'!H6</f>
        <v>100000</v>
      </c>
      <c r="D6" s="4">
        <f>'Sem 3'!H6</f>
        <v>0</v>
      </c>
      <c r="E6" s="4">
        <f>'Sem 4'!H6</f>
        <v>0</v>
      </c>
      <c r="F6" s="4">
        <f>'Sem 5'!G6</f>
        <v>0</v>
      </c>
      <c r="G6" s="4">
        <f t="shared" si="0"/>
        <v>100000</v>
      </c>
    </row>
    <row r="7" spans="1:7" ht="18.75">
      <c r="A7" s="2" t="s">
        <v>5</v>
      </c>
      <c r="B7" s="4">
        <f>'Sem 1'!F7</f>
        <v>0</v>
      </c>
      <c r="C7" s="4">
        <f>'Sem 2'!H7</f>
        <v>0</v>
      </c>
      <c r="D7" s="4">
        <f>'Sem 3'!H7</f>
        <v>0</v>
      </c>
      <c r="E7" s="4">
        <f>'Sem 4'!H7</f>
        <v>0</v>
      </c>
      <c r="F7" s="4">
        <f>'Sem 5'!G7</f>
        <v>0</v>
      </c>
      <c r="G7" s="4">
        <f t="shared" si="0"/>
        <v>0</v>
      </c>
    </row>
    <row r="8" spans="1:7">
      <c r="A8" s="1" t="s">
        <v>6</v>
      </c>
      <c r="B8" s="4">
        <f>'Sem 1'!F8</f>
        <v>23000</v>
      </c>
      <c r="C8" s="4">
        <f>'Sem 2'!H8</f>
        <v>2000</v>
      </c>
      <c r="D8" s="4">
        <f>'Sem 3'!H8</f>
        <v>0</v>
      </c>
      <c r="E8" s="4">
        <f>'Sem 4'!H8</f>
        <v>0</v>
      </c>
      <c r="F8" s="4">
        <f>'Sem 5'!G8</f>
        <v>0</v>
      </c>
      <c r="G8" s="4">
        <f t="shared" si="0"/>
        <v>25000</v>
      </c>
    </row>
    <row r="9" spans="1:7">
      <c r="A9" s="1" t="s">
        <v>7</v>
      </c>
      <c r="B9" s="4">
        <f>'Sem 1'!F9</f>
        <v>43500</v>
      </c>
      <c r="C9" s="4">
        <f>'Sem 2'!H9</f>
        <v>81500</v>
      </c>
      <c r="D9" s="4">
        <f>'Sem 3'!H9</f>
        <v>0</v>
      </c>
      <c r="E9" s="4">
        <f>'Sem 4'!H9</f>
        <v>0</v>
      </c>
      <c r="F9" s="4">
        <f>'Sem 5'!G9</f>
        <v>0</v>
      </c>
      <c r="G9" s="4">
        <f t="shared" si="0"/>
        <v>125000</v>
      </c>
    </row>
    <row r="10" spans="1:7" ht="18.75">
      <c r="A10" s="2" t="s">
        <v>8</v>
      </c>
      <c r="B10" s="4">
        <f>'Sem 1'!F10</f>
        <v>0</v>
      </c>
      <c r="C10" s="4">
        <f>'Sem 2'!H10</f>
        <v>0</v>
      </c>
      <c r="D10" s="4">
        <f>'Sem 3'!H10</f>
        <v>0</v>
      </c>
      <c r="E10" s="4">
        <f>'Sem 4'!H10</f>
        <v>0</v>
      </c>
      <c r="F10" s="4">
        <f>'Sem 5'!G10</f>
        <v>0</v>
      </c>
      <c r="G10" s="4">
        <f t="shared" si="0"/>
        <v>0</v>
      </c>
    </row>
    <row r="11" spans="1:7">
      <c r="A11" s="1" t="s">
        <v>9</v>
      </c>
      <c r="B11" s="4">
        <f>'Sem 1'!F11</f>
        <v>17500</v>
      </c>
      <c r="C11" s="4">
        <f>'Sem 2'!H11</f>
        <v>40250</v>
      </c>
      <c r="D11" s="4">
        <f>'Sem 3'!H11</f>
        <v>0</v>
      </c>
      <c r="E11" s="4">
        <f>'Sem 4'!H11</f>
        <v>0</v>
      </c>
      <c r="F11" s="4">
        <f>'Sem 5'!G11</f>
        <v>0</v>
      </c>
      <c r="G11" s="4">
        <f t="shared" si="0"/>
        <v>57750</v>
      </c>
    </row>
    <row r="12" spans="1:7">
      <c r="A12" s="1" t="s">
        <v>10</v>
      </c>
      <c r="B12" s="4">
        <f>'Sem 1'!F12</f>
        <v>49600</v>
      </c>
      <c r="C12" s="4">
        <f>'Sem 2'!H12</f>
        <v>122500</v>
      </c>
      <c r="D12" s="4">
        <f>'Sem 3'!H12</f>
        <v>0</v>
      </c>
      <c r="E12" s="4">
        <f>'Sem 4'!H12</f>
        <v>0</v>
      </c>
      <c r="F12" s="4">
        <f>'Sem 5'!G12</f>
        <v>0</v>
      </c>
      <c r="G12" s="4">
        <f t="shared" si="0"/>
        <v>172100</v>
      </c>
    </row>
    <row r="13" spans="1:7" ht="18.75">
      <c r="A13" s="2" t="s">
        <v>11</v>
      </c>
      <c r="B13" s="4">
        <f>'Sem 1'!F13</f>
        <v>0</v>
      </c>
      <c r="C13" s="4">
        <f>'Sem 2'!H13</f>
        <v>0</v>
      </c>
      <c r="D13" s="4">
        <f>'Sem 3'!H13</f>
        <v>0</v>
      </c>
      <c r="E13" s="4">
        <f>'Sem 4'!H13</f>
        <v>0</v>
      </c>
      <c r="F13" s="4">
        <f>'Sem 5'!G13</f>
        <v>0</v>
      </c>
      <c r="G13" s="4">
        <f t="shared" si="0"/>
        <v>0</v>
      </c>
    </row>
    <row r="14" spans="1:7">
      <c r="A14" s="1" t="s">
        <v>12</v>
      </c>
      <c r="B14" s="4">
        <f>'Sem 1'!F14</f>
        <v>27000</v>
      </c>
      <c r="C14" s="4">
        <f>'Sem 2'!H14</f>
        <v>88000</v>
      </c>
      <c r="D14" s="4">
        <f>'Sem 3'!H14</f>
        <v>0</v>
      </c>
      <c r="E14" s="4">
        <f>'Sem 4'!H14</f>
        <v>0</v>
      </c>
      <c r="F14" s="4">
        <f>'Sem 5'!G14</f>
        <v>0</v>
      </c>
      <c r="G14" s="4">
        <f t="shared" si="0"/>
        <v>115000</v>
      </c>
    </row>
    <row r="15" spans="1:7">
      <c r="A15" s="1" t="s">
        <v>13</v>
      </c>
      <c r="B15" s="4">
        <f>'Sem 1'!F15</f>
        <v>10000</v>
      </c>
      <c r="C15" s="4">
        <f>'Sem 2'!H15</f>
        <v>16500</v>
      </c>
      <c r="D15" s="4">
        <f>'Sem 3'!H15</f>
        <v>0</v>
      </c>
      <c r="E15" s="4">
        <f>'Sem 4'!H15</f>
        <v>0</v>
      </c>
      <c r="F15" s="4">
        <f>'Sem 5'!G15</f>
        <v>0</v>
      </c>
      <c r="G15" s="4">
        <f t="shared" si="0"/>
        <v>26500</v>
      </c>
    </row>
    <row r="16" spans="1:7">
      <c r="A16" s="1" t="s">
        <v>14</v>
      </c>
      <c r="B16" s="4">
        <f>'Sem 1'!F16</f>
        <v>28000</v>
      </c>
      <c r="C16" s="4">
        <f>'Sem 2'!H16</f>
        <v>49000</v>
      </c>
      <c r="D16" s="4">
        <f>'Sem 3'!H16</f>
        <v>0</v>
      </c>
      <c r="E16" s="4">
        <f>'Sem 4'!H16</f>
        <v>0</v>
      </c>
      <c r="F16" s="4">
        <f>'Sem 5'!G16</f>
        <v>0</v>
      </c>
      <c r="G16" s="4">
        <f t="shared" si="0"/>
        <v>77000</v>
      </c>
    </row>
    <row r="17" spans="1:7">
      <c r="A17" s="1" t="s">
        <v>15</v>
      </c>
      <c r="B17" s="4">
        <f>'Sem 1'!F17</f>
        <v>43500</v>
      </c>
      <c r="C17" s="4">
        <f>'Sem 2'!H17</f>
        <v>38000</v>
      </c>
      <c r="D17" s="4">
        <f>'Sem 3'!H17</f>
        <v>0</v>
      </c>
      <c r="E17" s="4">
        <f>'Sem 4'!H17</f>
        <v>0</v>
      </c>
      <c r="F17" s="4">
        <f>'Sem 5'!G17</f>
        <v>0</v>
      </c>
      <c r="G17" s="4">
        <f t="shared" si="0"/>
        <v>81500</v>
      </c>
    </row>
    <row r="18" spans="1:7">
      <c r="A18" s="1" t="s">
        <v>16</v>
      </c>
      <c r="B18" s="4">
        <f>'Sem 1'!F18</f>
        <v>8000</v>
      </c>
      <c r="C18" s="4">
        <f>'Sem 2'!H18</f>
        <v>38000</v>
      </c>
      <c r="D18" s="4">
        <f>'Sem 3'!H18</f>
        <v>0</v>
      </c>
      <c r="E18" s="4">
        <f>'Sem 4'!H18</f>
        <v>0</v>
      </c>
      <c r="F18" s="4">
        <f>'Sem 5'!G18</f>
        <v>0</v>
      </c>
      <c r="G18" s="4">
        <f t="shared" si="0"/>
        <v>46000</v>
      </c>
    </row>
    <row r="19" spans="1:7">
      <c r="A19" s="1" t="s">
        <v>17</v>
      </c>
      <c r="B19" s="4">
        <f>'Sem 1'!F19</f>
        <v>43000</v>
      </c>
      <c r="C19" s="4">
        <f>'Sem 2'!H19</f>
        <v>47500</v>
      </c>
      <c r="D19" s="4">
        <f>'Sem 3'!H19</f>
        <v>0</v>
      </c>
      <c r="E19" s="4">
        <f>'Sem 4'!H19</f>
        <v>0</v>
      </c>
      <c r="F19" s="4">
        <f>'Sem 5'!G19</f>
        <v>0</v>
      </c>
      <c r="G19" s="4">
        <f>SUM(B19:F19)</f>
        <v>90500</v>
      </c>
    </row>
    <row r="20" spans="1:7">
      <c r="A20" s="1" t="s">
        <v>18</v>
      </c>
      <c r="B20" s="4">
        <f>'Sem 1'!F20</f>
        <v>24000</v>
      </c>
      <c r="C20" s="4">
        <f>'Sem 2'!H20</f>
        <v>40500</v>
      </c>
      <c r="D20" s="4">
        <f>'Sem 3'!H20</f>
        <v>0</v>
      </c>
      <c r="E20" s="4">
        <f>'Sem 4'!H20</f>
        <v>0</v>
      </c>
      <c r="F20" s="4">
        <f>'Sem 5'!G20</f>
        <v>0</v>
      </c>
      <c r="G20" s="4">
        <f t="shared" si="0"/>
        <v>64500</v>
      </c>
    </row>
    <row r="21" spans="1:7">
      <c r="A21" s="1" t="s">
        <v>19</v>
      </c>
      <c r="B21" s="4">
        <f>'Sem 1'!F21</f>
        <v>10000</v>
      </c>
      <c r="C21" s="4">
        <f>'Sem 2'!H21</f>
        <v>20500</v>
      </c>
      <c r="D21" s="4">
        <f>'Sem 3'!H21</f>
        <v>0</v>
      </c>
      <c r="E21" s="4">
        <f>'Sem 4'!H21</f>
        <v>0</v>
      </c>
      <c r="F21" s="4">
        <f>'Sem 5'!G21</f>
        <v>0</v>
      </c>
      <c r="G21" s="4">
        <f t="shared" si="0"/>
        <v>30500</v>
      </c>
    </row>
    <row r="22" spans="1:7" ht="18.75">
      <c r="A22" s="2" t="s">
        <v>20</v>
      </c>
      <c r="B22" s="4">
        <f>'Sem 1'!F22</f>
        <v>0</v>
      </c>
      <c r="C22" s="4">
        <f>'Sem 2'!H22</f>
        <v>0</v>
      </c>
      <c r="D22" s="4">
        <f>'Sem 3'!H22</f>
        <v>0</v>
      </c>
      <c r="E22" s="4">
        <f>'Sem 4'!H22</f>
        <v>0</v>
      </c>
      <c r="F22" s="4">
        <f>'Sem 5'!G22</f>
        <v>0</v>
      </c>
      <c r="G22" s="4">
        <f t="shared" si="0"/>
        <v>0</v>
      </c>
    </row>
    <row r="23" spans="1:7">
      <c r="A23" s="1" t="s">
        <v>21</v>
      </c>
      <c r="B23" s="4">
        <f>'Sem 1'!F23</f>
        <v>15000</v>
      </c>
      <c r="C23" s="4">
        <f>'Sem 2'!H23</f>
        <v>3000</v>
      </c>
      <c r="D23" s="4">
        <f>'Sem 3'!H23</f>
        <v>0</v>
      </c>
      <c r="E23" s="4">
        <f>'Sem 4'!H23</f>
        <v>0</v>
      </c>
      <c r="F23" s="4">
        <f>'Sem 5'!G23</f>
        <v>0</v>
      </c>
      <c r="G23" s="4">
        <f t="shared" si="0"/>
        <v>18000</v>
      </c>
    </row>
    <row r="24" spans="1:7">
      <c r="A24" s="1" t="s">
        <v>22</v>
      </c>
      <c r="B24" s="4">
        <f>'Sem 1'!F24</f>
        <v>0</v>
      </c>
      <c r="C24" s="4">
        <f>'Sem 2'!H24</f>
        <v>0</v>
      </c>
      <c r="D24" s="4">
        <f>'Sem 3'!H24</f>
        <v>0</v>
      </c>
      <c r="E24" s="4">
        <f>'Sem 4'!H24</f>
        <v>0</v>
      </c>
      <c r="F24" s="4">
        <f>'Sem 5'!G24</f>
        <v>0</v>
      </c>
      <c r="G24" s="4">
        <f t="shared" si="0"/>
        <v>0</v>
      </c>
    </row>
    <row r="25" spans="1:7">
      <c r="A25" s="1" t="s">
        <v>23</v>
      </c>
      <c r="B25" s="4">
        <f>'Sem 1'!F25</f>
        <v>0</v>
      </c>
      <c r="C25" s="4">
        <f>'Sem 2'!H25</f>
        <v>0</v>
      </c>
      <c r="D25" s="4">
        <f>'Sem 3'!H25</f>
        <v>0</v>
      </c>
      <c r="E25" s="4">
        <f>'Sem 4'!H25</f>
        <v>0</v>
      </c>
      <c r="F25" s="4">
        <f>'Sem 5'!G25</f>
        <v>0</v>
      </c>
      <c r="G25" s="4">
        <f t="shared" si="0"/>
        <v>0</v>
      </c>
    </row>
    <row r="26" spans="1:7">
      <c r="A26" s="1" t="s">
        <v>24</v>
      </c>
      <c r="B26" s="4">
        <f>'Sem 1'!F26</f>
        <v>0</v>
      </c>
      <c r="C26" s="4">
        <f>'Sem 2'!H26</f>
        <v>0</v>
      </c>
      <c r="D26" s="4">
        <f>'Sem 3'!H26</f>
        <v>0</v>
      </c>
      <c r="E26" s="4">
        <f>'Sem 4'!H26</f>
        <v>0</v>
      </c>
      <c r="F26" s="4">
        <f>'Sem 5'!G26</f>
        <v>0</v>
      </c>
      <c r="G26" s="4">
        <f t="shared" si="0"/>
        <v>0</v>
      </c>
    </row>
    <row r="27" spans="1:7" ht="18.75">
      <c r="A27" s="2" t="s">
        <v>25</v>
      </c>
      <c r="B27" s="4">
        <f>'Sem 1'!F27</f>
        <v>0</v>
      </c>
      <c r="C27" s="4">
        <f>'Sem 2'!H27</f>
        <v>0</v>
      </c>
      <c r="D27" s="4">
        <f>'Sem 3'!H27</f>
        <v>0</v>
      </c>
      <c r="E27" s="4">
        <f>'Sem 4'!H27</f>
        <v>0</v>
      </c>
      <c r="F27" s="4">
        <f>'Sem 5'!G27</f>
        <v>0</v>
      </c>
      <c r="G27" s="4">
        <f t="shared" si="0"/>
        <v>0</v>
      </c>
    </row>
    <row r="28" spans="1:7">
      <c r="A28" s="1" t="s">
        <v>26</v>
      </c>
      <c r="B28" s="4">
        <f>'Sem 1'!F28</f>
        <v>130500</v>
      </c>
      <c r="C28" s="4">
        <f>'Sem 2'!H28</f>
        <v>250750</v>
      </c>
      <c r="D28" s="4">
        <f>'Sem 3'!H28</f>
        <v>0</v>
      </c>
      <c r="E28" s="4">
        <f>'Sem 4'!H28</f>
        <v>0</v>
      </c>
      <c r="F28" s="4">
        <f>'Sem 5'!G28</f>
        <v>0</v>
      </c>
      <c r="G28" s="4">
        <f t="shared" si="0"/>
        <v>381250</v>
      </c>
    </row>
    <row r="29" spans="1:7">
      <c r="A29" s="1" t="s">
        <v>27</v>
      </c>
      <c r="B29" s="4">
        <f>'Sem 1'!F29</f>
        <v>40000</v>
      </c>
      <c r="C29" s="4">
        <f>'Sem 2'!H29</f>
        <v>52250</v>
      </c>
      <c r="D29" s="4">
        <f>'Sem 3'!H29</f>
        <v>0</v>
      </c>
      <c r="E29" s="4">
        <f>'Sem 4'!H29</f>
        <v>0</v>
      </c>
      <c r="F29" s="4">
        <f>'Sem 5'!G29</f>
        <v>0</v>
      </c>
      <c r="G29" s="4">
        <f t="shared" si="0"/>
        <v>92250</v>
      </c>
    </row>
    <row r="30" spans="1:7">
      <c r="A30" s="1" t="s">
        <v>40</v>
      </c>
      <c r="B30" s="4">
        <f>'Sem 1'!F30</f>
        <v>35000</v>
      </c>
      <c r="C30" s="4">
        <f>'Sem 2'!H30</f>
        <v>73250</v>
      </c>
      <c r="D30" s="4">
        <f>'Sem 3'!H30</f>
        <v>0</v>
      </c>
      <c r="E30" s="4">
        <f>'Sem 4'!H30</f>
        <v>0</v>
      </c>
      <c r="F30" s="4">
        <f>'Sem 5'!G30</f>
        <v>0</v>
      </c>
      <c r="G30" s="4">
        <f t="shared" si="0"/>
        <v>108250</v>
      </c>
    </row>
    <row r="31" spans="1:7">
      <c r="A31" s="1" t="s">
        <v>28</v>
      </c>
      <c r="B31" s="4">
        <f>'Sem 1'!F31</f>
        <v>3500</v>
      </c>
      <c r="C31" s="4">
        <f>'Sem 2'!H31</f>
        <v>15500</v>
      </c>
      <c r="D31" s="4">
        <f>'Sem 3'!H31</f>
        <v>0</v>
      </c>
      <c r="E31" s="4">
        <f>'Sem 4'!H31</f>
        <v>0</v>
      </c>
      <c r="F31" s="4">
        <f>'Sem 5'!G31</f>
        <v>0</v>
      </c>
      <c r="G31" s="4">
        <f t="shared" si="0"/>
        <v>19000</v>
      </c>
    </row>
    <row r="32" spans="1:7">
      <c r="A32" s="1" t="s">
        <v>29</v>
      </c>
      <c r="B32" s="4">
        <f>'Sem 1'!F32</f>
        <v>3000</v>
      </c>
      <c r="C32" s="4">
        <f>'Sem 2'!H32</f>
        <v>30000</v>
      </c>
      <c r="D32" s="4">
        <f>'Sem 3'!H32</f>
        <v>0</v>
      </c>
      <c r="E32" s="4">
        <f>'Sem 4'!H32</f>
        <v>0</v>
      </c>
      <c r="F32" s="4">
        <f>'Sem 5'!G32</f>
        <v>0</v>
      </c>
      <c r="G32" s="4">
        <f t="shared" si="0"/>
        <v>33000</v>
      </c>
    </row>
    <row r="33" spans="1:7" ht="18.75">
      <c r="A33" s="2" t="s">
        <v>30</v>
      </c>
      <c r="B33" s="4">
        <f>'Sem 1'!F33</f>
        <v>0</v>
      </c>
      <c r="C33" s="4">
        <f>'Sem 2'!H33</f>
        <v>0</v>
      </c>
      <c r="D33" s="4">
        <f>'Sem 3'!H33</f>
        <v>0</v>
      </c>
      <c r="E33" s="4">
        <f>'Sem 4'!H33</f>
        <v>0</v>
      </c>
      <c r="F33" s="4">
        <f>'Sem 5'!G33</f>
        <v>0</v>
      </c>
      <c r="G33" s="4">
        <f t="shared" si="0"/>
        <v>0</v>
      </c>
    </row>
    <row r="34" spans="1:7">
      <c r="A34" s="1" t="s">
        <v>31</v>
      </c>
      <c r="B34" s="4">
        <f>'Sem 1'!F34</f>
        <v>38000</v>
      </c>
      <c r="C34" s="4">
        <f>'Sem 2'!H34</f>
        <v>51500</v>
      </c>
      <c r="D34" s="4">
        <f>'Sem 3'!H34</f>
        <v>0</v>
      </c>
      <c r="E34" s="4">
        <f>'Sem 4'!H34</f>
        <v>0</v>
      </c>
      <c r="F34" s="4">
        <f>'Sem 5'!G34</f>
        <v>0</v>
      </c>
      <c r="G34" s="4">
        <f t="shared" si="0"/>
        <v>89500</v>
      </c>
    </row>
    <row r="35" spans="1:7">
      <c r="A35" s="1" t="s">
        <v>32</v>
      </c>
      <c r="B35" s="4">
        <f>'Sem 1'!F35</f>
        <v>0</v>
      </c>
      <c r="C35" s="4">
        <f>'Sem 2'!H35</f>
        <v>5500</v>
      </c>
      <c r="D35" s="4">
        <f>'Sem 3'!H35</f>
        <v>0</v>
      </c>
      <c r="E35" s="4">
        <f>'Sem 4'!H35</f>
        <v>0</v>
      </c>
      <c r="F35" s="4">
        <f>'Sem 5'!G35</f>
        <v>0</v>
      </c>
      <c r="G35" s="4">
        <f t="shared" si="0"/>
        <v>5500</v>
      </c>
    </row>
    <row r="36" spans="1:7" ht="18.75">
      <c r="A36" s="2" t="s">
        <v>74</v>
      </c>
      <c r="B36" s="4">
        <f>'Sem 1'!F36</f>
        <v>0</v>
      </c>
      <c r="C36" s="4">
        <f>'Sem 2'!H36</f>
        <v>0</v>
      </c>
      <c r="D36" s="4">
        <f>'Sem 3'!H36</f>
        <v>0</v>
      </c>
      <c r="E36" s="4">
        <f>'Sem 4'!H36</f>
        <v>0</v>
      </c>
      <c r="F36" s="4">
        <f>'Sem 5'!G36</f>
        <v>0</v>
      </c>
      <c r="G36" s="4">
        <f t="shared" si="0"/>
        <v>0</v>
      </c>
    </row>
    <row r="37" spans="1:7">
      <c r="A37" s="9" t="s">
        <v>75</v>
      </c>
      <c r="B37" s="4">
        <f>'Sem 1'!F37</f>
        <v>13000</v>
      </c>
      <c r="C37" s="4">
        <f>'Sem 2'!H37</f>
        <v>0</v>
      </c>
      <c r="D37" s="4">
        <f>'Sem 3'!H37</f>
        <v>0</v>
      </c>
      <c r="E37" s="4">
        <f>'Sem 4'!H37</f>
        <v>0</v>
      </c>
      <c r="F37" s="4">
        <f>'Sem 5'!G37</f>
        <v>0</v>
      </c>
      <c r="G37" s="4">
        <f t="shared" si="0"/>
        <v>13000</v>
      </c>
    </row>
    <row r="38" spans="1:7">
      <c r="A38" s="10" t="s">
        <v>76</v>
      </c>
      <c r="B38" s="4">
        <f>'Sem 1'!F38</f>
        <v>4000</v>
      </c>
      <c r="C38" s="4">
        <f>'Sem 2'!H38</f>
        <v>13000</v>
      </c>
      <c r="D38" s="4">
        <f>'Sem 3'!H38</f>
        <v>0</v>
      </c>
      <c r="E38" s="4">
        <f>'Sem 4'!H38</f>
        <v>0</v>
      </c>
      <c r="F38" s="4">
        <f>'Sem 5'!G38</f>
        <v>0</v>
      </c>
      <c r="G38" s="4">
        <f t="shared" si="0"/>
        <v>17000</v>
      </c>
    </row>
    <row r="39" spans="1:7">
      <c r="A39" s="10" t="s">
        <v>77</v>
      </c>
      <c r="B39" s="4">
        <f>'Sem 1'!F39</f>
        <v>0</v>
      </c>
      <c r="C39" s="4">
        <f>'Sem 2'!H39</f>
        <v>0</v>
      </c>
      <c r="D39" s="4">
        <f>'Sem 3'!H39</f>
        <v>0</v>
      </c>
      <c r="E39" s="4">
        <f>'Sem 4'!H39</f>
        <v>0</v>
      </c>
      <c r="F39" s="4">
        <f>'Sem 5'!G39</f>
        <v>0</v>
      </c>
      <c r="G39" s="4">
        <f t="shared" si="0"/>
        <v>0</v>
      </c>
    </row>
    <row r="40" spans="1:7" ht="18.75">
      <c r="A40" s="5" t="s">
        <v>34</v>
      </c>
      <c r="B40" s="6">
        <f>SUM(B3:B35)</f>
        <v>804100</v>
      </c>
      <c r="C40" s="6">
        <f t="shared" ref="C40:F40" si="1">SUM(C3:C35)</f>
        <v>1494750</v>
      </c>
      <c r="D40" s="6">
        <f t="shared" si="1"/>
        <v>0</v>
      </c>
      <c r="E40" s="6">
        <f t="shared" si="1"/>
        <v>0</v>
      </c>
      <c r="F40" s="6">
        <f t="shared" si="1"/>
        <v>0</v>
      </c>
      <c r="G40" s="6">
        <f>SUM(G3:G39)</f>
        <v>2328850</v>
      </c>
    </row>
    <row r="43" spans="1:7">
      <c r="A43" s="12" t="s">
        <v>78</v>
      </c>
      <c r="B43" t="s">
        <v>79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 1</vt:lpstr>
      <vt:lpstr>Sem 2</vt:lpstr>
      <vt:lpstr>Sem 3</vt:lpstr>
      <vt:lpstr>Sem 4</vt:lpstr>
      <vt:lpstr>Sem 5</vt:lpstr>
      <vt:lpstr>Resum del mes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2012-12-11T21:20:10Z</cp:lastPrinted>
  <dcterms:created xsi:type="dcterms:W3CDTF">2012-12-11T21:06:57Z</dcterms:created>
  <dcterms:modified xsi:type="dcterms:W3CDTF">2013-05-11T17:47:52Z</dcterms:modified>
</cp:coreProperties>
</file>