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ies\Desktop\"/>
    </mc:Choice>
  </mc:AlternateContent>
  <bookViews>
    <workbookView xWindow="0" yWindow="0" windowWidth="20490" windowHeight="7905"/>
  </bookViews>
  <sheets>
    <sheet name="Detailed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BG20" i="1" l="1"/>
  <c r="AM19" i="1" l="1"/>
  <c r="AK19" i="1"/>
  <c r="AE19" i="1"/>
  <c r="AC19" i="1"/>
  <c r="W19" i="1"/>
  <c r="U19" i="1"/>
  <c r="O19" i="1"/>
  <c r="M19" i="1"/>
  <c r="H19" i="1"/>
  <c r="AQ19" i="1" s="1"/>
  <c r="E19" i="1"/>
  <c r="AQ18" i="1"/>
  <c r="AM18" i="1"/>
  <c r="AK18" i="1"/>
  <c r="AI18" i="1"/>
  <c r="AE18" i="1"/>
  <c r="AC18" i="1"/>
  <c r="AA18" i="1"/>
  <c r="W18" i="1"/>
  <c r="U18" i="1"/>
  <c r="S18" i="1"/>
  <c r="O18" i="1"/>
  <c r="M18" i="1"/>
  <c r="K18" i="1"/>
  <c r="H18" i="1"/>
  <c r="AO18" i="1" s="1"/>
  <c r="E18" i="1"/>
  <c r="AI17" i="1"/>
  <c r="S17" i="1"/>
  <c r="H17" i="1"/>
  <c r="E17" i="1"/>
  <c r="AM16" i="1"/>
  <c r="H16" i="1"/>
  <c r="E16" i="1"/>
  <c r="AM15" i="1"/>
  <c r="AK15" i="1"/>
  <c r="AG15" i="1"/>
  <c r="AC15" i="1"/>
  <c r="Y15" i="1"/>
  <c r="W15" i="1"/>
  <c r="Q15" i="1"/>
  <c r="O15" i="1"/>
  <c r="M15" i="1"/>
  <c r="H15" i="1"/>
  <c r="E15" i="1"/>
  <c r="AQ14" i="1"/>
  <c r="AM14" i="1"/>
  <c r="AK14" i="1"/>
  <c r="AI14" i="1"/>
  <c r="AE14" i="1"/>
  <c r="AC14" i="1"/>
  <c r="AA14" i="1"/>
  <c r="W14" i="1"/>
  <c r="U14" i="1"/>
  <c r="S14" i="1"/>
  <c r="O14" i="1"/>
  <c r="M14" i="1"/>
  <c r="K14" i="1"/>
  <c r="H14" i="1"/>
  <c r="AO14" i="1" s="1"/>
  <c r="E14" i="1"/>
  <c r="AQ13" i="1"/>
  <c r="AK13" i="1"/>
  <c r="AI13" i="1"/>
  <c r="AG13" i="1"/>
  <c r="AA13" i="1"/>
  <c r="Y13" i="1"/>
  <c r="U13" i="1"/>
  <c r="Q13" i="1"/>
  <c r="M13" i="1"/>
  <c r="K13" i="1"/>
  <c r="H13" i="1"/>
  <c r="E13" i="1"/>
  <c r="AM12" i="1"/>
  <c r="AA12" i="1"/>
  <c r="Q12" i="1"/>
  <c r="H12" i="1"/>
  <c r="E12" i="1"/>
  <c r="AO11" i="1"/>
  <c r="AE11" i="1"/>
  <c r="U11" i="1"/>
  <c r="H11" i="1"/>
  <c r="E11" i="1"/>
  <c r="AQ10" i="1"/>
  <c r="AM10" i="1"/>
  <c r="AK10" i="1"/>
  <c r="AI10" i="1"/>
  <c r="AE10" i="1"/>
  <c r="AC10" i="1"/>
  <c r="AA10" i="1"/>
  <c r="W10" i="1"/>
  <c r="U10" i="1"/>
  <c r="S10" i="1"/>
  <c r="O10" i="1"/>
  <c r="M10" i="1"/>
  <c r="K10" i="1"/>
  <c r="H10" i="1"/>
  <c r="AO10" i="1" s="1"/>
  <c r="E10" i="1"/>
  <c r="AQ9" i="1"/>
  <c r="U9" i="1"/>
  <c r="H9" i="1"/>
  <c r="E9" i="1"/>
  <c r="AM8" i="1"/>
  <c r="AI8" i="1"/>
  <c r="AA8" i="1"/>
  <c r="Y8" i="1"/>
  <c r="Q8" i="1"/>
  <c r="O8" i="1"/>
  <c r="H8" i="1"/>
  <c r="E8" i="1"/>
  <c r="AO7" i="1"/>
  <c r="AC7" i="1"/>
  <c r="U7" i="1"/>
  <c r="H7" i="1"/>
  <c r="E7" i="1"/>
  <c r="AM9" i="1" l="1"/>
  <c r="AE9" i="1"/>
  <c r="W9" i="1"/>
  <c r="O9" i="1"/>
  <c r="AK9" i="1"/>
  <c r="AA9" i="1"/>
  <c r="Q9" i="1"/>
  <c r="AI9" i="1"/>
  <c r="Y9" i="1"/>
  <c r="M9" i="1"/>
  <c r="AC9" i="1"/>
  <c r="AQ7" i="1"/>
  <c r="AI7" i="1"/>
  <c r="AA7" i="1"/>
  <c r="S7" i="1"/>
  <c r="K7" i="1"/>
  <c r="AK7" i="1"/>
  <c r="Y7" i="1"/>
  <c r="O7" i="1"/>
  <c r="AR7" i="1" s="1"/>
  <c r="AG7" i="1"/>
  <c r="W7" i="1"/>
  <c r="M7" i="1"/>
  <c r="AE7" i="1"/>
  <c r="K9" i="1"/>
  <c r="AG9" i="1"/>
  <c r="AK16" i="1"/>
  <c r="AC16" i="1"/>
  <c r="U16" i="1"/>
  <c r="M16" i="1"/>
  <c r="AQ16" i="1"/>
  <c r="AI16" i="1"/>
  <c r="AA16" i="1"/>
  <c r="S16" i="1"/>
  <c r="AG16" i="1"/>
  <c r="Q16" i="1"/>
  <c r="AE16" i="1"/>
  <c r="O16" i="1"/>
  <c r="AR16" i="1" s="1"/>
  <c r="AO16" i="1"/>
  <c r="Y16" i="1"/>
  <c r="K16" i="1"/>
  <c r="Q7" i="1"/>
  <c r="AM7" i="1"/>
  <c r="S9" i="1"/>
  <c r="AO9" i="1"/>
  <c r="AQ11" i="1"/>
  <c r="AI11" i="1"/>
  <c r="AA11" i="1"/>
  <c r="S11" i="1"/>
  <c r="K11" i="1"/>
  <c r="AM11" i="1"/>
  <c r="AC11" i="1"/>
  <c r="Q11" i="1"/>
  <c r="AK11" i="1"/>
  <c r="Y11" i="1"/>
  <c r="O11" i="1"/>
  <c r="AG11" i="1"/>
  <c r="W11" i="1"/>
  <c r="M11" i="1"/>
  <c r="W16" i="1"/>
  <c r="AK12" i="1"/>
  <c r="AC12" i="1"/>
  <c r="U12" i="1"/>
  <c r="M12" i="1"/>
  <c r="S12" i="1"/>
  <c r="AE12" i="1"/>
  <c r="AO12" i="1"/>
  <c r="AM17" i="1"/>
  <c r="AE17" i="1"/>
  <c r="W17" i="1"/>
  <c r="O17" i="1"/>
  <c r="AK17" i="1"/>
  <c r="AC17" i="1"/>
  <c r="U17" i="1"/>
  <c r="M17" i="1"/>
  <c r="Y17" i="1"/>
  <c r="AO17" i="1"/>
  <c r="AK8" i="1"/>
  <c r="AC8" i="1"/>
  <c r="U8" i="1"/>
  <c r="M8" i="1"/>
  <c r="S8" i="1"/>
  <c r="AR8" i="1" s="1"/>
  <c r="AE8" i="1"/>
  <c r="AO8" i="1"/>
  <c r="K12" i="1"/>
  <c r="W12" i="1"/>
  <c r="AG12" i="1"/>
  <c r="AQ12" i="1"/>
  <c r="K17" i="1"/>
  <c r="AA17" i="1"/>
  <c r="AQ17" i="1"/>
  <c r="K8" i="1"/>
  <c r="W8" i="1"/>
  <c r="AG8" i="1"/>
  <c r="AQ8" i="1"/>
  <c r="O12" i="1"/>
  <c r="AR12" i="1" s="1"/>
  <c r="Y12" i="1"/>
  <c r="AI12" i="1"/>
  <c r="AM13" i="1"/>
  <c r="AE13" i="1"/>
  <c r="W13" i="1"/>
  <c r="O13" i="1"/>
  <c r="S13" i="1"/>
  <c r="AC13" i="1"/>
  <c r="AO13" i="1"/>
  <c r="AQ15" i="1"/>
  <c r="AI15" i="1"/>
  <c r="AA15" i="1"/>
  <c r="S15" i="1"/>
  <c r="K15" i="1"/>
  <c r="U15" i="1"/>
  <c r="AE15" i="1"/>
  <c r="AO15" i="1"/>
  <c r="Q17" i="1"/>
  <c r="AG17" i="1"/>
  <c r="Q19" i="1"/>
  <c r="Y19" i="1"/>
  <c r="AG19" i="1"/>
  <c r="AO19" i="1"/>
  <c r="Q10" i="1"/>
  <c r="AR10" i="1" s="1"/>
  <c r="Y10" i="1"/>
  <c r="AG10" i="1"/>
  <c r="Q14" i="1"/>
  <c r="AR14" i="1" s="1"/>
  <c r="Y14" i="1"/>
  <c r="AG14" i="1"/>
  <c r="Q18" i="1"/>
  <c r="Y18" i="1"/>
  <c r="AG18" i="1"/>
  <c r="K19" i="1"/>
  <c r="S19" i="1"/>
  <c r="AA19" i="1"/>
  <c r="AI19" i="1"/>
  <c r="BI8" i="1" l="1"/>
  <c r="AU8" i="1"/>
  <c r="BG8" i="1" s="1"/>
  <c r="AU12" i="1"/>
  <c r="BG12" i="1" s="1"/>
  <c r="BI12" i="1"/>
  <c r="BI7" i="1"/>
  <c r="AU7" i="1"/>
  <c r="BG7" i="1" s="1"/>
  <c r="BI14" i="1"/>
  <c r="AU14" i="1"/>
  <c r="BG14" i="1" s="1"/>
  <c r="BI16" i="1"/>
  <c r="AU16" i="1"/>
  <c r="BG16" i="1" s="1"/>
  <c r="BI10" i="1"/>
  <c r="AU10" i="1"/>
  <c r="BG10" i="1" s="1"/>
  <c r="AR17" i="1"/>
  <c r="AR11" i="1"/>
  <c r="AR19" i="1"/>
  <c r="AR15" i="1"/>
  <c r="AR18" i="1"/>
  <c r="AR13" i="1"/>
  <c r="AR9" i="1"/>
  <c r="AU13" i="1" l="1"/>
  <c r="BG13" i="1" s="1"/>
  <c r="BI13" i="1"/>
  <c r="BI15" i="1"/>
  <c r="AU15" i="1"/>
  <c r="BG15" i="1" s="1"/>
  <c r="AU9" i="1"/>
  <c r="BG9" i="1" s="1"/>
  <c r="BI9" i="1"/>
  <c r="BI19" i="1"/>
  <c r="AU19" i="1"/>
  <c r="BG19" i="1" s="1"/>
  <c r="BI11" i="1"/>
  <c r="AU11" i="1"/>
  <c r="BG11" i="1" s="1"/>
  <c r="AU18" i="1"/>
  <c r="BG18" i="1" s="1"/>
  <c r="BI18" i="1"/>
  <c r="AU17" i="1"/>
  <c r="BG17" i="1" s="1"/>
  <c r="BI17" i="1"/>
</calcChain>
</file>

<file path=xl/sharedStrings.xml><?xml version="1.0" encoding="utf-8"?>
<sst xmlns="http://schemas.openxmlformats.org/spreadsheetml/2006/main" count="162" uniqueCount="123">
  <si>
    <t>Lay Bare Supplies Distribution Corporation</t>
  </si>
  <si>
    <t xml:space="preserve">PAYROLL SHEET </t>
  </si>
  <si>
    <t xml:space="preserve"> </t>
  </si>
  <si>
    <t>December 16-31, 2017</t>
  </si>
  <si>
    <t>TARDINESS</t>
  </si>
  <si>
    <t>OVERTIMES</t>
  </si>
  <si>
    <t>Legal Holiday</t>
  </si>
  <si>
    <t>Special Holiday</t>
  </si>
  <si>
    <t>DEDUCTIONS</t>
  </si>
  <si>
    <t>NO.</t>
  </si>
  <si>
    <t>EMPLOYEES NAME</t>
  </si>
  <si>
    <t>ATM Account No.</t>
  </si>
  <si>
    <t>Monthly Rate</t>
  </si>
  <si>
    <t>This Period</t>
  </si>
  <si>
    <t xml:space="preserve">Leave </t>
  </si>
  <si>
    <t>Daily Rate</t>
  </si>
  <si>
    <t>ECOLA</t>
  </si>
  <si>
    <t>Late</t>
  </si>
  <si>
    <t>Lates</t>
  </si>
  <si>
    <t>Undertime</t>
  </si>
  <si>
    <t>No. of</t>
  </si>
  <si>
    <t>Absent</t>
  </si>
  <si>
    <t>Regular</t>
  </si>
  <si>
    <t xml:space="preserve">Regular </t>
  </si>
  <si>
    <t>RD OT</t>
  </si>
  <si>
    <t>ND</t>
  </si>
  <si>
    <t>RD beyond 8hrs</t>
  </si>
  <si>
    <t>Legal</t>
  </si>
  <si>
    <t>OT Legal</t>
  </si>
  <si>
    <t>RD Legal</t>
  </si>
  <si>
    <t>RD beyond 8rs</t>
  </si>
  <si>
    <t>ND Legal</t>
  </si>
  <si>
    <t xml:space="preserve">Special </t>
  </si>
  <si>
    <t xml:space="preserve">OT Special </t>
  </si>
  <si>
    <t xml:space="preserve">RD Special </t>
  </si>
  <si>
    <t xml:space="preserve">ND Special </t>
  </si>
  <si>
    <t>Total</t>
  </si>
  <si>
    <t>Allowance</t>
  </si>
  <si>
    <t>Adjustments</t>
  </si>
  <si>
    <t>SSS</t>
  </si>
  <si>
    <t>PagIbig</t>
  </si>
  <si>
    <t>Philhealth</t>
  </si>
  <si>
    <t xml:space="preserve">Withholding  </t>
  </si>
  <si>
    <t xml:space="preserve">SSS  </t>
  </si>
  <si>
    <t xml:space="preserve">PagIbig  </t>
  </si>
  <si>
    <t>EO</t>
  </si>
  <si>
    <t xml:space="preserve">Supplies </t>
  </si>
  <si>
    <t>LB Salary</t>
  </si>
  <si>
    <t>Uniform</t>
  </si>
  <si>
    <t xml:space="preserve">Other </t>
  </si>
  <si>
    <t xml:space="preserve">Net Pay </t>
  </si>
  <si>
    <t>Remarks</t>
  </si>
  <si>
    <t>GROSS PAY</t>
  </si>
  <si>
    <t>ER</t>
  </si>
  <si>
    <t>Days</t>
  </si>
  <si>
    <t>Credits</t>
  </si>
  <si>
    <t>hrs</t>
  </si>
  <si>
    <t>Amount</t>
  </si>
  <si>
    <t>Hrs</t>
  </si>
  <si>
    <t>Absents</t>
  </si>
  <si>
    <t>OT hrs</t>
  </si>
  <si>
    <t xml:space="preserve"> OT Pay</t>
  </si>
  <si>
    <t>Pay</t>
  </si>
  <si>
    <t>OT Hrs</t>
  </si>
  <si>
    <t>OT Pay</t>
  </si>
  <si>
    <t>Holidays hrs</t>
  </si>
  <si>
    <t>Holiday Pay</t>
  </si>
  <si>
    <t>Holiday hrs</t>
  </si>
  <si>
    <t xml:space="preserve"> Holiday hrs</t>
  </si>
  <si>
    <t>Legal Holiday hrs</t>
  </si>
  <si>
    <t>Legal HolidayPay</t>
  </si>
  <si>
    <t>Holiday pay</t>
  </si>
  <si>
    <t>Special Holiday hrs</t>
  </si>
  <si>
    <t>Special  HolidayPay</t>
  </si>
  <si>
    <t xml:space="preserve"> Gross Pay</t>
  </si>
  <si>
    <t>Tax</t>
  </si>
  <si>
    <t>LOAN</t>
  </si>
  <si>
    <t>Loan</t>
  </si>
  <si>
    <t>Deduction</t>
  </si>
  <si>
    <t>Deductions</t>
  </si>
  <si>
    <t>Cabel, Jannah</t>
  </si>
  <si>
    <t>00000</t>
  </si>
  <si>
    <t>Cantomayor, Mark Jayson</t>
  </si>
  <si>
    <t>0611573814153</t>
  </si>
  <si>
    <t>Centeno, Jamaene Lei Aloha</t>
  </si>
  <si>
    <t>0611573814177</t>
  </si>
  <si>
    <t>Circulado, Jeremy Rey</t>
  </si>
  <si>
    <t>Cruz, Adrian Justin</t>
  </si>
  <si>
    <t>0611573814152</t>
  </si>
  <si>
    <t>Del Castillo, Edmund</t>
  </si>
  <si>
    <t>0611573814109</t>
  </si>
  <si>
    <t>Gervacio, Joana Liza</t>
  </si>
  <si>
    <t>0611573814240</t>
  </si>
  <si>
    <t>Gutierrez, John Ray</t>
  </si>
  <si>
    <t>0611573814086</t>
  </si>
  <si>
    <t>Lagumbay, Jay</t>
  </si>
  <si>
    <t>Malaca, Michael Aries</t>
  </si>
  <si>
    <t>0000015460796</t>
  </si>
  <si>
    <t>Managing, Jacquelyn</t>
  </si>
  <si>
    <t>Moral Jr., Francisco</t>
  </si>
  <si>
    <t>0611573814432</t>
  </si>
  <si>
    <t>Vicencio, Ma. Francesca Bianca</t>
  </si>
  <si>
    <t>0611573814170</t>
  </si>
  <si>
    <t xml:space="preserve">Lay Bare Waxing Philippines Inc, </t>
  </si>
  <si>
    <t>Consolidated Payroll Report for the year 2017</t>
  </si>
  <si>
    <t>August 1 - 15, 2017</t>
  </si>
  <si>
    <t>Gross Salary (Basic Pay + OT)</t>
  </si>
  <si>
    <t>Allowances</t>
  </si>
  <si>
    <t>Lates, absenses and other charges</t>
  </si>
  <si>
    <t>HMO</t>
  </si>
  <si>
    <t>SSS - Employee's Share</t>
  </si>
  <si>
    <t>SSS Loan</t>
  </si>
  <si>
    <t>PHIC - Employee's Share</t>
  </si>
  <si>
    <t>HDMF - Employee's Share</t>
  </si>
  <si>
    <t>HDMF Loan</t>
  </si>
  <si>
    <t>Withholding Tax</t>
  </si>
  <si>
    <t>SSS - Employer's Share</t>
  </si>
  <si>
    <t>PHIC - Employer's Share</t>
  </si>
  <si>
    <t>HDMF - Employer's Share</t>
  </si>
  <si>
    <t>Supplies Deduction</t>
  </si>
  <si>
    <t>EB Make-up</t>
  </si>
  <si>
    <t>LB Salary Loan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</si>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</sst>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0"/>
      <color rgb="FF000000"/>
      <name val="Bookman Old Style"/>
    </font>
    <font>
      <sz val="10"/>
      <color rgb="FF000000"/>
      <name val="Bookman Old Style"/>
    </font>
    <font>
      <sz val="9"/>
      <color rgb="FF000000"/>
      <name val="Bookman Old Style"/>
    </font>
    <font>
      <b/>
      <sz val="9"/>
      <color rgb="FF000000"/>
      <name val="Bookman Old Style"/>
    </font>
    <font>
      <b/>
      <i/>
      <sz val="10"/>
      <color rgb="FF000000"/>
      <name val="Bookman Old Style"/>
    </font>
    <font>
      <i/>
      <sz val="10"/>
      <color rgb="FFFF0000"/>
      <name val="Bookman Old Style"/>
    </font>
    <font>
      <b/>
      <i/>
      <sz val="11"/>
      <color rgb="FF000000"/>
      <name val="Calibri"/>
    </font>
    <font>
      <b/>
      <i/>
      <sz val="10"/>
      <color rgb="FF000000"/>
      <name val="Calibri"/>
    </font>
    <font>
      <i/>
      <sz val="10"/>
      <color rgb="FF000000"/>
      <name val="Calibri"/>
    </font>
    <font>
      <i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E2EEDA"/>
        <bgColor rgb="FFFFFFFF"/>
      </patternFill>
    </fill>
    <fill>
      <patternFill patternType="solid">
        <fgColor rgb="FFFBE4D5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16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2" fillId="2" borderId="0" xfId="0" applyNumberFormat="1" applyFont="1" applyFill="1"/>
    <xf numFmtId="2" fontId="0" fillId="2" borderId="0" xfId="0" applyNumberFormat="1" applyFill="1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2" fillId="2" borderId="0" xfId="0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 shrinkToFit="1"/>
    </xf>
    <xf numFmtId="2" fontId="4" fillId="3" borderId="4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8" fillId="2" borderId="7" xfId="0" applyFont="1" applyFill="1" applyBorder="1" applyAlignment="1">
      <alignment horizontal="center"/>
    </xf>
    <xf numFmtId="0" fontId="8" fillId="2" borderId="0" xfId="0" applyFont="1" applyFill="1"/>
    <xf numFmtId="0" fontId="9" fillId="2" borderId="7" xfId="0" applyFont="1" applyFill="1" applyBorder="1"/>
    <xf numFmtId="0" fontId="9" fillId="2" borderId="0" xfId="0" applyFont="1" applyFill="1"/>
    <xf numFmtId="0" fontId="9" fillId="2" borderId="0" xfId="0" applyFont="1" applyFill="1"/>
    <xf numFmtId="4" fontId="9" fillId="2" borderId="0" xfId="0" applyNumberFormat="1" applyFont="1" applyFill="1"/>
    <xf numFmtId="0" fontId="10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2" fontId="4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abSelected="1" topLeftCell="AP1" zoomScale="70" zoomScaleNormal="70" workbookViewId="0">
      <selection activeCell="BG21" sqref="BG21"/>
    </sheetView>
  </sheetViews>
  <sheetFormatPr defaultRowHeight="15" x14ac:dyDescent="0.25"/>
  <cols>
    <col min="1" max="1" width="6" customWidth="1"/>
    <col min="2" max="2" width="26.140625" customWidth="1"/>
    <col min="3" max="3" width="17.140625" customWidth="1"/>
    <col min="4" max="4" width="11.28515625" style="7" customWidth="1"/>
    <col min="5" max="5" width="12.140625" style="7" customWidth="1"/>
    <col min="6" max="8" width="11.42578125" style="7" customWidth="1"/>
    <col min="9" max="9" width="9.85546875" style="7" customWidth="1"/>
    <col min="10" max="10" width="8.5703125" style="7" customWidth="1"/>
    <col min="11" max="11" width="11.28515625" style="7" customWidth="1"/>
    <col min="12" max="12" width="10.7109375" style="7" customWidth="1"/>
    <col min="13" max="13" width="12.5703125" style="7" customWidth="1"/>
    <col min="14" max="14" width="10.85546875" style="7" customWidth="1"/>
    <col min="15" max="15" width="11.7109375" style="7" customWidth="1"/>
    <col min="16" max="16" width="9.7109375" style="7" customWidth="1"/>
    <col min="17" max="18" width="8.7109375" style="7" customWidth="1"/>
    <col min="19" max="19" width="8.140625" style="7" customWidth="1"/>
    <col min="20" max="20" width="8.5703125" style="7" customWidth="1"/>
    <col min="21" max="21" width="8.7109375" style="7" customWidth="1"/>
    <col min="22" max="22" width="14.85546875" style="7" customWidth="1"/>
    <col min="23" max="23" width="16.140625" style="7" customWidth="1"/>
    <col min="24" max="24" width="12.7109375" style="7" customWidth="1"/>
    <col min="25" max="26" width="11.7109375" style="7" customWidth="1"/>
    <col min="27" max="28" width="12.5703125" style="7" customWidth="1"/>
    <col min="29" max="29" width="13.140625" style="7" customWidth="1"/>
    <col min="30" max="30" width="16.42578125" style="7" customWidth="1"/>
    <col min="31" max="31" width="16.85546875" style="7" customWidth="1"/>
    <col min="32" max="32" width="13" style="7" customWidth="1"/>
    <col min="33" max="33" width="16.85546875" style="7" customWidth="1"/>
    <col min="34" max="34" width="12.7109375" style="7" customWidth="1"/>
    <col min="35" max="36" width="11.7109375" style="7" customWidth="1"/>
    <col min="37" max="38" width="12.5703125" style="7" customWidth="1"/>
    <col min="39" max="39" width="12.28515625" style="7" customWidth="1"/>
    <col min="40" max="40" width="17.5703125" style="7" customWidth="1"/>
    <col min="41" max="41" width="16.85546875" style="7" customWidth="1"/>
    <col min="42" max="43" width="12.5703125" style="7" customWidth="1"/>
    <col min="44" max="45" width="12.42578125" style="7" customWidth="1"/>
    <col min="46" max="46" width="11.140625" style="7" customWidth="1"/>
    <col min="47" max="49" width="9.140625" style="7" customWidth="1"/>
    <col min="50" max="51" width="11.5703125" style="7" customWidth="1"/>
    <col min="52" max="52" width="10.7109375" style="7" customWidth="1"/>
    <col min="53" max="53" width="11" style="7" customWidth="1"/>
    <col min="54" max="54" width="9.140625" style="7" customWidth="1"/>
    <col min="55" max="55" width="11.42578125" style="7" customWidth="1"/>
    <col min="56" max="57" width="11.140625" style="7" customWidth="1"/>
    <col min="58" max="58" width="12.28515625" style="7" customWidth="1"/>
    <col min="59" max="59" width="13" style="7" customWidth="1"/>
    <col min="60" max="60" width="51.7109375" customWidth="1"/>
    <col min="61" max="62" width="17" style="7" customWidth="1"/>
    <col min="63" max="63" width="11.140625" customWidth="1"/>
  </cols>
  <sheetData>
    <row r="1" spans="1:62" s="2" customFormat="1" x14ac:dyDescent="0.3">
      <c r="A1" s="1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/>
      <c r="P1" s="8"/>
      <c r="Q1" s="9"/>
      <c r="R1" s="9"/>
      <c r="S1" s="9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1"/>
      <c r="AU1" s="10"/>
      <c r="AV1" s="12"/>
      <c r="AW1" s="12"/>
      <c r="AX1" s="12"/>
      <c r="AY1" s="12"/>
      <c r="AZ1" s="12"/>
      <c r="BA1" s="12"/>
      <c r="BB1" s="12"/>
      <c r="BC1" s="12"/>
      <c r="BD1" s="9"/>
      <c r="BE1" s="9"/>
      <c r="BF1" s="9"/>
      <c r="BG1" s="12"/>
      <c r="BI1" s="12"/>
      <c r="BJ1" s="12"/>
    </row>
    <row r="2" spans="1:62" s="2" customFormat="1" x14ac:dyDescent="0.3">
      <c r="A2" s="1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9"/>
      <c r="P2" s="8"/>
      <c r="Q2" s="9" t="s">
        <v>2</v>
      </c>
      <c r="R2" s="9"/>
      <c r="S2" s="9"/>
      <c r="T2" s="8"/>
      <c r="U2" s="9" t="s">
        <v>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10"/>
      <c r="AT2" s="11"/>
      <c r="AU2" s="10"/>
      <c r="AV2" s="12"/>
      <c r="AW2" s="12"/>
      <c r="AX2" s="12"/>
      <c r="AY2" s="12"/>
      <c r="AZ2" s="12"/>
      <c r="BA2" s="12"/>
      <c r="BB2" s="12"/>
      <c r="BC2" s="12"/>
      <c r="BD2" s="9"/>
      <c r="BE2" s="9"/>
      <c r="BF2" s="9"/>
      <c r="BG2" s="12"/>
      <c r="BI2" s="12"/>
      <c r="BJ2" s="12"/>
    </row>
    <row r="3" spans="1:62" s="2" customFormat="1" ht="15.75" customHeight="1" x14ac:dyDescent="0.3">
      <c r="A3" s="3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9"/>
      <c r="P3" s="8"/>
      <c r="Q3" s="9"/>
      <c r="R3" s="9"/>
      <c r="S3" s="9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  <c r="AS3" s="10"/>
      <c r="AT3" s="11"/>
      <c r="AU3" s="10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9"/>
      <c r="BG3" s="12"/>
      <c r="BI3" s="12"/>
      <c r="BJ3" s="12"/>
    </row>
    <row r="4" spans="1:62" s="2" customFormat="1" ht="16.5" customHeight="1" x14ac:dyDescent="0.3">
      <c r="A4" s="3"/>
      <c r="D4" s="6"/>
      <c r="E4" s="6"/>
      <c r="F4" s="6"/>
      <c r="G4" s="6"/>
      <c r="H4" s="6"/>
      <c r="I4" s="6"/>
      <c r="J4" s="46" t="s">
        <v>4</v>
      </c>
      <c r="K4" s="46"/>
      <c r="L4" s="46"/>
      <c r="M4" s="46"/>
      <c r="N4" s="46"/>
      <c r="O4" s="46"/>
      <c r="P4" s="48" t="s">
        <v>5</v>
      </c>
      <c r="Q4" s="48"/>
      <c r="R4" s="48"/>
      <c r="S4" s="48"/>
      <c r="T4" s="48"/>
      <c r="U4" s="48"/>
      <c r="V4" s="48"/>
      <c r="W4" s="48"/>
      <c r="X4" s="48" t="s">
        <v>6</v>
      </c>
      <c r="Y4" s="48"/>
      <c r="Z4" s="48"/>
      <c r="AA4" s="48"/>
      <c r="AB4" s="48"/>
      <c r="AC4" s="48"/>
      <c r="AD4" s="48"/>
      <c r="AE4" s="48"/>
      <c r="AF4" s="48"/>
      <c r="AG4" s="48"/>
      <c r="AH4" s="48" t="s">
        <v>7</v>
      </c>
      <c r="AI4" s="48"/>
      <c r="AJ4" s="48"/>
      <c r="AK4" s="48"/>
      <c r="AL4" s="48"/>
      <c r="AM4" s="48"/>
      <c r="AN4" s="48"/>
      <c r="AO4" s="48"/>
      <c r="AP4" s="48"/>
      <c r="AQ4" s="48"/>
      <c r="AR4" s="10"/>
      <c r="AS4" s="10"/>
      <c r="AT4" s="11"/>
      <c r="AU4" s="10"/>
      <c r="AV4" s="51" t="s">
        <v>8</v>
      </c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12"/>
      <c r="BI4" s="12"/>
      <c r="BJ4" s="12"/>
    </row>
    <row r="5" spans="1:62" s="4" customFormat="1" ht="13.5" customHeight="1" x14ac:dyDescent="0.25">
      <c r="A5" s="52" t="s">
        <v>9</v>
      </c>
      <c r="B5" s="52" t="s">
        <v>10</v>
      </c>
      <c r="C5" s="52" t="s">
        <v>11</v>
      </c>
      <c r="D5" s="47" t="s">
        <v>12</v>
      </c>
      <c r="E5" s="47" t="s">
        <v>13</v>
      </c>
      <c r="F5" s="33" t="s">
        <v>14</v>
      </c>
      <c r="G5" s="33" t="s">
        <v>14</v>
      </c>
      <c r="H5" s="47" t="s">
        <v>15</v>
      </c>
      <c r="I5" s="47" t="s">
        <v>16</v>
      </c>
      <c r="J5" s="13" t="s">
        <v>17</v>
      </c>
      <c r="K5" s="13" t="s">
        <v>18</v>
      </c>
      <c r="L5" s="13" t="s">
        <v>19</v>
      </c>
      <c r="M5" s="13" t="s">
        <v>19</v>
      </c>
      <c r="N5" s="13" t="s">
        <v>20</v>
      </c>
      <c r="O5" s="13" t="s">
        <v>21</v>
      </c>
      <c r="P5" s="21" t="s">
        <v>22</v>
      </c>
      <c r="Q5" s="21" t="s">
        <v>23</v>
      </c>
      <c r="R5" s="24" t="s">
        <v>24</v>
      </c>
      <c r="S5" s="24" t="s">
        <v>24</v>
      </c>
      <c r="T5" s="21" t="s">
        <v>25</v>
      </c>
      <c r="U5" s="21" t="s">
        <v>25</v>
      </c>
      <c r="V5" s="24" t="s">
        <v>26</v>
      </c>
      <c r="W5" s="24" t="s">
        <v>26</v>
      </c>
      <c r="X5" s="28" t="s">
        <v>27</v>
      </c>
      <c r="Y5" s="21" t="s">
        <v>27</v>
      </c>
      <c r="Z5" s="26" t="s">
        <v>28</v>
      </c>
      <c r="AA5" s="31" t="s">
        <v>28</v>
      </c>
      <c r="AB5" s="21" t="s">
        <v>29</v>
      </c>
      <c r="AC5" s="21" t="s">
        <v>29</v>
      </c>
      <c r="AD5" s="24" t="s">
        <v>30</v>
      </c>
      <c r="AE5" s="24" t="s">
        <v>30</v>
      </c>
      <c r="AF5" s="21" t="s">
        <v>31</v>
      </c>
      <c r="AG5" s="21" t="s">
        <v>31</v>
      </c>
      <c r="AH5" s="28" t="s">
        <v>32</v>
      </c>
      <c r="AI5" s="21" t="s">
        <v>32</v>
      </c>
      <c r="AJ5" s="26" t="s">
        <v>33</v>
      </c>
      <c r="AK5" s="31" t="s">
        <v>33</v>
      </c>
      <c r="AL5" s="21" t="s">
        <v>34</v>
      </c>
      <c r="AM5" s="21" t="s">
        <v>34</v>
      </c>
      <c r="AN5" s="24" t="s">
        <v>30</v>
      </c>
      <c r="AO5" s="24" t="s">
        <v>30</v>
      </c>
      <c r="AP5" s="21" t="s">
        <v>35</v>
      </c>
      <c r="AQ5" s="21" t="s">
        <v>35</v>
      </c>
      <c r="AR5" s="14" t="s">
        <v>36</v>
      </c>
      <c r="AS5" s="49" t="s">
        <v>37</v>
      </c>
      <c r="AT5" s="49" t="s">
        <v>38</v>
      </c>
      <c r="AU5" s="15" t="s">
        <v>36</v>
      </c>
      <c r="AV5" s="53" t="s">
        <v>39</v>
      </c>
      <c r="AW5" s="49" t="s">
        <v>40</v>
      </c>
      <c r="AX5" s="49" t="s">
        <v>41</v>
      </c>
      <c r="AY5" s="16" t="s">
        <v>42</v>
      </c>
      <c r="AZ5" s="14" t="s">
        <v>43</v>
      </c>
      <c r="BA5" s="14" t="s">
        <v>44</v>
      </c>
      <c r="BB5" s="49" t="s">
        <v>45</v>
      </c>
      <c r="BC5" s="14" t="s">
        <v>46</v>
      </c>
      <c r="BD5" s="13" t="s">
        <v>47</v>
      </c>
      <c r="BE5" s="13" t="s">
        <v>48</v>
      </c>
      <c r="BF5" s="13" t="s">
        <v>49</v>
      </c>
      <c r="BG5" s="49" t="s">
        <v>50</v>
      </c>
      <c r="BH5" s="50" t="s">
        <v>51</v>
      </c>
      <c r="BI5" s="45" t="s">
        <v>52</v>
      </c>
      <c r="BJ5" s="45" t="s">
        <v>53</v>
      </c>
    </row>
    <row r="6" spans="1:62" s="5" customFormat="1" ht="18.75" customHeight="1" x14ac:dyDescent="0.2">
      <c r="A6" s="52"/>
      <c r="B6" s="52"/>
      <c r="C6" s="52"/>
      <c r="D6" s="47"/>
      <c r="E6" s="47"/>
      <c r="F6" s="34" t="s">
        <v>54</v>
      </c>
      <c r="G6" s="34" t="s">
        <v>55</v>
      </c>
      <c r="H6" s="47"/>
      <c r="I6" s="47"/>
      <c r="J6" s="17" t="s">
        <v>56</v>
      </c>
      <c r="K6" s="17" t="s">
        <v>57</v>
      </c>
      <c r="L6" s="17" t="s">
        <v>58</v>
      </c>
      <c r="M6" s="17" t="s">
        <v>57</v>
      </c>
      <c r="N6" s="17" t="s">
        <v>59</v>
      </c>
      <c r="O6" s="17" t="s">
        <v>57</v>
      </c>
      <c r="P6" s="22" t="s">
        <v>60</v>
      </c>
      <c r="Q6" s="23" t="s">
        <v>61</v>
      </c>
      <c r="R6" s="25" t="s">
        <v>56</v>
      </c>
      <c r="S6" s="25" t="s">
        <v>62</v>
      </c>
      <c r="T6" s="23" t="s">
        <v>56</v>
      </c>
      <c r="U6" s="23" t="s">
        <v>62</v>
      </c>
      <c r="V6" s="25" t="s">
        <v>63</v>
      </c>
      <c r="W6" s="25" t="s">
        <v>64</v>
      </c>
      <c r="X6" s="29" t="s">
        <v>65</v>
      </c>
      <c r="Y6" s="23" t="s">
        <v>66</v>
      </c>
      <c r="Z6" s="27" t="s">
        <v>67</v>
      </c>
      <c r="AA6" s="32" t="s">
        <v>66</v>
      </c>
      <c r="AB6" s="23" t="s">
        <v>68</v>
      </c>
      <c r="AC6" s="30" t="s">
        <v>66</v>
      </c>
      <c r="AD6" s="25" t="s">
        <v>69</v>
      </c>
      <c r="AE6" s="25" t="s">
        <v>70</v>
      </c>
      <c r="AF6" s="23" t="s">
        <v>67</v>
      </c>
      <c r="AG6" s="23" t="s">
        <v>71</v>
      </c>
      <c r="AH6" s="29" t="s">
        <v>65</v>
      </c>
      <c r="AI6" s="23" t="s">
        <v>66</v>
      </c>
      <c r="AJ6" s="27" t="s">
        <v>67</v>
      </c>
      <c r="AK6" s="32" t="s">
        <v>66</v>
      </c>
      <c r="AL6" s="23" t="s">
        <v>68</v>
      </c>
      <c r="AM6" s="30" t="s">
        <v>66</v>
      </c>
      <c r="AN6" s="25" t="s">
        <v>72</v>
      </c>
      <c r="AO6" s="25" t="s">
        <v>73</v>
      </c>
      <c r="AP6" s="23" t="s">
        <v>67</v>
      </c>
      <c r="AQ6" s="23" t="s">
        <v>71</v>
      </c>
      <c r="AR6" s="18" t="s">
        <v>74</v>
      </c>
      <c r="AS6" s="49"/>
      <c r="AT6" s="49"/>
      <c r="AU6" s="19" t="s">
        <v>62</v>
      </c>
      <c r="AV6" s="53"/>
      <c r="AW6" s="49"/>
      <c r="AX6" s="49"/>
      <c r="AY6" s="20" t="s">
        <v>75</v>
      </c>
      <c r="AZ6" s="18" t="s">
        <v>76</v>
      </c>
      <c r="BA6" s="18" t="s">
        <v>77</v>
      </c>
      <c r="BB6" s="49"/>
      <c r="BC6" s="18" t="s">
        <v>78</v>
      </c>
      <c r="BD6" s="18" t="s">
        <v>77</v>
      </c>
      <c r="BE6" s="18" t="s">
        <v>79</v>
      </c>
      <c r="BF6" s="18" t="s">
        <v>79</v>
      </c>
      <c r="BG6" s="49"/>
      <c r="BH6" s="50"/>
      <c r="BI6" s="45"/>
      <c r="BJ6" s="45"/>
    </row>
    <row r="7" spans="1:62" x14ac:dyDescent="0.25">
      <c r="A7">
        <v>1</v>
      </c>
      <c r="B7" t="s">
        <v>80</v>
      </c>
      <c r="C7" t="s">
        <v>81</v>
      </c>
      <c r="D7" s="7">
        <v>15000</v>
      </c>
      <c r="E7" s="7">
        <f t="shared" ref="E7:E19" si="0">D7/2</f>
        <v>7500</v>
      </c>
      <c r="F7" s="7">
        <v>0</v>
      </c>
      <c r="G7" s="7">
        <v>0</v>
      </c>
      <c r="H7" s="7">
        <f>SUM((D7/261)*12)</f>
        <v>689.65517241379303</v>
      </c>
      <c r="I7" s="7">
        <v>0</v>
      </c>
      <c r="J7" s="7">
        <v>0</v>
      </c>
      <c r="K7" s="7">
        <f t="shared" ref="K7:K19" si="1">(H7/8)*J7</f>
        <v>0</v>
      </c>
      <c r="L7" s="7">
        <v>0</v>
      </c>
      <c r="M7" s="7">
        <f t="shared" ref="M7:M19" si="2">(H7/8)*L7</f>
        <v>0</v>
      </c>
      <c r="N7" s="7">
        <v>0</v>
      </c>
      <c r="O7" s="7">
        <f t="shared" ref="O7:O19" si="3">H7*N7</f>
        <v>0</v>
      </c>
      <c r="P7" s="7">
        <v>0</v>
      </c>
      <c r="Q7" s="7">
        <f t="shared" ref="Q7:Q19" si="4">P7*(1.25)*(H7/8)</f>
        <v>0</v>
      </c>
      <c r="R7" s="7">
        <v>0</v>
      </c>
      <c r="S7" s="7">
        <f t="shared" ref="S7:S19" si="5">R7*(1.69)*(H7/8)</f>
        <v>0</v>
      </c>
      <c r="T7" s="7">
        <v>0</v>
      </c>
      <c r="U7" s="7">
        <f t="shared" ref="U7:U19" si="6">T7*(0.1)*(H7/8)</f>
        <v>0</v>
      </c>
      <c r="V7" s="7">
        <v>0</v>
      </c>
      <c r="W7" s="7">
        <f t="shared" ref="W7:W19" si="7">V7*(1.69)*(H7/8)</f>
        <v>0</v>
      </c>
      <c r="X7" s="7">
        <v>0</v>
      </c>
      <c r="Y7" s="7">
        <f t="shared" ref="Y7:Y19" si="8">X7*(1)*(H7/8)</f>
        <v>0</v>
      </c>
      <c r="Z7" s="7">
        <v>0</v>
      </c>
      <c r="AA7" s="7">
        <f t="shared" ref="AA7:AA19" si="9">Z7*(2.6)*(H7/8)</f>
        <v>0</v>
      </c>
      <c r="AB7" s="7">
        <v>0</v>
      </c>
      <c r="AC7" s="7">
        <f t="shared" ref="AC7:AC19" si="10">AB7*(2.6)*(H7/8)</f>
        <v>0</v>
      </c>
      <c r="AD7" s="7">
        <v>0</v>
      </c>
      <c r="AE7" s="7">
        <f t="shared" ref="AE7:AE19" si="11">AD7*(3.38)*(H7/8)</f>
        <v>0</v>
      </c>
      <c r="AF7" s="7">
        <v>0</v>
      </c>
      <c r="AG7" s="7">
        <f t="shared" ref="AG7:AG19" si="12">AF7*(0.2)*(H7/8)</f>
        <v>0</v>
      </c>
      <c r="AH7" s="7">
        <v>0</v>
      </c>
      <c r="AI7" s="7">
        <f t="shared" ref="AI7:AI19" si="13">AH7*(0.3)*(H7/8)</f>
        <v>0</v>
      </c>
      <c r="AJ7" s="7">
        <v>0</v>
      </c>
      <c r="AK7" s="7">
        <f t="shared" ref="AK7:AK19" si="14">AJ7*(1.69)*(H7/8)</f>
        <v>0</v>
      </c>
      <c r="AL7" s="7">
        <v>0</v>
      </c>
      <c r="AM7" s="7">
        <f t="shared" ref="AM7:AM19" si="15">AL7*(0.5)*(H7/8)</f>
        <v>0</v>
      </c>
      <c r="AN7" s="7">
        <v>0</v>
      </c>
      <c r="AO7" s="7">
        <f t="shared" ref="AO7:AO19" si="16">AN7*(1.95)*(H7/8)</f>
        <v>0</v>
      </c>
      <c r="AP7" s="7">
        <v>0</v>
      </c>
      <c r="AQ7" s="7">
        <f t="shared" ref="AQ7:AQ19" si="17">AP7*(0.13)*(H7/8)</f>
        <v>0</v>
      </c>
      <c r="AR7" s="7">
        <f t="shared" ref="AR7:AR19" si="18">(E7-O7-SUM(O7,K7,M7)) + O7+Q7+S7+U7+W7+Y7+AA7+AC7+AE7+AG7+AI7+AK7+AM7+AO7+AQ7</f>
        <v>7500</v>
      </c>
      <c r="AS7" s="7">
        <v>0</v>
      </c>
      <c r="AT7" s="7">
        <v>0</v>
      </c>
      <c r="AU7" s="7">
        <f t="shared" ref="AU7:AU19" si="19">AR7+AS7+AT7</f>
        <v>7500</v>
      </c>
      <c r="AV7" s="7">
        <v>272.5</v>
      </c>
      <c r="AW7" s="7">
        <v>0</v>
      </c>
      <c r="AX7" s="7">
        <v>50</v>
      </c>
      <c r="AY7" s="7">
        <v>789.67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f t="shared" ref="BG7:BG19" si="20">AU7-SUM(AV7:BF7)</f>
        <v>6387.83</v>
      </c>
      <c r="BI7" s="7">
        <f t="shared" ref="BI7:BI19" si="21">AR7</f>
        <v>7500</v>
      </c>
      <c r="BJ7" s="7">
        <v>562.5</v>
      </c>
    </row>
    <row r="8" spans="1:62" x14ac:dyDescent="0.25">
      <c r="A8">
        <v>2</v>
      </c>
      <c r="B8" t="s">
        <v>82</v>
      </c>
      <c r="C8" t="s">
        <v>83</v>
      </c>
      <c r="D8" s="7">
        <v>13052</v>
      </c>
      <c r="E8" s="7">
        <f t="shared" si="0"/>
        <v>6526</v>
      </c>
      <c r="F8" s="7">
        <v>0</v>
      </c>
      <c r="G8" s="7">
        <v>0</v>
      </c>
      <c r="H8" s="7">
        <f>SUM((D8/313)*12)</f>
        <v>500.39616613418531</v>
      </c>
      <c r="I8" s="7">
        <v>0</v>
      </c>
      <c r="J8" s="7">
        <v>0.2166666666666667</v>
      </c>
      <c r="K8" s="7">
        <f t="shared" si="1"/>
        <v>13.552396166134187</v>
      </c>
      <c r="L8" s="7">
        <v>2.9333333333333331</v>
      </c>
      <c r="M8" s="7">
        <f t="shared" si="2"/>
        <v>183.47859424920128</v>
      </c>
      <c r="N8" s="7">
        <v>1</v>
      </c>
      <c r="O8" s="7">
        <f t="shared" si="3"/>
        <v>500.39616613418531</v>
      </c>
      <c r="P8" s="7">
        <v>11.16666666666667</v>
      </c>
      <c r="Q8" s="7">
        <f t="shared" si="4"/>
        <v>873.08706070287565</v>
      </c>
      <c r="R8" s="7">
        <v>0</v>
      </c>
      <c r="S8" s="7">
        <f t="shared" si="5"/>
        <v>0</v>
      </c>
      <c r="T8" s="7">
        <v>1.666666666666667E-2</v>
      </c>
      <c r="U8" s="7">
        <f t="shared" si="6"/>
        <v>0.1042492012779553</v>
      </c>
      <c r="V8" s="7">
        <v>0</v>
      </c>
      <c r="W8" s="7">
        <f t="shared" si="7"/>
        <v>0</v>
      </c>
      <c r="X8" s="7">
        <v>0</v>
      </c>
      <c r="Y8" s="7">
        <f t="shared" si="8"/>
        <v>0</v>
      </c>
      <c r="Z8" s="7">
        <v>0</v>
      </c>
      <c r="AA8" s="7">
        <f t="shared" si="9"/>
        <v>0</v>
      </c>
      <c r="AB8" s="7">
        <v>0</v>
      </c>
      <c r="AC8" s="7">
        <f t="shared" si="10"/>
        <v>0</v>
      </c>
      <c r="AD8" s="7">
        <v>0</v>
      </c>
      <c r="AE8" s="7">
        <f t="shared" si="11"/>
        <v>0</v>
      </c>
      <c r="AF8" s="7">
        <v>0</v>
      </c>
      <c r="AG8" s="7">
        <f t="shared" si="12"/>
        <v>0</v>
      </c>
      <c r="AH8" s="7">
        <v>0</v>
      </c>
      <c r="AI8" s="7">
        <f t="shared" si="13"/>
        <v>0</v>
      </c>
      <c r="AJ8" s="7">
        <v>0</v>
      </c>
      <c r="AK8" s="7">
        <f t="shared" si="14"/>
        <v>0</v>
      </c>
      <c r="AL8" s="7">
        <v>0</v>
      </c>
      <c r="AM8" s="7">
        <f t="shared" si="15"/>
        <v>0</v>
      </c>
      <c r="AN8" s="7">
        <v>0</v>
      </c>
      <c r="AO8" s="7">
        <f t="shared" si="16"/>
        <v>0</v>
      </c>
      <c r="AP8" s="7">
        <v>0</v>
      </c>
      <c r="AQ8" s="7">
        <f t="shared" si="17"/>
        <v>0</v>
      </c>
      <c r="AR8" s="7">
        <f t="shared" si="18"/>
        <v>6701.7641533546321</v>
      </c>
      <c r="AS8" s="7">
        <v>0</v>
      </c>
      <c r="AT8" s="7">
        <v>555.70000000000005</v>
      </c>
      <c r="AU8" s="7">
        <f t="shared" si="19"/>
        <v>7257.4641533546319</v>
      </c>
      <c r="AV8" s="7">
        <v>254.3</v>
      </c>
      <c r="AW8" s="7">
        <v>0</v>
      </c>
      <c r="AX8" s="7">
        <v>75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f t="shared" si="20"/>
        <v>6928.1641533546317</v>
      </c>
      <c r="BI8" s="7">
        <f t="shared" si="21"/>
        <v>6701.7641533546321</v>
      </c>
      <c r="BJ8" s="7">
        <v>488.8</v>
      </c>
    </row>
    <row r="9" spans="1:62" x14ac:dyDescent="0.25">
      <c r="A9">
        <v>3</v>
      </c>
      <c r="B9" t="s">
        <v>84</v>
      </c>
      <c r="C9" t="s">
        <v>85</v>
      </c>
      <c r="D9" s="7">
        <v>15000</v>
      </c>
      <c r="E9" s="7">
        <f t="shared" si="0"/>
        <v>7500</v>
      </c>
      <c r="F9" s="7">
        <v>0</v>
      </c>
      <c r="G9" s="7">
        <v>0</v>
      </c>
      <c r="H9" s="7">
        <f>SUM((D9/261)*12)</f>
        <v>689.65517241379303</v>
      </c>
      <c r="I9" s="7">
        <v>0</v>
      </c>
      <c r="J9" s="7">
        <v>1.3166666666666671</v>
      </c>
      <c r="K9" s="7">
        <f t="shared" si="1"/>
        <v>113.5057471264368</v>
      </c>
      <c r="L9" s="7">
        <v>0</v>
      </c>
      <c r="M9" s="7">
        <f t="shared" si="2"/>
        <v>0</v>
      </c>
      <c r="N9" s="7">
        <v>0</v>
      </c>
      <c r="O9" s="7">
        <f t="shared" si="3"/>
        <v>0</v>
      </c>
      <c r="P9" s="7">
        <v>0</v>
      </c>
      <c r="Q9" s="7">
        <f t="shared" si="4"/>
        <v>0</v>
      </c>
      <c r="R9" s="7">
        <v>0</v>
      </c>
      <c r="S9" s="7">
        <f t="shared" si="5"/>
        <v>0</v>
      </c>
      <c r="T9" s="7">
        <v>0</v>
      </c>
      <c r="U9" s="7">
        <f t="shared" si="6"/>
        <v>0</v>
      </c>
      <c r="V9" s="7">
        <v>0</v>
      </c>
      <c r="W9" s="7">
        <f t="shared" si="7"/>
        <v>0</v>
      </c>
      <c r="X9" s="7">
        <v>0</v>
      </c>
      <c r="Y9" s="7">
        <f t="shared" si="8"/>
        <v>0</v>
      </c>
      <c r="Z9" s="7">
        <v>0</v>
      </c>
      <c r="AA9" s="7">
        <f t="shared" si="9"/>
        <v>0</v>
      </c>
      <c r="AB9" s="7">
        <v>0</v>
      </c>
      <c r="AC9" s="7">
        <f t="shared" si="10"/>
        <v>0</v>
      </c>
      <c r="AD9" s="7">
        <v>0</v>
      </c>
      <c r="AE9" s="7">
        <f t="shared" si="11"/>
        <v>0</v>
      </c>
      <c r="AF9" s="7">
        <v>0</v>
      </c>
      <c r="AG9" s="7">
        <f t="shared" si="12"/>
        <v>0</v>
      </c>
      <c r="AH9" s="7">
        <v>0</v>
      </c>
      <c r="AI9" s="7">
        <f t="shared" si="13"/>
        <v>0</v>
      </c>
      <c r="AJ9" s="7">
        <v>0</v>
      </c>
      <c r="AK9" s="7">
        <f t="shared" si="14"/>
        <v>0</v>
      </c>
      <c r="AL9" s="7">
        <v>0</v>
      </c>
      <c r="AM9" s="7">
        <f t="shared" si="15"/>
        <v>0</v>
      </c>
      <c r="AN9" s="7">
        <v>0</v>
      </c>
      <c r="AO9" s="7">
        <f t="shared" si="16"/>
        <v>0</v>
      </c>
      <c r="AP9" s="7">
        <v>0</v>
      </c>
      <c r="AQ9" s="7">
        <f t="shared" si="17"/>
        <v>0</v>
      </c>
      <c r="AR9" s="7">
        <f t="shared" si="18"/>
        <v>7386.4942528735628</v>
      </c>
      <c r="AS9" s="7">
        <v>0</v>
      </c>
      <c r="AT9" s="7">
        <v>0</v>
      </c>
      <c r="AU9" s="7">
        <f t="shared" si="19"/>
        <v>7386.4942528735628</v>
      </c>
      <c r="AV9" s="7">
        <v>272.5</v>
      </c>
      <c r="AW9" s="7">
        <v>0</v>
      </c>
      <c r="AX9" s="7">
        <v>75</v>
      </c>
      <c r="AY9" s="7">
        <v>761.96885057471002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f t="shared" si="20"/>
        <v>6277.0254022988529</v>
      </c>
      <c r="BI9" s="7">
        <f t="shared" si="21"/>
        <v>7386.4942528735628</v>
      </c>
      <c r="BJ9" s="7">
        <v>562.5</v>
      </c>
    </row>
    <row r="10" spans="1:62" x14ac:dyDescent="0.25">
      <c r="A10">
        <v>4</v>
      </c>
      <c r="B10" t="s">
        <v>86</v>
      </c>
      <c r="C10" t="s">
        <v>81</v>
      </c>
      <c r="D10" s="7">
        <v>19500</v>
      </c>
      <c r="E10" s="7">
        <f t="shared" si="0"/>
        <v>9750</v>
      </c>
      <c r="F10" s="7">
        <v>0</v>
      </c>
      <c r="G10" s="7">
        <v>0</v>
      </c>
      <c r="H10" s="7">
        <f>SUM((D10/261)*12)</f>
        <v>896.55172413793093</v>
      </c>
      <c r="I10" s="7">
        <v>0</v>
      </c>
      <c r="J10" s="7">
        <v>0</v>
      </c>
      <c r="K10" s="7">
        <f t="shared" si="1"/>
        <v>0</v>
      </c>
      <c r="L10" s="7">
        <v>0</v>
      </c>
      <c r="M10" s="7">
        <f t="shared" si="2"/>
        <v>0</v>
      </c>
      <c r="N10" s="7">
        <v>1</v>
      </c>
      <c r="O10" s="7">
        <f t="shared" si="3"/>
        <v>896.55172413793093</v>
      </c>
      <c r="P10" s="7">
        <v>0</v>
      </c>
      <c r="Q10" s="7">
        <f t="shared" si="4"/>
        <v>0</v>
      </c>
      <c r="R10" s="7">
        <v>0</v>
      </c>
      <c r="S10" s="7">
        <f t="shared" si="5"/>
        <v>0</v>
      </c>
      <c r="T10" s="7">
        <v>0</v>
      </c>
      <c r="U10" s="7">
        <f t="shared" si="6"/>
        <v>0</v>
      </c>
      <c r="V10" s="7">
        <v>0</v>
      </c>
      <c r="W10" s="7">
        <f t="shared" si="7"/>
        <v>0</v>
      </c>
      <c r="X10" s="7">
        <v>0</v>
      </c>
      <c r="Y10" s="7">
        <f t="shared" si="8"/>
        <v>0</v>
      </c>
      <c r="Z10" s="7">
        <v>0</v>
      </c>
      <c r="AA10" s="7">
        <f t="shared" si="9"/>
        <v>0</v>
      </c>
      <c r="AB10" s="7">
        <v>0</v>
      </c>
      <c r="AC10" s="7">
        <f t="shared" si="10"/>
        <v>0</v>
      </c>
      <c r="AD10" s="7">
        <v>0</v>
      </c>
      <c r="AE10" s="7">
        <f t="shared" si="11"/>
        <v>0</v>
      </c>
      <c r="AF10" s="7">
        <v>0</v>
      </c>
      <c r="AG10" s="7">
        <f t="shared" si="12"/>
        <v>0</v>
      </c>
      <c r="AH10" s="7">
        <v>0</v>
      </c>
      <c r="AI10" s="7">
        <f t="shared" si="13"/>
        <v>0</v>
      </c>
      <c r="AJ10" s="7">
        <v>0</v>
      </c>
      <c r="AK10" s="7">
        <f t="shared" si="14"/>
        <v>0</v>
      </c>
      <c r="AL10" s="7">
        <v>0</v>
      </c>
      <c r="AM10" s="7">
        <f t="shared" si="15"/>
        <v>0</v>
      </c>
      <c r="AN10" s="7">
        <v>0</v>
      </c>
      <c r="AO10" s="7">
        <f t="shared" si="16"/>
        <v>0</v>
      </c>
      <c r="AP10" s="7">
        <v>0</v>
      </c>
      <c r="AQ10" s="7">
        <f t="shared" si="17"/>
        <v>0</v>
      </c>
      <c r="AR10" s="7">
        <f t="shared" si="18"/>
        <v>8853.4482758620688</v>
      </c>
      <c r="AS10" s="7">
        <v>0</v>
      </c>
      <c r="AT10" s="7">
        <v>0</v>
      </c>
      <c r="AU10" s="7">
        <f t="shared" si="19"/>
        <v>8853.4482758620688</v>
      </c>
      <c r="AV10" s="7">
        <v>308.8</v>
      </c>
      <c r="AW10" s="7">
        <v>0</v>
      </c>
      <c r="AX10" s="7">
        <v>62.5</v>
      </c>
      <c r="AY10" s="7">
        <v>1078.7870689655001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f t="shared" si="20"/>
        <v>7403.3612068965685</v>
      </c>
      <c r="BI10" s="7">
        <f t="shared" si="21"/>
        <v>8853.4482758620688</v>
      </c>
      <c r="BJ10" s="7">
        <v>673</v>
      </c>
    </row>
    <row r="11" spans="1:62" x14ac:dyDescent="0.25">
      <c r="A11">
        <v>5</v>
      </c>
      <c r="B11" t="s">
        <v>87</v>
      </c>
      <c r="C11" t="s">
        <v>88</v>
      </c>
      <c r="D11" s="7">
        <v>30000</v>
      </c>
      <c r="E11" s="7">
        <f t="shared" si="0"/>
        <v>15000</v>
      </c>
      <c r="F11" s="7">
        <v>0</v>
      </c>
      <c r="G11" s="7">
        <v>0</v>
      </c>
      <c r="H11" s="7">
        <f>SUM((D11/261)*12)</f>
        <v>1379.3103448275861</v>
      </c>
      <c r="I11" s="7">
        <v>0</v>
      </c>
      <c r="J11" s="7">
        <v>0</v>
      </c>
      <c r="K11" s="7">
        <f t="shared" si="1"/>
        <v>0</v>
      </c>
      <c r="L11" s="7">
        <v>0</v>
      </c>
      <c r="M11" s="7">
        <f t="shared" si="2"/>
        <v>0</v>
      </c>
      <c r="N11" s="7">
        <v>2</v>
      </c>
      <c r="O11" s="7">
        <f t="shared" si="3"/>
        <v>2758.6206896551721</v>
      </c>
      <c r="P11" s="7">
        <v>0</v>
      </c>
      <c r="Q11" s="7">
        <f t="shared" si="4"/>
        <v>0</v>
      </c>
      <c r="R11" s="7">
        <v>0</v>
      </c>
      <c r="S11" s="7">
        <f t="shared" si="5"/>
        <v>0</v>
      </c>
      <c r="T11" s="7">
        <v>0</v>
      </c>
      <c r="U11" s="7">
        <f t="shared" si="6"/>
        <v>0</v>
      </c>
      <c r="V11" s="7">
        <v>0</v>
      </c>
      <c r="W11" s="7">
        <f t="shared" si="7"/>
        <v>0</v>
      </c>
      <c r="X11" s="7">
        <v>0</v>
      </c>
      <c r="Y11" s="7">
        <f t="shared" si="8"/>
        <v>0</v>
      </c>
      <c r="Z11" s="7">
        <v>0</v>
      </c>
      <c r="AA11" s="7">
        <f t="shared" si="9"/>
        <v>0</v>
      </c>
      <c r="AB11" s="7">
        <v>0</v>
      </c>
      <c r="AC11" s="7">
        <f t="shared" si="10"/>
        <v>0</v>
      </c>
      <c r="AD11" s="7">
        <v>0</v>
      </c>
      <c r="AE11" s="7">
        <f t="shared" si="11"/>
        <v>0</v>
      </c>
      <c r="AF11" s="7">
        <v>0</v>
      </c>
      <c r="AG11" s="7">
        <f t="shared" si="12"/>
        <v>0</v>
      </c>
      <c r="AH11" s="7">
        <v>0</v>
      </c>
      <c r="AI11" s="7">
        <f t="shared" si="13"/>
        <v>0</v>
      </c>
      <c r="AJ11" s="7">
        <v>0</v>
      </c>
      <c r="AK11" s="7">
        <f t="shared" si="14"/>
        <v>0</v>
      </c>
      <c r="AL11" s="7">
        <v>0</v>
      </c>
      <c r="AM11" s="7">
        <f t="shared" si="15"/>
        <v>0</v>
      </c>
      <c r="AN11" s="7">
        <v>0</v>
      </c>
      <c r="AO11" s="7">
        <f t="shared" si="16"/>
        <v>0</v>
      </c>
      <c r="AP11" s="7">
        <v>0</v>
      </c>
      <c r="AQ11" s="7">
        <f t="shared" si="17"/>
        <v>0</v>
      </c>
      <c r="AR11" s="7">
        <f t="shared" si="18"/>
        <v>12241.379310344828</v>
      </c>
      <c r="AS11" s="7">
        <v>10000</v>
      </c>
      <c r="AT11" s="7">
        <v>0</v>
      </c>
      <c r="AU11" s="7">
        <f t="shared" si="19"/>
        <v>22241.379310344826</v>
      </c>
      <c r="AV11" s="7">
        <v>109</v>
      </c>
      <c r="AW11" s="7">
        <v>0</v>
      </c>
      <c r="AX11" s="7">
        <v>162.5</v>
      </c>
      <c r="AY11" s="7">
        <v>1950.7198275861999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f t="shared" si="20"/>
        <v>20019.159482758627</v>
      </c>
      <c r="BI11" s="7">
        <f t="shared" si="21"/>
        <v>12241.379310344828</v>
      </c>
      <c r="BJ11" s="7">
        <v>894</v>
      </c>
    </row>
    <row r="12" spans="1:62" x14ac:dyDescent="0.25">
      <c r="A12">
        <v>6</v>
      </c>
      <c r="B12" t="s">
        <v>89</v>
      </c>
      <c r="C12" t="s">
        <v>90</v>
      </c>
      <c r="D12" s="7">
        <v>13052</v>
      </c>
      <c r="E12" s="7">
        <f t="shared" si="0"/>
        <v>6526</v>
      </c>
      <c r="F12" s="7">
        <v>0</v>
      </c>
      <c r="G12" s="7">
        <v>0</v>
      </c>
      <c r="H12" s="7">
        <f>SUM((D12/313)*12)</f>
        <v>500.39616613418531</v>
      </c>
      <c r="I12" s="7">
        <v>0</v>
      </c>
      <c r="J12" s="7">
        <v>0</v>
      </c>
      <c r="K12" s="7">
        <f t="shared" si="1"/>
        <v>0</v>
      </c>
      <c r="L12" s="7">
        <v>2</v>
      </c>
      <c r="M12" s="7">
        <f t="shared" si="2"/>
        <v>125.09904153354633</v>
      </c>
      <c r="N12" s="7">
        <v>0</v>
      </c>
      <c r="O12" s="7">
        <f t="shared" si="3"/>
        <v>0</v>
      </c>
      <c r="P12" s="7">
        <v>13.866666666666671</v>
      </c>
      <c r="Q12" s="7">
        <f t="shared" si="4"/>
        <v>1084.1916932907352</v>
      </c>
      <c r="R12" s="7">
        <v>8</v>
      </c>
      <c r="S12" s="7">
        <f t="shared" si="5"/>
        <v>845.66952076677319</v>
      </c>
      <c r="T12" s="7">
        <v>1.666666666666667E-2</v>
      </c>
      <c r="U12" s="7">
        <f t="shared" si="6"/>
        <v>0.1042492012779553</v>
      </c>
      <c r="V12" s="7">
        <v>5.95</v>
      </c>
      <c r="W12" s="7">
        <f t="shared" si="7"/>
        <v>628.96670607028761</v>
      </c>
      <c r="X12" s="7">
        <v>0</v>
      </c>
      <c r="Y12" s="7">
        <f t="shared" si="8"/>
        <v>0</v>
      </c>
      <c r="Z12" s="7">
        <v>0</v>
      </c>
      <c r="AA12" s="7">
        <f t="shared" si="9"/>
        <v>0</v>
      </c>
      <c r="AB12" s="7">
        <v>0</v>
      </c>
      <c r="AC12" s="7">
        <f t="shared" si="10"/>
        <v>0</v>
      </c>
      <c r="AD12" s="7">
        <v>0</v>
      </c>
      <c r="AE12" s="7">
        <f t="shared" si="11"/>
        <v>0</v>
      </c>
      <c r="AF12" s="7">
        <v>0</v>
      </c>
      <c r="AG12" s="7">
        <f t="shared" si="12"/>
        <v>0</v>
      </c>
      <c r="AH12" s="7">
        <v>0</v>
      </c>
      <c r="AI12" s="7">
        <f t="shared" si="13"/>
        <v>0</v>
      </c>
      <c r="AJ12" s="7">
        <v>0</v>
      </c>
      <c r="AK12" s="7">
        <f t="shared" si="14"/>
        <v>0</v>
      </c>
      <c r="AL12" s="7">
        <v>0</v>
      </c>
      <c r="AM12" s="7">
        <f t="shared" si="15"/>
        <v>0</v>
      </c>
      <c r="AN12" s="7">
        <v>0</v>
      </c>
      <c r="AO12" s="7">
        <f t="shared" si="16"/>
        <v>0</v>
      </c>
      <c r="AP12" s="7">
        <v>0</v>
      </c>
      <c r="AQ12" s="7">
        <f t="shared" si="17"/>
        <v>0</v>
      </c>
      <c r="AR12" s="7">
        <f t="shared" si="18"/>
        <v>8959.8331277955276</v>
      </c>
      <c r="AS12" s="7">
        <v>0</v>
      </c>
      <c r="AT12" s="7">
        <v>600.03</v>
      </c>
      <c r="AU12" s="7">
        <f t="shared" si="19"/>
        <v>9559.8631277955283</v>
      </c>
      <c r="AV12" s="7">
        <v>254.3</v>
      </c>
      <c r="AW12" s="7">
        <v>0</v>
      </c>
      <c r="AX12" s="7">
        <v>112.5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f t="shared" si="20"/>
        <v>9193.063127795529</v>
      </c>
      <c r="BI12" s="7">
        <f t="shared" si="21"/>
        <v>8959.8331277955276</v>
      </c>
      <c r="BJ12" s="7">
        <v>673</v>
      </c>
    </row>
    <row r="13" spans="1:62" x14ac:dyDescent="0.25">
      <c r="A13">
        <v>7</v>
      </c>
      <c r="B13" t="s">
        <v>91</v>
      </c>
      <c r="C13" t="s">
        <v>92</v>
      </c>
      <c r="D13" s="7">
        <v>24112.5</v>
      </c>
      <c r="E13" s="7">
        <f t="shared" si="0"/>
        <v>12056.25</v>
      </c>
      <c r="F13" s="7">
        <v>0</v>
      </c>
      <c r="G13" s="7">
        <v>0</v>
      </c>
      <c r="H13" s="7">
        <f>SUM((D13/261)*12)</f>
        <v>1108.6206896551726</v>
      </c>
      <c r="I13" s="7">
        <v>0</v>
      </c>
      <c r="J13" s="7">
        <v>4</v>
      </c>
      <c r="K13" s="7">
        <f t="shared" si="1"/>
        <v>554.31034482758628</v>
      </c>
      <c r="L13" s="7">
        <v>0.1</v>
      </c>
      <c r="M13" s="7">
        <f t="shared" si="2"/>
        <v>13.857758620689658</v>
      </c>
      <c r="N13" s="7">
        <v>0</v>
      </c>
      <c r="O13" s="7">
        <f t="shared" si="3"/>
        <v>0</v>
      </c>
      <c r="P13" s="7">
        <v>0</v>
      </c>
      <c r="Q13" s="7">
        <f t="shared" si="4"/>
        <v>0</v>
      </c>
      <c r="R13" s="7">
        <v>0</v>
      </c>
      <c r="S13" s="7">
        <f t="shared" si="5"/>
        <v>0</v>
      </c>
      <c r="T13" s="7">
        <v>0</v>
      </c>
      <c r="U13" s="7">
        <f t="shared" si="6"/>
        <v>0</v>
      </c>
      <c r="V13" s="7">
        <v>0</v>
      </c>
      <c r="W13" s="7">
        <f t="shared" si="7"/>
        <v>0</v>
      </c>
      <c r="X13" s="7">
        <v>0</v>
      </c>
      <c r="Y13" s="7">
        <f t="shared" si="8"/>
        <v>0</v>
      </c>
      <c r="Z13" s="7">
        <v>0</v>
      </c>
      <c r="AA13" s="7">
        <f t="shared" si="9"/>
        <v>0</v>
      </c>
      <c r="AB13" s="7">
        <v>0</v>
      </c>
      <c r="AC13" s="7">
        <f t="shared" si="10"/>
        <v>0</v>
      </c>
      <c r="AD13" s="7">
        <v>0</v>
      </c>
      <c r="AE13" s="7">
        <f t="shared" si="11"/>
        <v>0</v>
      </c>
      <c r="AF13" s="7">
        <v>0</v>
      </c>
      <c r="AG13" s="7">
        <f t="shared" si="12"/>
        <v>0</v>
      </c>
      <c r="AH13" s="7">
        <v>0</v>
      </c>
      <c r="AI13" s="7">
        <f t="shared" si="13"/>
        <v>0</v>
      </c>
      <c r="AJ13" s="7">
        <v>0</v>
      </c>
      <c r="AK13" s="7">
        <f t="shared" si="14"/>
        <v>0</v>
      </c>
      <c r="AL13" s="7">
        <v>0</v>
      </c>
      <c r="AM13" s="7">
        <f t="shared" si="15"/>
        <v>0</v>
      </c>
      <c r="AN13" s="7">
        <v>0</v>
      </c>
      <c r="AO13" s="7">
        <f t="shared" si="16"/>
        <v>0</v>
      </c>
      <c r="AP13" s="7">
        <v>0</v>
      </c>
      <c r="AQ13" s="7">
        <f t="shared" si="17"/>
        <v>0</v>
      </c>
      <c r="AR13" s="7">
        <f t="shared" si="18"/>
        <v>11488.081896551725</v>
      </c>
      <c r="AS13" s="7">
        <v>4395.9399999999996</v>
      </c>
      <c r="AT13" s="7">
        <v>0</v>
      </c>
      <c r="AU13" s="7">
        <f t="shared" si="19"/>
        <v>15884.021896551723</v>
      </c>
      <c r="AV13" s="7">
        <v>181.6</v>
      </c>
      <c r="AW13" s="7">
        <v>0</v>
      </c>
      <c r="AX13" s="7">
        <v>150</v>
      </c>
      <c r="AY13" s="7">
        <v>1747.3704741378999</v>
      </c>
      <c r="AZ13" s="7">
        <v>738.32</v>
      </c>
      <c r="BA13" s="7">
        <v>0</v>
      </c>
      <c r="BB13" s="7">
        <v>0</v>
      </c>
      <c r="BC13" s="7">
        <v>0</v>
      </c>
      <c r="BD13" s="7">
        <v>1369.17</v>
      </c>
      <c r="BE13" s="7">
        <v>0</v>
      </c>
      <c r="BF13" s="7">
        <v>0</v>
      </c>
      <c r="BG13" s="7">
        <f t="shared" si="20"/>
        <v>11697.561422413823</v>
      </c>
      <c r="BI13" s="7">
        <f t="shared" si="21"/>
        <v>11488.081896551725</v>
      </c>
      <c r="BJ13" s="7">
        <v>857.2</v>
      </c>
    </row>
    <row r="14" spans="1:62" x14ac:dyDescent="0.25">
      <c r="A14">
        <v>8</v>
      </c>
      <c r="B14" t="s">
        <v>93</v>
      </c>
      <c r="C14" t="s">
        <v>94</v>
      </c>
      <c r="D14" s="7">
        <v>14000</v>
      </c>
      <c r="E14" s="7">
        <f t="shared" si="0"/>
        <v>7000</v>
      </c>
      <c r="F14" s="7">
        <v>0</v>
      </c>
      <c r="G14" s="7">
        <v>0</v>
      </c>
      <c r="H14" s="7">
        <f>SUM((D14/261)*12)</f>
        <v>643.67816091954023</v>
      </c>
      <c r="I14" s="7">
        <v>0</v>
      </c>
      <c r="J14" s="7">
        <v>0.41666666666666669</v>
      </c>
      <c r="K14" s="7">
        <f t="shared" si="1"/>
        <v>33.524904214559392</v>
      </c>
      <c r="L14" s="7">
        <v>0</v>
      </c>
      <c r="M14" s="7">
        <f t="shared" si="2"/>
        <v>0</v>
      </c>
      <c r="N14" s="7">
        <v>0</v>
      </c>
      <c r="O14" s="7">
        <f t="shared" si="3"/>
        <v>0</v>
      </c>
      <c r="P14" s="7">
        <v>5.0666666666666664</v>
      </c>
      <c r="Q14" s="7">
        <f t="shared" si="4"/>
        <v>509.57854406130264</v>
      </c>
      <c r="R14" s="7">
        <v>0</v>
      </c>
      <c r="S14" s="7">
        <f t="shared" si="5"/>
        <v>0</v>
      </c>
      <c r="T14" s="7">
        <v>0</v>
      </c>
      <c r="U14" s="7">
        <f t="shared" si="6"/>
        <v>0</v>
      </c>
      <c r="V14" s="7">
        <v>0</v>
      </c>
      <c r="W14" s="7">
        <f t="shared" si="7"/>
        <v>0</v>
      </c>
      <c r="X14" s="7">
        <v>0</v>
      </c>
      <c r="Y14" s="7">
        <f t="shared" si="8"/>
        <v>0</v>
      </c>
      <c r="Z14" s="7">
        <v>0</v>
      </c>
      <c r="AA14" s="7">
        <f t="shared" si="9"/>
        <v>0</v>
      </c>
      <c r="AB14" s="7">
        <v>0</v>
      </c>
      <c r="AC14" s="7">
        <f t="shared" si="10"/>
        <v>0</v>
      </c>
      <c r="AD14" s="7">
        <v>0</v>
      </c>
      <c r="AE14" s="7">
        <f t="shared" si="11"/>
        <v>0</v>
      </c>
      <c r="AF14" s="7">
        <v>0</v>
      </c>
      <c r="AG14" s="7">
        <f t="shared" si="12"/>
        <v>0</v>
      </c>
      <c r="AH14" s="7">
        <v>0</v>
      </c>
      <c r="AI14" s="7">
        <f t="shared" si="13"/>
        <v>0</v>
      </c>
      <c r="AJ14" s="7">
        <v>0</v>
      </c>
      <c r="AK14" s="7">
        <f t="shared" si="14"/>
        <v>0</v>
      </c>
      <c r="AL14" s="7">
        <v>0</v>
      </c>
      <c r="AM14" s="7">
        <f t="shared" si="15"/>
        <v>0</v>
      </c>
      <c r="AN14" s="7">
        <v>0</v>
      </c>
      <c r="AO14" s="7">
        <f t="shared" si="16"/>
        <v>0</v>
      </c>
      <c r="AP14" s="7">
        <v>0</v>
      </c>
      <c r="AQ14" s="7">
        <f t="shared" si="17"/>
        <v>0</v>
      </c>
      <c r="AR14" s="7">
        <f t="shared" si="18"/>
        <v>7476.053639846743</v>
      </c>
      <c r="AS14" s="7">
        <v>0</v>
      </c>
      <c r="AT14" s="7">
        <v>0</v>
      </c>
      <c r="AU14" s="7">
        <f t="shared" si="19"/>
        <v>7476.053639846743</v>
      </c>
      <c r="AV14" s="7">
        <v>272.5</v>
      </c>
      <c r="AW14" s="7">
        <v>0</v>
      </c>
      <c r="AX14" s="7">
        <v>87.5</v>
      </c>
      <c r="AY14" s="7">
        <v>777.38072796935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f t="shared" si="20"/>
        <v>6338.6729118773928</v>
      </c>
      <c r="BI14" s="7">
        <f t="shared" si="21"/>
        <v>7476.053639846743</v>
      </c>
      <c r="BJ14" s="7">
        <v>562.5</v>
      </c>
    </row>
    <row r="15" spans="1:62" x14ac:dyDescent="0.25">
      <c r="A15">
        <v>9</v>
      </c>
      <c r="B15" t="s">
        <v>95</v>
      </c>
      <c r="C15">
        <v>0</v>
      </c>
      <c r="D15" s="7">
        <v>13052</v>
      </c>
      <c r="E15" s="7">
        <f t="shared" si="0"/>
        <v>6526</v>
      </c>
      <c r="F15" s="7">
        <v>0</v>
      </c>
      <c r="G15" s="7">
        <v>0</v>
      </c>
      <c r="H15" s="7">
        <f>SUM((D15/261)*12)</f>
        <v>600.09195402298849</v>
      </c>
      <c r="I15" s="7">
        <v>0</v>
      </c>
      <c r="J15" s="7">
        <v>0.2</v>
      </c>
      <c r="K15" s="7">
        <f t="shared" si="1"/>
        <v>15.002298850574713</v>
      </c>
      <c r="L15" s="7">
        <v>0</v>
      </c>
      <c r="M15" s="7">
        <f t="shared" si="2"/>
        <v>0</v>
      </c>
      <c r="N15" s="7">
        <v>0</v>
      </c>
      <c r="O15" s="7">
        <f t="shared" si="3"/>
        <v>0</v>
      </c>
      <c r="P15" s="7">
        <v>5.0666666666666664</v>
      </c>
      <c r="Q15" s="7">
        <f t="shared" si="4"/>
        <v>475.07279693486589</v>
      </c>
      <c r="R15" s="7">
        <v>0</v>
      </c>
      <c r="S15" s="7">
        <f t="shared" si="5"/>
        <v>0</v>
      </c>
      <c r="T15" s="7">
        <v>0</v>
      </c>
      <c r="U15" s="7">
        <f t="shared" si="6"/>
        <v>0</v>
      </c>
      <c r="V15" s="7">
        <v>0</v>
      </c>
      <c r="W15" s="7">
        <f t="shared" si="7"/>
        <v>0</v>
      </c>
      <c r="X15" s="7">
        <v>0</v>
      </c>
      <c r="Y15" s="7">
        <f t="shared" si="8"/>
        <v>0</v>
      </c>
      <c r="Z15" s="7">
        <v>0</v>
      </c>
      <c r="AA15" s="7">
        <f t="shared" si="9"/>
        <v>0</v>
      </c>
      <c r="AB15" s="7">
        <v>0</v>
      </c>
      <c r="AC15" s="7">
        <f t="shared" si="10"/>
        <v>0</v>
      </c>
      <c r="AD15" s="7">
        <v>0</v>
      </c>
      <c r="AE15" s="7">
        <f t="shared" si="11"/>
        <v>0</v>
      </c>
      <c r="AF15" s="7">
        <v>0</v>
      </c>
      <c r="AG15" s="7">
        <f t="shared" si="12"/>
        <v>0</v>
      </c>
      <c r="AH15" s="7">
        <v>0</v>
      </c>
      <c r="AI15" s="7">
        <f t="shared" si="13"/>
        <v>0</v>
      </c>
      <c r="AJ15" s="7">
        <v>0</v>
      </c>
      <c r="AK15" s="7">
        <f t="shared" si="14"/>
        <v>0</v>
      </c>
      <c r="AL15" s="7">
        <v>0</v>
      </c>
      <c r="AM15" s="7">
        <f t="shared" si="15"/>
        <v>0</v>
      </c>
      <c r="AN15" s="7">
        <v>0</v>
      </c>
      <c r="AO15" s="7">
        <f t="shared" si="16"/>
        <v>0</v>
      </c>
      <c r="AP15" s="7">
        <v>0</v>
      </c>
      <c r="AQ15" s="7">
        <f t="shared" si="17"/>
        <v>0</v>
      </c>
      <c r="AR15" s="7">
        <f t="shared" si="18"/>
        <v>6986.0704980842911</v>
      </c>
      <c r="AS15" s="7">
        <v>0</v>
      </c>
      <c r="AT15" s="7">
        <v>641.92999999999995</v>
      </c>
      <c r="AU15" s="7">
        <f t="shared" si="19"/>
        <v>7628.0004980842914</v>
      </c>
      <c r="AV15" s="7">
        <v>254.3</v>
      </c>
      <c r="AW15" s="7">
        <v>0</v>
      </c>
      <c r="AX15" s="7">
        <v>75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f t="shared" si="20"/>
        <v>7298.7004980842912</v>
      </c>
      <c r="BI15" s="7">
        <f t="shared" si="21"/>
        <v>6986.0704980842911</v>
      </c>
      <c r="BJ15" s="7">
        <v>525.70000000000005</v>
      </c>
    </row>
    <row r="16" spans="1:62" x14ac:dyDescent="0.25">
      <c r="A16">
        <v>10</v>
      </c>
      <c r="B16" t="s">
        <v>96</v>
      </c>
      <c r="C16" t="s">
        <v>97</v>
      </c>
      <c r="D16" s="7">
        <v>18500</v>
      </c>
      <c r="E16" s="7">
        <f t="shared" si="0"/>
        <v>9250</v>
      </c>
      <c r="F16" s="7">
        <v>0</v>
      </c>
      <c r="G16" s="7">
        <v>0</v>
      </c>
      <c r="H16" s="7">
        <f>SUM((D16/261)*12)</f>
        <v>850.57471264367814</v>
      </c>
      <c r="I16" s="7">
        <v>0</v>
      </c>
      <c r="J16" s="7">
        <v>0</v>
      </c>
      <c r="K16" s="7">
        <f t="shared" si="1"/>
        <v>0</v>
      </c>
      <c r="L16" s="7">
        <v>0.36666666666666659</v>
      </c>
      <c r="M16" s="7">
        <f t="shared" si="2"/>
        <v>38.984674329501907</v>
      </c>
      <c r="N16" s="7">
        <v>1</v>
      </c>
      <c r="O16" s="7">
        <f t="shared" si="3"/>
        <v>850.57471264367814</v>
      </c>
      <c r="P16" s="7">
        <v>0</v>
      </c>
      <c r="Q16" s="7">
        <f t="shared" si="4"/>
        <v>0</v>
      </c>
      <c r="R16" s="7">
        <v>0</v>
      </c>
      <c r="S16" s="7">
        <f t="shared" si="5"/>
        <v>0</v>
      </c>
      <c r="T16" s="7">
        <v>0</v>
      </c>
      <c r="U16" s="7">
        <f t="shared" si="6"/>
        <v>0</v>
      </c>
      <c r="V16" s="7">
        <v>0</v>
      </c>
      <c r="W16" s="7">
        <f t="shared" si="7"/>
        <v>0</v>
      </c>
      <c r="X16" s="7">
        <v>0</v>
      </c>
      <c r="Y16" s="7">
        <f t="shared" si="8"/>
        <v>0</v>
      </c>
      <c r="Z16" s="7">
        <v>0</v>
      </c>
      <c r="AA16" s="7">
        <f t="shared" si="9"/>
        <v>0</v>
      </c>
      <c r="AB16" s="7">
        <v>0</v>
      </c>
      <c r="AC16" s="7">
        <f t="shared" si="10"/>
        <v>0</v>
      </c>
      <c r="AD16" s="7">
        <v>0</v>
      </c>
      <c r="AE16" s="7">
        <f t="shared" si="11"/>
        <v>0</v>
      </c>
      <c r="AF16" s="7">
        <v>0</v>
      </c>
      <c r="AG16" s="7">
        <f t="shared" si="12"/>
        <v>0</v>
      </c>
      <c r="AH16" s="7">
        <v>0</v>
      </c>
      <c r="AI16" s="7">
        <f t="shared" si="13"/>
        <v>0</v>
      </c>
      <c r="AJ16" s="7">
        <v>0</v>
      </c>
      <c r="AK16" s="7">
        <f t="shared" si="14"/>
        <v>0</v>
      </c>
      <c r="AL16" s="7">
        <v>0</v>
      </c>
      <c r="AM16" s="7">
        <f t="shared" si="15"/>
        <v>0</v>
      </c>
      <c r="AN16" s="7">
        <v>0</v>
      </c>
      <c r="AO16" s="7">
        <f t="shared" si="16"/>
        <v>0</v>
      </c>
      <c r="AP16" s="7">
        <v>0</v>
      </c>
      <c r="AQ16" s="7">
        <f t="shared" si="17"/>
        <v>0</v>
      </c>
      <c r="AR16" s="7">
        <f t="shared" si="18"/>
        <v>8360.4406130268198</v>
      </c>
      <c r="AS16" s="7">
        <v>0</v>
      </c>
      <c r="AT16" s="7">
        <v>0</v>
      </c>
      <c r="AU16" s="7">
        <f t="shared" si="19"/>
        <v>8360.4406130268198</v>
      </c>
      <c r="AV16" s="7">
        <v>290.60000000000002</v>
      </c>
      <c r="AW16" s="7">
        <v>0</v>
      </c>
      <c r="AX16" s="7">
        <v>100</v>
      </c>
      <c r="AY16" s="7">
        <v>950.71015325669998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f t="shared" si="20"/>
        <v>7019.1304597701201</v>
      </c>
      <c r="BI16" s="7">
        <f t="shared" si="21"/>
        <v>8360.4406130268198</v>
      </c>
      <c r="BJ16" s="7">
        <v>636.20000000000005</v>
      </c>
    </row>
    <row r="17" spans="1:62" x14ac:dyDescent="0.25">
      <c r="A17">
        <v>11</v>
      </c>
      <c r="B17" t="s">
        <v>98</v>
      </c>
      <c r="C17">
        <v>0</v>
      </c>
      <c r="D17" s="7">
        <v>13052</v>
      </c>
      <c r="E17" s="7">
        <f t="shared" si="0"/>
        <v>6526</v>
      </c>
      <c r="F17" s="7">
        <v>0</v>
      </c>
      <c r="G17" s="7">
        <v>0</v>
      </c>
      <c r="H17" s="7">
        <f>SUM((D17/313)*12)</f>
        <v>500.39616613418531</v>
      </c>
      <c r="I17" s="7">
        <v>0</v>
      </c>
      <c r="J17" s="7">
        <v>0</v>
      </c>
      <c r="K17" s="7">
        <f t="shared" si="1"/>
        <v>0</v>
      </c>
      <c r="L17" s="7">
        <v>0.98333333333333328</v>
      </c>
      <c r="M17" s="7">
        <f t="shared" si="2"/>
        <v>61.507028753993609</v>
      </c>
      <c r="N17" s="7">
        <v>0</v>
      </c>
      <c r="O17" s="7">
        <f t="shared" si="3"/>
        <v>0</v>
      </c>
      <c r="P17" s="7">
        <v>0</v>
      </c>
      <c r="Q17" s="7">
        <f t="shared" si="4"/>
        <v>0</v>
      </c>
      <c r="R17" s="7">
        <v>0</v>
      </c>
      <c r="S17" s="7">
        <f t="shared" si="5"/>
        <v>0</v>
      </c>
      <c r="T17" s="7">
        <v>0</v>
      </c>
      <c r="U17" s="7">
        <f t="shared" si="6"/>
        <v>0</v>
      </c>
      <c r="V17" s="7">
        <v>0</v>
      </c>
      <c r="W17" s="7">
        <f t="shared" si="7"/>
        <v>0</v>
      </c>
      <c r="X17" s="7">
        <v>0</v>
      </c>
      <c r="Y17" s="7">
        <f t="shared" si="8"/>
        <v>0</v>
      </c>
      <c r="Z17" s="7">
        <v>0</v>
      </c>
      <c r="AA17" s="7">
        <f t="shared" si="9"/>
        <v>0</v>
      </c>
      <c r="AB17" s="7">
        <v>0</v>
      </c>
      <c r="AC17" s="7">
        <f t="shared" si="10"/>
        <v>0</v>
      </c>
      <c r="AD17" s="7">
        <v>0</v>
      </c>
      <c r="AE17" s="7">
        <f t="shared" si="11"/>
        <v>0</v>
      </c>
      <c r="AF17" s="7">
        <v>0</v>
      </c>
      <c r="AG17" s="7">
        <f t="shared" si="12"/>
        <v>0</v>
      </c>
      <c r="AH17" s="7">
        <v>0</v>
      </c>
      <c r="AI17" s="7">
        <f t="shared" si="13"/>
        <v>0</v>
      </c>
      <c r="AJ17" s="7">
        <v>0</v>
      </c>
      <c r="AK17" s="7">
        <f t="shared" si="14"/>
        <v>0</v>
      </c>
      <c r="AL17" s="7">
        <v>0</v>
      </c>
      <c r="AM17" s="7">
        <f t="shared" si="15"/>
        <v>0</v>
      </c>
      <c r="AN17" s="7">
        <v>0</v>
      </c>
      <c r="AO17" s="7">
        <f t="shared" si="16"/>
        <v>0</v>
      </c>
      <c r="AP17" s="7">
        <v>0</v>
      </c>
      <c r="AQ17" s="7">
        <f t="shared" si="17"/>
        <v>0</v>
      </c>
      <c r="AR17" s="7">
        <f t="shared" si="18"/>
        <v>6464.4929712460062</v>
      </c>
      <c r="AS17" s="7">
        <v>0</v>
      </c>
      <c r="AT17" s="7">
        <v>367.62</v>
      </c>
      <c r="AU17" s="7">
        <f t="shared" si="19"/>
        <v>6832.1129712460061</v>
      </c>
      <c r="AV17" s="7">
        <v>236.1</v>
      </c>
      <c r="AW17" s="7">
        <v>0</v>
      </c>
      <c r="AX17" s="7">
        <v>50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f t="shared" si="20"/>
        <v>6546.0129712460057</v>
      </c>
      <c r="BI17" s="7">
        <f t="shared" si="21"/>
        <v>6464.4929712460062</v>
      </c>
      <c r="BJ17" s="7">
        <v>488.8</v>
      </c>
    </row>
    <row r="18" spans="1:62" x14ac:dyDescent="0.25">
      <c r="A18">
        <v>12</v>
      </c>
      <c r="B18" t="s">
        <v>99</v>
      </c>
      <c r="C18" t="s">
        <v>100</v>
      </c>
      <c r="D18" s="7">
        <v>20000</v>
      </c>
      <c r="E18" s="7">
        <f t="shared" si="0"/>
        <v>10000</v>
      </c>
      <c r="F18" s="7">
        <v>0</v>
      </c>
      <c r="G18" s="7">
        <v>0</v>
      </c>
      <c r="H18" s="7">
        <f>SUM((D18/261)*12)</f>
        <v>919.54022988505756</v>
      </c>
      <c r="I18" s="7">
        <v>0</v>
      </c>
      <c r="J18" s="7">
        <v>1.1000000000000001</v>
      </c>
      <c r="K18" s="7">
        <f t="shared" si="1"/>
        <v>126.43678160919542</v>
      </c>
      <c r="L18" s="7">
        <v>3.9333333333333331</v>
      </c>
      <c r="M18" s="7">
        <f t="shared" si="2"/>
        <v>452.10727969348659</v>
      </c>
      <c r="N18" s="7">
        <v>0</v>
      </c>
      <c r="O18" s="7">
        <f t="shared" si="3"/>
        <v>0</v>
      </c>
      <c r="P18" s="7">
        <v>0</v>
      </c>
      <c r="Q18" s="7">
        <f t="shared" si="4"/>
        <v>0</v>
      </c>
      <c r="R18" s="7">
        <v>0</v>
      </c>
      <c r="S18" s="7">
        <f t="shared" si="5"/>
        <v>0</v>
      </c>
      <c r="T18" s="7">
        <v>0</v>
      </c>
      <c r="U18" s="7">
        <f t="shared" si="6"/>
        <v>0</v>
      </c>
      <c r="V18" s="7">
        <v>0</v>
      </c>
      <c r="W18" s="7">
        <f t="shared" si="7"/>
        <v>0</v>
      </c>
      <c r="X18" s="7">
        <v>0</v>
      </c>
      <c r="Y18" s="7">
        <f t="shared" si="8"/>
        <v>0</v>
      </c>
      <c r="Z18" s="7">
        <v>0</v>
      </c>
      <c r="AA18" s="7">
        <f t="shared" si="9"/>
        <v>0</v>
      </c>
      <c r="AB18" s="7">
        <v>0</v>
      </c>
      <c r="AC18" s="7">
        <f t="shared" si="10"/>
        <v>0</v>
      </c>
      <c r="AD18" s="7">
        <v>0</v>
      </c>
      <c r="AE18" s="7">
        <f t="shared" si="11"/>
        <v>0</v>
      </c>
      <c r="AF18" s="7">
        <v>0</v>
      </c>
      <c r="AG18" s="7">
        <f t="shared" si="12"/>
        <v>0</v>
      </c>
      <c r="AH18" s="7">
        <v>0</v>
      </c>
      <c r="AI18" s="7">
        <f t="shared" si="13"/>
        <v>0</v>
      </c>
      <c r="AJ18" s="7">
        <v>0</v>
      </c>
      <c r="AK18" s="7">
        <f t="shared" si="14"/>
        <v>0</v>
      </c>
      <c r="AL18" s="7">
        <v>0</v>
      </c>
      <c r="AM18" s="7">
        <f t="shared" si="15"/>
        <v>0</v>
      </c>
      <c r="AN18" s="7">
        <v>0</v>
      </c>
      <c r="AO18" s="7">
        <f t="shared" si="16"/>
        <v>0</v>
      </c>
      <c r="AP18" s="7">
        <v>0</v>
      </c>
      <c r="AQ18" s="7">
        <f t="shared" si="17"/>
        <v>0</v>
      </c>
      <c r="AR18" s="7">
        <f t="shared" si="18"/>
        <v>9421.4559386973178</v>
      </c>
      <c r="AS18" s="7">
        <v>0</v>
      </c>
      <c r="AT18" s="7">
        <v>0</v>
      </c>
      <c r="AU18" s="7">
        <f t="shared" si="19"/>
        <v>9421.4559386973178</v>
      </c>
      <c r="AV18" s="7">
        <v>236.1</v>
      </c>
      <c r="AW18" s="7">
        <v>0</v>
      </c>
      <c r="AX18" s="7">
        <v>125</v>
      </c>
      <c r="AY18" s="7">
        <v>1223.3389846743</v>
      </c>
      <c r="AZ18" s="7">
        <v>323.02</v>
      </c>
      <c r="BA18" s="7">
        <v>252.36</v>
      </c>
      <c r="BB18" s="7">
        <v>0</v>
      </c>
      <c r="BC18" s="7">
        <v>0</v>
      </c>
      <c r="BD18" s="7">
        <v>750.83</v>
      </c>
      <c r="BE18" s="7">
        <v>0</v>
      </c>
      <c r="BF18" s="7">
        <v>0</v>
      </c>
      <c r="BG18" s="7">
        <f t="shared" si="20"/>
        <v>6510.8069540230172</v>
      </c>
      <c r="BI18" s="7">
        <f t="shared" si="21"/>
        <v>9421.4559386973178</v>
      </c>
      <c r="BJ18" s="7">
        <v>709.8</v>
      </c>
    </row>
    <row r="19" spans="1:62" x14ac:dyDescent="0.25">
      <c r="A19">
        <v>13</v>
      </c>
      <c r="B19" t="s">
        <v>101</v>
      </c>
      <c r="C19" t="s">
        <v>102</v>
      </c>
      <c r="D19" s="7">
        <v>15000</v>
      </c>
      <c r="E19" s="7">
        <f t="shared" si="0"/>
        <v>7500</v>
      </c>
      <c r="F19" s="7">
        <v>0</v>
      </c>
      <c r="G19" s="7">
        <v>0</v>
      </c>
      <c r="H19" s="7">
        <f>SUM((D19/261)*12)</f>
        <v>689.65517241379303</v>
      </c>
      <c r="I19" s="7">
        <v>0</v>
      </c>
      <c r="J19" s="7">
        <v>0.26666666666666672</v>
      </c>
      <c r="K19" s="7">
        <f t="shared" si="1"/>
        <v>22.988505747126439</v>
      </c>
      <c r="L19" s="7">
        <v>0</v>
      </c>
      <c r="M19" s="7">
        <f t="shared" si="2"/>
        <v>0</v>
      </c>
      <c r="N19" s="7">
        <v>1</v>
      </c>
      <c r="O19" s="7">
        <f t="shared" si="3"/>
        <v>689.65517241379303</v>
      </c>
      <c r="P19" s="7">
        <v>0</v>
      </c>
      <c r="Q19" s="7">
        <f t="shared" si="4"/>
        <v>0</v>
      </c>
      <c r="R19" s="7">
        <v>0</v>
      </c>
      <c r="S19" s="7">
        <f t="shared" si="5"/>
        <v>0</v>
      </c>
      <c r="T19" s="7">
        <v>0</v>
      </c>
      <c r="U19" s="7">
        <f t="shared" si="6"/>
        <v>0</v>
      </c>
      <c r="V19" s="7">
        <v>0</v>
      </c>
      <c r="W19" s="7">
        <f t="shared" si="7"/>
        <v>0</v>
      </c>
      <c r="X19" s="7">
        <v>0</v>
      </c>
      <c r="Y19" s="7">
        <f t="shared" si="8"/>
        <v>0</v>
      </c>
      <c r="Z19" s="7">
        <v>0</v>
      </c>
      <c r="AA19" s="7">
        <f t="shared" si="9"/>
        <v>0</v>
      </c>
      <c r="AB19" s="7">
        <v>0</v>
      </c>
      <c r="AC19" s="7">
        <f t="shared" si="10"/>
        <v>0</v>
      </c>
      <c r="AD19" s="7">
        <v>0</v>
      </c>
      <c r="AE19" s="7">
        <f t="shared" si="11"/>
        <v>0</v>
      </c>
      <c r="AF19" s="7">
        <v>0</v>
      </c>
      <c r="AG19" s="7">
        <f t="shared" si="12"/>
        <v>0</v>
      </c>
      <c r="AH19" s="7">
        <v>0</v>
      </c>
      <c r="AI19" s="7">
        <f t="shared" si="13"/>
        <v>0</v>
      </c>
      <c r="AJ19" s="7">
        <v>0</v>
      </c>
      <c r="AK19" s="7">
        <f t="shared" si="14"/>
        <v>0</v>
      </c>
      <c r="AL19" s="7">
        <v>0</v>
      </c>
      <c r="AM19" s="7">
        <f t="shared" si="15"/>
        <v>0</v>
      </c>
      <c r="AN19" s="7">
        <v>0</v>
      </c>
      <c r="AO19" s="7">
        <f t="shared" si="16"/>
        <v>0</v>
      </c>
      <c r="AP19" s="7">
        <v>0</v>
      </c>
      <c r="AQ19" s="7">
        <f t="shared" si="17"/>
        <v>0</v>
      </c>
      <c r="AR19" s="7">
        <f t="shared" si="18"/>
        <v>6787.3563218390809</v>
      </c>
      <c r="AS19" s="7">
        <v>0</v>
      </c>
      <c r="AT19" s="7">
        <v>0</v>
      </c>
      <c r="AU19" s="7">
        <f t="shared" si="19"/>
        <v>6787.3563218390809</v>
      </c>
      <c r="AV19" s="7">
        <v>254.3</v>
      </c>
      <c r="AW19" s="7">
        <v>0</v>
      </c>
      <c r="AX19" s="7">
        <v>62.5</v>
      </c>
      <c r="AY19" s="7">
        <v>439.88126436781999</v>
      </c>
      <c r="AZ19" s="7">
        <v>369.16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f t="shared" si="20"/>
        <v>5661.5150574712607</v>
      </c>
      <c r="BI19" s="7">
        <f t="shared" si="21"/>
        <v>6787.3563218390809</v>
      </c>
      <c r="BJ19" s="7">
        <v>525.70000000000005</v>
      </c>
    </row>
    <row r="20" spans="1:62" x14ac:dyDescent="0.25">
      <c r="BG20" s="7">
        <f>SUM(BG7:BG19)</f>
        <v>107281.00364799013</v>
      </c>
    </row>
  </sheetData>
  <sheetProtection formatCells="0" formatColumns="0" formatRows="0" insertColumns="0" insertRows="0" insertHyperlinks="0" deleteColumns="0" deleteRows="0" sort="0" autoFilter="0" pivotTables="0"/>
  <mergeCells count="22">
    <mergeCell ref="A5:A6"/>
    <mergeCell ref="B5:B6"/>
    <mergeCell ref="C5:C6"/>
    <mergeCell ref="AT5:AT6"/>
    <mergeCell ref="AV5:AV6"/>
    <mergeCell ref="H5:H6"/>
    <mergeCell ref="AS5:AS6"/>
    <mergeCell ref="BJ5:BJ6"/>
    <mergeCell ref="J4:O4"/>
    <mergeCell ref="D5:D6"/>
    <mergeCell ref="E5:E6"/>
    <mergeCell ref="I5:I6"/>
    <mergeCell ref="BI5:BI6"/>
    <mergeCell ref="P4:W4"/>
    <mergeCell ref="X4:AG4"/>
    <mergeCell ref="AH4:AQ4"/>
    <mergeCell ref="BG5:BG6"/>
    <mergeCell ref="BH5:BH6"/>
    <mergeCell ref="AV4:BF4"/>
    <mergeCell ref="AW5:AW6"/>
    <mergeCell ref="AX5:AX6"/>
    <mergeCell ref="BB5:BB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49.42578125" customWidth="1"/>
    <col min="2" max="2" width="23.7109375" customWidth="1"/>
    <col min="3" max="3" width="18.42578125" customWidth="1"/>
    <col min="4" max="4" width="22" customWidth="1"/>
    <col min="5" max="5" width="17.5703125" customWidth="1"/>
    <col min="37" max="37" width="15.42578125" customWidth="1"/>
  </cols>
  <sheetData>
    <row r="1" spans="1:3" s="35" customFormat="1" x14ac:dyDescent="0.25">
      <c r="A1" s="35" t="s">
        <v>103</v>
      </c>
    </row>
    <row r="2" spans="1:3" s="35" customFormat="1" x14ac:dyDescent="0.25">
      <c r="A2" s="35" t="s">
        <v>104</v>
      </c>
    </row>
    <row r="3" spans="1:3" s="37" customFormat="1" ht="12.75" customHeight="1" x14ac:dyDescent="0.2">
      <c r="A3" s="36" t="s">
        <v>105</v>
      </c>
    </row>
    <row r="4" spans="1:3" s="40" customFormat="1" ht="12.75" customHeight="1" x14ac:dyDescent="0.2">
      <c r="A4" s="38" t="s">
        <v>106</v>
      </c>
      <c r="B4" s="39"/>
      <c r="C4" s="39"/>
    </row>
    <row r="5" spans="1:3" s="40" customFormat="1" ht="12.75" customHeight="1" x14ac:dyDescent="0.2">
      <c r="A5" s="38" t="s">
        <v>107</v>
      </c>
      <c r="B5" s="41"/>
    </row>
    <row r="6" spans="1:3" s="40" customFormat="1" ht="12.75" customHeight="1" x14ac:dyDescent="0.2">
      <c r="A6" s="38" t="s">
        <v>108</v>
      </c>
      <c r="B6" s="39"/>
    </row>
    <row r="7" spans="1:3" s="40" customFormat="1" ht="12.75" customHeight="1" x14ac:dyDescent="0.2">
      <c r="A7" s="38" t="s">
        <v>109</v>
      </c>
      <c r="B7" s="39"/>
    </row>
    <row r="8" spans="1:3" s="40" customFormat="1" ht="12.75" customHeight="1" x14ac:dyDescent="0.2">
      <c r="A8" s="38" t="s">
        <v>110</v>
      </c>
      <c r="B8" s="39"/>
    </row>
    <row r="9" spans="1:3" s="40" customFormat="1" ht="12.75" customHeight="1" x14ac:dyDescent="0.2">
      <c r="A9" s="38" t="s">
        <v>111</v>
      </c>
      <c r="B9" s="39"/>
    </row>
    <row r="10" spans="1:3" s="40" customFormat="1" ht="12.75" customHeight="1" x14ac:dyDescent="0.2">
      <c r="A10" s="38" t="s">
        <v>112</v>
      </c>
      <c r="B10" s="39"/>
    </row>
    <row r="11" spans="1:3" s="40" customFormat="1" ht="12.75" customHeight="1" x14ac:dyDescent="0.2">
      <c r="A11" s="38" t="s">
        <v>113</v>
      </c>
      <c r="B11" s="39"/>
    </row>
    <row r="12" spans="1:3" s="40" customFormat="1" ht="12.75" customHeight="1" x14ac:dyDescent="0.2">
      <c r="A12" s="38" t="s">
        <v>114</v>
      </c>
      <c r="B12" s="39"/>
    </row>
    <row r="13" spans="1:3" s="40" customFormat="1" ht="12.75" customHeight="1" x14ac:dyDescent="0.2">
      <c r="A13" s="38" t="s">
        <v>115</v>
      </c>
      <c r="B13" s="39"/>
    </row>
    <row r="14" spans="1:3" s="40" customFormat="1" ht="12" customHeight="1" x14ac:dyDescent="0.2">
      <c r="A14" s="38" t="s">
        <v>116</v>
      </c>
      <c r="B14" s="39"/>
    </row>
    <row r="15" spans="1:3" s="40" customFormat="1" ht="12.75" customHeight="1" x14ac:dyDescent="0.2">
      <c r="A15" s="38" t="s">
        <v>117</v>
      </c>
      <c r="B15" s="39"/>
    </row>
    <row r="16" spans="1:3" s="40" customFormat="1" ht="12.75" customHeight="1" x14ac:dyDescent="0.2">
      <c r="A16" s="38" t="s">
        <v>118</v>
      </c>
      <c r="B16" s="39"/>
    </row>
    <row r="17" spans="1:3" s="40" customFormat="1" ht="12.75" customHeight="1" x14ac:dyDescent="0.2">
      <c r="A17" s="42" t="s">
        <v>119</v>
      </c>
      <c r="B17" s="39"/>
    </row>
    <row r="18" spans="1:3" s="40" customFormat="1" ht="12.75" customHeight="1" x14ac:dyDescent="0.2">
      <c r="A18" s="42" t="s">
        <v>120</v>
      </c>
      <c r="B18" s="39"/>
    </row>
    <row r="19" spans="1:3" s="40" customFormat="1" ht="12.75" customHeight="1" x14ac:dyDescent="0.2">
      <c r="A19" s="42" t="s">
        <v>121</v>
      </c>
      <c r="B19" s="39"/>
    </row>
    <row r="20" spans="1:3" s="40" customFormat="1" ht="12.75" customHeight="1" x14ac:dyDescent="0.2">
      <c r="A20" s="42" t="s">
        <v>45</v>
      </c>
      <c r="B20" s="39"/>
    </row>
    <row r="21" spans="1:3" s="37" customFormat="1" ht="12.75" customHeight="1" x14ac:dyDescent="0.2">
      <c r="A21" s="43" t="s">
        <v>122</v>
      </c>
      <c r="B21" s="44"/>
      <c r="C21" s="4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Summary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Aries</dc:creator>
  <cp:keywords/>
  <dc:description/>
  <cp:lastModifiedBy>Aries</cp:lastModifiedBy>
  <dcterms:created xsi:type="dcterms:W3CDTF">2017-09-13T04:04:48Z</dcterms:created>
  <dcterms:modified xsi:type="dcterms:W3CDTF">2018-01-04T09:51:17Z</dcterms:modified>
  <cp:category/>
</cp:coreProperties>
</file>