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ries\Desktop\"/>
    </mc:Choice>
  </mc:AlternateContent>
  <bookViews>
    <workbookView xWindow="0" yWindow="0" windowWidth="20490" windowHeight="7905"/>
  </bookViews>
  <sheets>
    <sheet name="Detailed" sheetId="1" r:id="rId1"/>
    <sheet name="Summary" sheetId="2" r:id="rId2"/>
  </sheets>
  <calcPr calcId="152511"/>
</workbook>
</file>

<file path=xl/calcChain.xml><?xml version="1.0" encoding="utf-8"?>
<calcChain xmlns="http://schemas.openxmlformats.org/spreadsheetml/2006/main">
  <c r="BG36" i="1" l="1"/>
  <c r="H35" i="1"/>
  <c r="E35" i="1"/>
  <c r="AQ34" i="1"/>
  <c r="AM34" i="1"/>
  <c r="AK34" i="1"/>
  <c r="AI34" i="1"/>
  <c r="AE34" i="1"/>
  <c r="AC34" i="1"/>
  <c r="AA34" i="1"/>
  <c r="W34" i="1"/>
  <c r="U34" i="1"/>
  <c r="S34" i="1"/>
  <c r="O34" i="1"/>
  <c r="M34" i="1"/>
  <c r="K34" i="1"/>
  <c r="H34" i="1"/>
  <c r="AO34" i="1" s="1"/>
  <c r="E34" i="1"/>
  <c r="AQ33" i="1"/>
  <c r="U33" i="1"/>
  <c r="H33" i="1"/>
  <c r="E33" i="1"/>
  <c r="AM32" i="1"/>
  <c r="AI32" i="1"/>
  <c r="AA32" i="1"/>
  <c r="Y32" i="1"/>
  <c r="Q32" i="1"/>
  <c r="O32" i="1"/>
  <c r="H32" i="1"/>
  <c r="E32" i="1"/>
  <c r="AO31" i="1"/>
  <c r="AC31" i="1"/>
  <c r="U31" i="1"/>
  <c r="H31" i="1"/>
  <c r="E31" i="1"/>
  <c r="AQ30" i="1"/>
  <c r="AM30" i="1"/>
  <c r="AK30" i="1"/>
  <c r="AI30" i="1"/>
  <c r="AE30" i="1"/>
  <c r="AC30" i="1"/>
  <c r="AA30" i="1"/>
  <c r="W30" i="1"/>
  <c r="U30" i="1"/>
  <c r="S30" i="1"/>
  <c r="O30" i="1"/>
  <c r="M30" i="1"/>
  <c r="K30" i="1"/>
  <c r="H30" i="1"/>
  <c r="AO30" i="1" s="1"/>
  <c r="E30" i="1"/>
  <c r="H29" i="1"/>
  <c r="E29" i="1"/>
  <c r="AQ28" i="1"/>
  <c r="AM28" i="1"/>
  <c r="AI28" i="1"/>
  <c r="AG28" i="1"/>
  <c r="AA28" i="1"/>
  <c r="Y28" i="1"/>
  <c r="W28" i="1"/>
  <c r="Q28" i="1"/>
  <c r="O28" i="1"/>
  <c r="K28" i="1"/>
  <c r="H28" i="1"/>
  <c r="E28" i="1"/>
  <c r="AM27" i="1"/>
  <c r="AK27" i="1"/>
  <c r="AC27" i="1"/>
  <c r="Y27" i="1"/>
  <c r="Q27" i="1"/>
  <c r="O27" i="1"/>
  <c r="H27" i="1"/>
  <c r="E27" i="1"/>
  <c r="AQ26" i="1"/>
  <c r="AM26" i="1"/>
  <c r="AK26" i="1"/>
  <c r="AI26" i="1"/>
  <c r="AE26" i="1"/>
  <c r="AC26" i="1"/>
  <c r="AA26" i="1"/>
  <c r="W26" i="1"/>
  <c r="U26" i="1"/>
  <c r="S26" i="1"/>
  <c r="O26" i="1"/>
  <c r="M26" i="1"/>
  <c r="K26" i="1"/>
  <c r="H26" i="1"/>
  <c r="AO26" i="1" s="1"/>
  <c r="E26" i="1"/>
  <c r="AK25" i="1"/>
  <c r="AI25" i="1"/>
  <c r="AA25" i="1"/>
  <c r="Y25" i="1"/>
  <c r="Q25" i="1"/>
  <c r="M25" i="1"/>
  <c r="H25" i="1"/>
  <c r="E25" i="1"/>
  <c r="AQ24" i="1"/>
  <c r="W24" i="1"/>
  <c r="H24" i="1"/>
  <c r="E24" i="1"/>
  <c r="AM23" i="1"/>
  <c r="AK23" i="1"/>
  <c r="AG23" i="1"/>
  <c r="AC23" i="1"/>
  <c r="Y23" i="1"/>
  <c r="W23" i="1"/>
  <c r="Q23" i="1"/>
  <c r="O23" i="1"/>
  <c r="M23" i="1"/>
  <c r="H23" i="1"/>
  <c r="E23" i="1"/>
  <c r="AQ22" i="1"/>
  <c r="AM22" i="1"/>
  <c r="AK22" i="1"/>
  <c r="AI22" i="1"/>
  <c r="AE22" i="1"/>
  <c r="AC22" i="1"/>
  <c r="AA22" i="1"/>
  <c r="W22" i="1"/>
  <c r="U22" i="1"/>
  <c r="S22" i="1"/>
  <c r="O22" i="1"/>
  <c r="M22" i="1"/>
  <c r="K22" i="1"/>
  <c r="H22" i="1"/>
  <c r="AO22" i="1" s="1"/>
  <c r="E22" i="1"/>
  <c r="AQ21" i="1"/>
  <c r="AK21" i="1"/>
  <c r="AI21" i="1"/>
  <c r="AG21" i="1"/>
  <c r="AA21" i="1"/>
  <c r="Y21" i="1"/>
  <c r="U21" i="1"/>
  <c r="Q21" i="1"/>
  <c r="M21" i="1"/>
  <c r="K21" i="1"/>
  <c r="H21" i="1"/>
  <c r="E21" i="1"/>
  <c r="H20" i="1"/>
  <c r="E20" i="1"/>
  <c r="AQ19" i="1"/>
  <c r="AM19" i="1"/>
  <c r="AK19" i="1"/>
  <c r="AI19" i="1"/>
  <c r="AE19" i="1"/>
  <c r="AC19" i="1"/>
  <c r="AA19" i="1"/>
  <c r="W19" i="1"/>
  <c r="U19" i="1"/>
  <c r="S19" i="1"/>
  <c r="O19" i="1"/>
  <c r="M19" i="1"/>
  <c r="K19" i="1"/>
  <c r="H19" i="1"/>
  <c r="AO19" i="1" s="1"/>
  <c r="E19" i="1"/>
  <c r="AQ18" i="1"/>
  <c r="AI18" i="1"/>
  <c r="AG18" i="1"/>
  <c r="AA18" i="1"/>
  <c r="S18" i="1"/>
  <c r="Q18" i="1"/>
  <c r="K18" i="1"/>
  <c r="H18" i="1"/>
  <c r="E18" i="1"/>
  <c r="AM17" i="1"/>
  <c r="AI17" i="1"/>
  <c r="AA17" i="1"/>
  <c r="Y17" i="1"/>
  <c r="Q17" i="1"/>
  <c r="O17" i="1"/>
  <c r="H17" i="1"/>
  <c r="E17" i="1"/>
  <c r="AM16" i="1"/>
  <c r="AC16" i="1"/>
  <c r="Q16" i="1"/>
  <c r="H16" i="1"/>
  <c r="E16" i="1"/>
  <c r="AQ15" i="1"/>
  <c r="AM15" i="1"/>
  <c r="AK15" i="1"/>
  <c r="AI15" i="1"/>
  <c r="AE15" i="1"/>
  <c r="AC15" i="1"/>
  <c r="AA15" i="1"/>
  <c r="W15" i="1"/>
  <c r="U15" i="1"/>
  <c r="S15" i="1"/>
  <c r="O15" i="1"/>
  <c r="M15" i="1"/>
  <c r="K15" i="1"/>
  <c r="H15" i="1"/>
  <c r="AO15" i="1" s="1"/>
  <c r="E15" i="1"/>
  <c r="AK14" i="1"/>
  <c r="AA14" i="1"/>
  <c r="Q14" i="1"/>
  <c r="H14" i="1"/>
  <c r="E14" i="1"/>
  <c r="AQ13" i="1"/>
  <c r="AM13" i="1"/>
  <c r="AI13" i="1"/>
  <c r="AG13" i="1"/>
  <c r="AA13" i="1"/>
  <c r="Y13" i="1"/>
  <c r="W13" i="1"/>
  <c r="Q13" i="1"/>
  <c r="O13" i="1"/>
  <c r="K13" i="1"/>
  <c r="H13" i="1"/>
  <c r="E13" i="1"/>
  <c r="AM12" i="1"/>
  <c r="AK12" i="1"/>
  <c r="AC12" i="1"/>
  <c r="Y12" i="1"/>
  <c r="Q12" i="1"/>
  <c r="O12" i="1"/>
  <c r="H12" i="1"/>
  <c r="E12" i="1"/>
  <c r="AQ11" i="1"/>
  <c r="AM11" i="1"/>
  <c r="AK11" i="1"/>
  <c r="AI11" i="1"/>
  <c r="AE11" i="1"/>
  <c r="AC11" i="1"/>
  <c r="AA11" i="1"/>
  <c r="W11" i="1"/>
  <c r="U11" i="1"/>
  <c r="S11" i="1"/>
  <c r="O11" i="1"/>
  <c r="M11" i="1"/>
  <c r="K11" i="1"/>
  <c r="H11" i="1"/>
  <c r="AO11" i="1" s="1"/>
  <c r="E11" i="1"/>
  <c r="AK10" i="1"/>
  <c r="AI10" i="1"/>
  <c r="AA10" i="1"/>
  <c r="Y10" i="1"/>
  <c r="Q10" i="1"/>
  <c r="M10" i="1"/>
  <c r="H10" i="1"/>
  <c r="E10" i="1"/>
  <c r="H9" i="1"/>
  <c r="E9" i="1"/>
  <c r="AM8" i="1"/>
  <c r="AK8" i="1"/>
  <c r="AG8" i="1"/>
  <c r="AC8" i="1"/>
  <c r="Y8" i="1"/>
  <c r="W8" i="1"/>
  <c r="Q8" i="1"/>
  <c r="O8" i="1"/>
  <c r="M8" i="1"/>
  <c r="H8" i="1"/>
  <c r="E8" i="1"/>
  <c r="AQ7" i="1"/>
  <c r="AM7" i="1"/>
  <c r="AK7" i="1"/>
  <c r="AI7" i="1"/>
  <c r="AE7" i="1"/>
  <c r="AC7" i="1"/>
  <c r="AA7" i="1"/>
  <c r="W7" i="1"/>
  <c r="U7" i="1"/>
  <c r="S7" i="1"/>
  <c r="O7" i="1"/>
  <c r="M7" i="1"/>
  <c r="K7" i="1"/>
  <c r="H7" i="1"/>
  <c r="AO7" i="1" s="1"/>
  <c r="E7" i="1"/>
  <c r="AK9" i="1" l="1"/>
  <c r="AC9" i="1"/>
  <c r="U9" i="1"/>
  <c r="M9" i="1"/>
  <c r="S9" i="1"/>
  <c r="AE9" i="1"/>
  <c r="AO9" i="1"/>
  <c r="AK20" i="1"/>
  <c r="AC20" i="1"/>
  <c r="U20" i="1"/>
  <c r="M20" i="1"/>
  <c r="AI20" i="1"/>
  <c r="Y20" i="1"/>
  <c r="O20" i="1"/>
  <c r="AR20" i="1" s="1"/>
  <c r="AQ20" i="1"/>
  <c r="AG20" i="1"/>
  <c r="W20" i="1"/>
  <c r="K20" i="1"/>
  <c r="AE20" i="1"/>
  <c r="AM29" i="1"/>
  <c r="AE29" i="1"/>
  <c r="W29" i="1"/>
  <c r="O29" i="1"/>
  <c r="AI29" i="1"/>
  <c r="Y29" i="1"/>
  <c r="M29" i="1"/>
  <c r="AQ29" i="1"/>
  <c r="AG29" i="1"/>
  <c r="U29" i="1"/>
  <c r="K29" i="1"/>
  <c r="AC29" i="1"/>
  <c r="AQ35" i="1"/>
  <c r="AI35" i="1"/>
  <c r="AA35" i="1"/>
  <c r="S35" i="1"/>
  <c r="K35" i="1"/>
  <c r="AM35" i="1"/>
  <c r="AC35" i="1"/>
  <c r="Q35" i="1"/>
  <c r="AK35" i="1"/>
  <c r="Y35" i="1"/>
  <c r="O35" i="1"/>
  <c r="AE35" i="1"/>
  <c r="K9" i="1"/>
  <c r="W9" i="1"/>
  <c r="AG9" i="1"/>
  <c r="AQ9" i="1"/>
  <c r="AM14" i="1"/>
  <c r="AE14" i="1"/>
  <c r="W14" i="1"/>
  <c r="O14" i="1"/>
  <c r="S14" i="1"/>
  <c r="AC14" i="1"/>
  <c r="AO14" i="1"/>
  <c r="AQ16" i="1"/>
  <c r="AI16" i="1"/>
  <c r="AA16" i="1"/>
  <c r="S16" i="1"/>
  <c r="K16" i="1"/>
  <c r="U16" i="1"/>
  <c r="AE16" i="1"/>
  <c r="AO16" i="1"/>
  <c r="Q20" i="1"/>
  <c r="AM20" i="1"/>
  <c r="AK24" i="1"/>
  <c r="AC24" i="1"/>
  <c r="U24" i="1"/>
  <c r="M24" i="1"/>
  <c r="AM24" i="1"/>
  <c r="AA24" i="1"/>
  <c r="Q24" i="1"/>
  <c r="AI24" i="1"/>
  <c r="Y24" i="1"/>
  <c r="O24" i="1"/>
  <c r="AR24" i="1" s="1"/>
  <c r="AE24" i="1"/>
  <c r="Q29" i="1"/>
  <c r="AK29" i="1"/>
  <c r="AM33" i="1"/>
  <c r="AE33" i="1"/>
  <c r="W33" i="1"/>
  <c r="O33" i="1"/>
  <c r="AK33" i="1"/>
  <c r="AA33" i="1"/>
  <c r="Q33" i="1"/>
  <c r="AI33" i="1"/>
  <c r="Y33" i="1"/>
  <c r="M33" i="1"/>
  <c r="AC33" i="1"/>
  <c r="M35" i="1"/>
  <c r="AG35" i="1"/>
  <c r="O9" i="1"/>
  <c r="Y9" i="1"/>
  <c r="AI9" i="1"/>
  <c r="AM10" i="1"/>
  <c r="AE10" i="1"/>
  <c r="W10" i="1"/>
  <c r="O10" i="1"/>
  <c r="S10" i="1"/>
  <c r="AC10" i="1"/>
  <c r="AO10" i="1"/>
  <c r="AQ12" i="1"/>
  <c r="AI12" i="1"/>
  <c r="AA12" i="1"/>
  <c r="S12" i="1"/>
  <c r="AR12" i="1" s="1"/>
  <c r="K12" i="1"/>
  <c r="U12" i="1"/>
  <c r="AE12" i="1"/>
  <c r="AO12" i="1"/>
  <c r="K14" i="1"/>
  <c r="U14" i="1"/>
  <c r="AG14" i="1"/>
  <c r="AQ14" i="1"/>
  <c r="M16" i="1"/>
  <c r="W16" i="1"/>
  <c r="AG16" i="1"/>
  <c r="AK17" i="1"/>
  <c r="AC17" i="1"/>
  <c r="U17" i="1"/>
  <c r="M17" i="1"/>
  <c r="S17" i="1"/>
  <c r="AR17" i="1" s="1"/>
  <c r="AE17" i="1"/>
  <c r="AO17" i="1"/>
  <c r="S20" i="1"/>
  <c r="AO20" i="1"/>
  <c r="K24" i="1"/>
  <c r="AG24" i="1"/>
  <c r="S29" i="1"/>
  <c r="AO29" i="1"/>
  <c r="AQ31" i="1"/>
  <c r="AI31" i="1"/>
  <c r="AA31" i="1"/>
  <c r="S31" i="1"/>
  <c r="K31" i="1"/>
  <c r="AK31" i="1"/>
  <c r="Y31" i="1"/>
  <c r="AR31" i="1" s="1"/>
  <c r="O31" i="1"/>
  <c r="AG31" i="1"/>
  <c r="W31" i="1"/>
  <c r="M31" i="1"/>
  <c r="AE31" i="1"/>
  <c r="K33" i="1"/>
  <c r="AG33" i="1"/>
  <c r="U35" i="1"/>
  <c r="AO35" i="1"/>
  <c r="AQ8" i="1"/>
  <c r="AI8" i="1"/>
  <c r="AA8" i="1"/>
  <c r="S8" i="1"/>
  <c r="K8" i="1"/>
  <c r="U8" i="1"/>
  <c r="AE8" i="1"/>
  <c r="AO8" i="1"/>
  <c r="Q9" i="1"/>
  <c r="AR9" i="1" s="1"/>
  <c r="AA9" i="1"/>
  <c r="AM9" i="1"/>
  <c r="K10" i="1"/>
  <c r="U10" i="1"/>
  <c r="AG10" i="1"/>
  <c r="AQ10" i="1"/>
  <c r="M12" i="1"/>
  <c r="W12" i="1"/>
  <c r="AG12" i="1"/>
  <c r="AK13" i="1"/>
  <c r="AC13" i="1"/>
  <c r="U13" i="1"/>
  <c r="AR13" i="1" s="1"/>
  <c r="M13" i="1"/>
  <c r="S13" i="1"/>
  <c r="AE13" i="1"/>
  <c r="AO13" i="1"/>
  <c r="M14" i="1"/>
  <c r="Y14" i="1"/>
  <c r="AI14" i="1"/>
  <c r="O16" i="1"/>
  <c r="AR16" i="1" s="1"/>
  <c r="Y16" i="1"/>
  <c r="AK16" i="1"/>
  <c r="K17" i="1"/>
  <c r="W17" i="1"/>
  <c r="AG17" i="1"/>
  <c r="AQ17" i="1"/>
  <c r="AM18" i="1"/>
  <c r="AE18" i="1"/>
  <c r="W18" i="1"/>
  <c r="O18" i="1"/>
  <c r="AK18" i="1"/>
  <c r="AC18" i="1"/>
  <c r="U18" i="1"/>
  <c r="M18" i="1"/>
  <c r="Y18" i="1"/>
  <c r="AO18" i="1"/>
  <c r="AA20" i="1"/>
  <c r="S24" i="1"/>
  <c r="AO24" i="1"/>
  <c r="AA29" i="1"/>
  <c r="Q31" i="1"/>
  <c r="AM31" i="1"/>
  <c r="S33" i="1"/>
  <c r="AO33" i="1"/>
  <c r="W35" i="1"/>
  <c r="AM25" i="1"/>
  <c r="AE25" i="1"/>
  <c r="W25" i="1"/>
  <c r="O25" i="1"/>
  <c r="S25" i="1"/>
  <c r="AC25" i="1"/>
  <c r="AO25" i="1"/>
  <c r="AQ27" i="1"/>
  <c r="AI27" i="1"/>
  <c r="AA27" i="1"/>
  <c r="AR27" i="1" s="1"/>
  <c r="S27" i="1"/>
  <c r="K27" i="1"/>
  <c r="U27" i="1"/>
  <c r="AE27" i="1"/>
  <c r="AO27" i="1"/>
  <c r="AK32" i="1"/>
  <c r="AC32" i="1"/>
  <c r="U32" i="1"/>
  <c r="M32" i="1"/>
  <c r="S32" i="1"/>
  <c r="AR32" i="1" s="1"/>
  <c r="AE32" i="1"/>
  <c r="AO32" i="1"/>
  <c r="Q7" i="1"/>
  <c r="Y7" i="1"/>
  <c r="AR7" i="1" s="1"/>
  <c r="AG7" i="1"/>
  <c r="Q11" i="1"/>
  <c r="Y11" i="1"/>
  <c r="AG11" i="1"/>
  <c r="Q15" i="1"/>
  <c r="AR15" i="1" s="1"/>
  <c r="Y15" i="1"/>
  <c r="AG15" i="1"/>
  <c r="Q19" i="1"/>
  <c r="Y19" i="1"/>
  <c r="AG19" i="1"/>
  <c r="AM21" i="1"/>
  <c r="AE21" i="1"/>
  <c r="W21" i="1"/>
  <c r="O21" i="1"/>
  <c r="S21" i="1"/>
  <c r="AC21" i="1"/>
  <c r="AO21" i="1"/>
  <c r="AQ23" i="1"/>
  <c r="AI23" i="1"/>
  <c r="AA23" i="1"/>
  <c r="S23" i="1"/>
  <c r="AR23" i="1" s="1"/>
  <c r="K23" i="1"/>
  <c r="U23" i="1"/>
  <c r="AE23" i="1"/>
  <c r="AO23" i="1"/>
  <c r="K25" i="1"/>
  <c r="U25" i="1"/>
  <c r="AG25" i="1"/>
  <c r="AQ25" i="1"/>
  <c r="M27" i="1"/>
  <c r="W27" i="1"/>
  <c r="AG27" i="1"/>
  <c r="AK28" i="1"/>
  <c r="AC28" i="1"/>
  <c r="U28" i="1"/>
  <c r="AR28" i="1" s="1"/>
  <c r="M28" i="1"/>
  <c r="S28" i="1"/>
  <c r="AE28" i="1"/>
  <c r="AO28" i="1"/>
  <c r="K32" i="1"/>
  <c r="W32" i="1"/>
  <c r="AG32" i="1"/>
  <c r="AQ32" i="1"/>
  <c r="Q22" i="1"/>
  <c r="AR22" i="1" s="1"/>
  <c r="Y22" i="1"/>
  <c r="AG22" i="1"/>
  <c r="Q26" i="1"/>
  <c r="Y26" i="1"/>
  <c r="AG26" i="1"/>
  <c r="Q30" i="1"/>
  <c r="Y30" i="1"/>
  <c r="AG30" i="1"/>
  <c r="Q34" i="1"/>
  <c r="Y34" i="1"/>
  <c r="AG34" i="1"/>
  <c r="BI27" i="1" l="1"/>
  <c r="AU27" i="1"/>
  <c r="BG27" i="1" s="1"/>
  <c r="BI17" i="1"/>
  <c r="AU17" i="1"/>
  <c r="BG17" i="1" s="1"/>
  <c r="BI12" i="1"/>
  <c r="AU12" i="1"/>
  <c r="BG12" i="1" s="1"/>
  <c r="BI23" i="1"/>
  <c r="AU23" i="1"/>
  <c r="BG23" i="1" s="1"/>
  <c r="BI31" i="1"/>
  <c r="AU31" i="1"/>
  <c r="BG31" i="1" s="1"/>
  <c r="BI22" i="1"/>
  <c r="AU22" i="1"/>
  <c r="BG22" i="1" s="1"/>
  <c r="BI7" i="1"/>
  <c r="AU7" i="1"/>
  <c r="BG7" i="1" s="1"/>
  <c r="BI32" i="1"/>
  <c r="AU32" i="1"/>
  <c r="BG32" i="1" s="1"/>
  <c r="AU24" i="1"/>
  <c r="BG24" i="1" s="1"/>
  <c r="BI24" i="1"/>
  <c r="AU20" i="1"/>
  <c r="BG20" i="1" s="1"/>
  <c r="BI20" i="1"/>
  <c r="BI28" i="1"/>
  <c r="AU28" i="1"/>
  <c r="BG28" i="1" s="1"/>
  <c r="BI16" i="1"/>
  <c r="AU16" i="1"/>
  <c r="BG16" i="1" s="1"/>
  <c r="BI13" i="1"/>
  <c r="AU13" i="1"/>
  <c r="BG13" i="1" s="1"/>
  <c r="AU9" i="1"/>
  <c r="BG9" i="1" s="1"/>
  <c r="BI9" i="1"/>
  <c r="BI15" i="1"/>
  <c r="AU15" i="1"/>
  <c r="BG15" i="1" s="1"/>
  <c r="AR10" i="1"/>
  <c r="AR33" i="1"/>
  <c r="AR14" i="1"/>
  <c r="AR29" i="1"/>
  <c r="AR26" i="1"/>
  <c r="AR19" i="1"/>
  <c r="AR35" i="1"/>
  <c r="AR30" i="1"/>
  <c r="AR25" i="1"/>
  <c r="AR18" i="1"/>
  <c r="AR8" i="1"/>
  <c r="AR34" i="1"/>
  <c r="AR21" i="1"/>
  <c r="AR11" i="1"/>
  <c r="AU11" i="1" l="1"/>
  <c r="BG11" i="1" s="1"/>
  <c r="BI11" i="1"/>
  <c r="AU18" i="1"/>
  <c r="BG18" i="1" s="1"/>
  <c r="BI18" i="1"/>
  <c r="BI19" i="1"/>
  <c r="AU19" i="1"/>
  <c r="BG19" i="1" s="1"/>
  <c r="AU33" i="1"/>
  <c r="BG33" i="1" s="1"/>
  <c r="BI33" i="1"/>
  <c r="AU21" i="1"/>
  <c r="BG21" i="1" s="1"/>
  <c r="BI21" i="1"/>
  <c r="AU25" i="1"/>
  <c r="BG25" i="1" s="1"/>
  <c r="BI25" i="1"/>
  <c r="AU26" i="1"/>
  <c r="BG26" i="1" s="1"/>
  <c r="BI26" i="1"/>
  <c r="AU10" i="1"/>
  <c r="BG10" i="1" s="1"/>
  <c r="BI10" i="1"/>
  <c r="BI34" i="1"/>
  <c r="AU34" i="1"/>
  <c r="BG34" i="1" s="1"/>
  <c r="BI30" i="1"/>
  <c r="AU30" i="1"/>
  <c r="BG30" i="1" s="1"/>
  <c r="AU29" i="1"/>
  <c r="BG29" i="1" s="1"/>
  <c r="BI29" i="1"/>
  <c r="BI8" i="1"/>
  <c r="AU8" i="1"/>
  <c r="BG8" i="1" s="1"/>
  <c r="BI35" i="1"/>
  <c r="AU35" i="1"/>
  <c r="BG35" i="1" s="1"/>
  <c r="AU14" i="1"/>
  <c r="BG14" i="1" s="1"/>
  <c r="BI14" i="1"/>
</calcChain>
</file>

<file path=xl/sharedStrings.xml><?xml version="1.0" encoding="utf-8"?>
<sst xmlns="http://schemas.openxmlformats.org/spreadsheetml/2006/main" count="196" uniqueCount="155">
  <si>
    <t>Lay Bare Franchising Corporation</t>
  </si>
  <si>
    <t xml:space="preserve">PAYROLL SHEET </t>
  </si>
  <si>
    <t xml:space="preserve"> </t>
  </si>
  <si>
    <t>December 16-31, 2017</t>
  </si>
  <si>
    <t>TARDINESS</t>
  </si>
  <si>
    <t>OVERTIMES</t>
  </si>
  <si>
    <t>Legal Holiday</t>
  </si>
  <si>
    <t>Special Holiday</t>
  </si>
  <si>
    <t>DEDUCTIONS</t>
  </si>
  <si>
    <t>NO.</t>
  </si>
  <si>
    <t>EMPLOYEES NAME</t>
  </si>
  <si>
    <t>ATM Account No.</t>
  </si>
  <si>
    <t>Monthly Rate</t>
  </si>
  <si>
    <t>This Period</t>
  </si>
  <si>
    <t xml:space="preserve">Leave </t>
  </si>
  <si>
    <t>Daily Rate</t>
  </si>
  <si>
    <t>ECOLA</t>
  </si>
  <si>
    <t>Late</t>
  </si>
  <si>
    <t>Lates</t>
  </si>
  <si>
    <t>Undertime</t>
  </si>
  <si>
    <t>No. of</t>
  </si>
  <si>
    <t>Absent</t>
  </si>
  <si>
    <t>Regular</t>
  </si>
  <si>
    <t xml:space="preserve">Regular </t>
  </si>
  <si>
    <t>RD OT</t>
  </si>
  <si>
    <t>ND</t>
  </si>
  <si>
    <t>RD beyond 8hrs</t>
  </si>
  <si>
    <t>Legal</t>
  </si>
  <si>
    <t>OT Legal</t>
  </si>
  <si>
    <t>RD Legal</t>
  </si>
  <si>
    <t>RD beyond 8rs</t>
  </si>
  <si>
    <t>ND Legal</t>
  </si>
  <si>
    <t xml:space="preserve">Special </t>
  </si>
  <si>
    <t xml:space="preserve">OT Special </t>
  </si>
  <si>
    <t xml:space="preserve">RD Special </t>
  </si>
  <si>
    <t xml:space="preserve">ND Special </t>
  </si>
  <si>
    <t>Total</t>
  </si>
  <si>
    <t>Allowance</t>
  </si>
  <si>
    <t>Adjustments</t>
  </si>
  <si>
    <t>SSS</t>
  </si>
  <si>
    <t>PagIbig</t>
  </si>
  <si>
    <t>Philhealth</t>
  </si>
  <si>
    <t xml:space="preserve">Withholding  </t>
  </si>
  <si>
    <t xml:space="preserve">SSS  </t>
  </si>
  <si>
    <t xml:space="preserve">PagIbig  </t>
  </si>
  <si>
    <t>EO</t>
  </si>
  <si>
    <t xml:space="preserve">Supplies </t>
  </si>
  <si>
    <t>LB Salary</t>
  </si>
  <si>
    <t>Uniform</t>
  </si>
  <si>
    <t xml:space="preserve">Other </t>
  </si>
  <si>
    <t xml:space="preserve">Net Pay </t>
  </si>
  <si>
    <t>Remarks</t>
  </si>
  <si>
    <t>GROSS PAY</t>
  </si>
  <si>
    <t>ER</t>
  </si>
  <si>
    <t>Days</t>
  </si>
  <si>
    <t>Credits</t>
  </si>
  <si>
    <t>hrs</t>
  </si>
  <si>
    <t>Amount</t>
  </si>
  <si>
    <t>Hrs</t>
  </si>
  <si>
    <t>Absents</t>
  </si>
  <si>
    <t>OT hrs</t>
  </si>
  <si>
    <t xml:space="preserve"> OT Pay</t>
  </si>
  <si>
    <t>Pay</t>
  </si>
  <si>
    <t>OT Hrs</t>
  </si>
  <si>
    <t>OT Pay</t>
  </si>
  <si>
    <t>Holidays hrs</t>
  </si>
  <si>
    <t>Holiday Pay</t>
  </si>
  <si>
    <t>Holiday hrs</t>
  </si>
  <si>
    <t xml:space="preserve"> Holiday hrs</t>
  </si>
  <si>
    <t>Legal Holiday hrs</t>
  </si>
  <si>
    <t>Legal HolidayPay</t>
  </si>
  <si>
    <t>Holiday pay</t>
  </si>
  <si>
    <t>Special Holiday hrs</t>
  </si>
  <si>
    <t>Special  HolidayPay</t>
  </si>
  <si>
    <t xml:space="preserve"> Gross Pay</t>
  </si>
  <si>
    <t>Tax</t>
  </si>
  <si>
    <t>LOAN</t>
  </si>
  <si>
    <t>Loan</t>
  </si>
  <si>
    <t>Deduction</t>
  </si>
  <si>
    <t>Deductions</t>
  </si>
  <si>
    <t>Abogadie, Glenda</t>
  </si>
  <si>
    <t>00000</t>
  </si>
  <si>
    <t>Alejandro, Dale</t>
  </si>
  <si>
    <t>0611573814089</t>
  </si>
  <si>
    <t>Angeles, Joanne</t>
  </si>
  <si>
    <t>0611573814182</t>
  </si>
  <si>
    <t>Brusola, Donato</t>
  </si>
  <si>
    <t>0611573814392</t>
  </si>
  <si>
    <t xml:space="preserve">Carbonell, Joannafe </t>
  </si>
  <si>
    <t>0611573814252</t>
  </si>
  <si>
    <t>Claros, Mark Joseph</t>
  </si>
  <si>
    <t>0611573814105</t>
  </si>
  <si>
    <t>David, Christine</t>
  </si>
  <si>
    <t>0611573814387</t>
  </si>
  <si>
    <t>De Rueda, Chrystelle</t>
  </si>
  <si>
    <t>0611573814187</t>
  </si>
  <si>
    <t>Decena, Nemi Aechyllus</t>
  </si>
  <si>
    <t>0611573814019</t>
  </si>
  <si>
    <t>Fajardo, Sherwin</t>
  </si>
  <si>
    <t>0611573814188</t>
  </si>
  <si>
    <t xml:space="preserve">Gabac, Maribeth </t>
  </si>
  <si>
    <t>0611573814245</t>
  </si>
  <si>
    <t>Garcia, Aireen</t>
  </si>
  <si>
    <t>0611573814112</t>
  </si>
  <si>
    <t>Garcia, Diane</t>
  </si>
  <si>
    <t>0611573814144</t>
  </si>
  <si>
    <t>Gutierrez, Mary Ann</t>
  </si>
  <si>
    <t>0611573814320</t>
  </si>
  <si>
    <t>Hular, Ralph Jay</t>
  </si>
  <si>
    <t>0611573814092</t>
  </si>
  <si>
    <t>Ilagan, Mariah Kim</t>
  </si>
  <si>
    <t>0611573814018</t>
  </si>
  <si>
    <t>Jaranilla, Jed Jann</t>
  </si>
  <si>
    <t>0611573814013</t>
  </si>
  <si>
    <t>Magtanong, Princess Leilani</t>
  </si>
  <si>
    <t>Panagsagan, Lyrah</t>
  </si>
  <si>
    <t>0611573814305</t>
  </si>
  <si>
    <t>Pasagui, Romeo</t>
  </si>
  <si>
    <t>0611573814173</t>
  </si>
  <si>
    <t>Pe Benito, Annaliza</t>
  </si>
  <si>
    <t>0611573814172</t>
  </si>
  <si>
    <t>Publico, Katherine Kay</t>
  </si>
  <si>
    <t>0611573814064</t>
  </si>
  <si>
    <t>Quiroquiro, Andecrita</t>
  </si>
  <si>
    <t>0611573814303</t>
  </si>
  <si>
    <t>Ramos, Richard</t>
  </si>
  <si>
    <t>0000</t>
  </si>
  <si>
    <t>Realica, Angela Mae</t>
  </si>
  <si>
    <t>Resurreccion, Arvin James</t>
  </si>
  <si>
    <t>0611573814171</t>
  </si>
  <si>
    <t>Savilla, Liezl</t>
  </si>
  <si>
    <t>0611573814248</t>
  </si>
  <si>
    <t>Sobrevega, Ava Katrina</t>
  </si>
  <si>
    <t>0611573814417</t>
  </si>
  <si>
    <t>Torsiende, Lyza Mae</t>
  </si>
  <si>
    <t xml:space="preserve">Lay Bare Waxing Philippines Inc, </t>
  </si>
  <si>
    <t>Consolidated Payroll Report for the year 2017</t>
  </si>
  <si>
    <t>August 1 - 15, 2017</t>
  </si>
  <si>
    <t>Gross Salary (Basic Pay + OT)</t>
  </si>
  <si>
    <t>Allowances</t>
  </si>
  <si>
    <t>Lates, absenses and other charges</t>
  </si>
  <si>
    <t>HMO</t>
  </si>
  <si>
    <t>SSS - Employee's Share</t>
  </si>
  <si>
    <t>SSS Loan</t>
  </si>
  <si>
    <t>PHIC - Employee's Share</t>
  </si>
  <si>
    <t>HDMF - Employee's Share</t>
  </si>
  <si>
    <t>HDMF Loan</t>
  </si>
  <si>
    <t>Withholding Tax</t>
  </si>
  <si>
    <t>SSS - Employer's Share</t>
  </si>
  <si>
    <t>PHIC - Employer's Share</t>
  </si>
  <si>
    <t>HDMF - Employer's Share</t>
  </si>
  <si>
    <t>Supplies Deduction</t>
  </si>
  <si>
    <t>EB Make-up</t>
  </si>
  <si>
    <t>LB Salary Loan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</si>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</sst>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0"/>
      <color rgb="FF000000"/>
      <name val="Bookman Old Style"/>
    </font>
    <font>
      <sz val="10"/>
      <color rgb="FF000000"/>
      <name val="Bookman Old Style"/>
    </font>
    <font>
      <sz val="9"/>
      <color rgb="FF000000"/>
      <name val="Bookman Old Style"/>
    </font>
    <font>
      <b/>
      <sz val="9"/>
      <color rgb="FF000000"/>
      <name val="Bookman Old Style"/>
    </font>
    <font>
      <b/>
      <i/>
      <sz val="10"/>
      <color rgb="FF000000"/>
      <name val="Bookman Old Style"/>
    </font>
    <font>
      <i/>
      <sz val="10"/>
      <color rgb="FFFF0000"/>
      <name val="Bookman Old Style"/>
    </font>
    <font>
      <b/>
      <i/>
      <sz val="11"/>
      <color rgb="FF000000"/>
      <name val="Calibri"/>
    </font>
    <font>
      <b/>
      <i/>
      <sz val="10"/>
      <color rgb="FF000000"/>
      <name val="Calibri"/>
    </font>
    <font>
      <i/>
      <sz val="10"/>
      <color rgb="FF000000"/>
      <name val="Calibri"/>
    </font>
    <font>
      <i/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E2EEDA"/>
        <bgColor rgb="FFFFFFFF"/>
      </patternFill>
    </fill>
    <fill>
      <patternFill patternType="solid">
        <fgColor rgb="FFFBE4D5"/>
        <bgColor rgb="FFFFFFFF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4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/>
    <xf numFmtId="16" fontId="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2" fontId="2" fillId="2" borderId="0" xfId="0" applyNumberFormat="1" applyFont="1" applyFill="1"/>
    <xf numFmtId="2" fontId="0" fillId="2" borderId="0" xfId="0" applyNumberFormat="1" applyFill="1"/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/>
    <xf numFmtId="2" fontId="5" fillId="2" borderId="0" xfId="0" applyNumberFormat="1" applyFont="1" applyFill="1"/>
    <xf numFmtId="2" fontId="6" fillId="2" borderId="0" xfId="0" applyNumberFormat="1" applyFont="1" applyFill="1"/>
    <xf numFmtId="2" fontId="2" fillId="2" borderId="0" xfId="0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 shrinkToFit="1"/>
    </xf>
    <xf numFmtId="2" fontId="4" fillId="3" borderId="4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6" xfId="0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4" borderId="5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8" fillId="2" borderId="7" xfId="0" applyFont="1" applyFill="1" applyBorder="1" applyAlignment="1">
      <alignment horizontal="center"/>
    </xf>
    <xf numFmtId="0" fontId="8" fillId="2" borderId="0" xfId="0" applyFont="1" applyFill="1"/>
    <xf numFmtId="0" fontId="9" fillId="2" borderId="7" xfId="0" applyFont="1" applyFill="1" applyBorder="1"/>
    <xf numFmtId="0" fontId="9" fillId="2" borderId="0" xfId="0" applyFont="1" applyFill="1"/>
    <xf numFmtId="0" fontId="9" fillId="2" borderId="0" xfId="0" applyFont="1" applyFill="1"/>
    <xf numFmtId="4" fontId="9" fillId="2" borderId="0" xfId="0" applyNumberFormat="1" applyFont="1" applyFill="1"/>
    <xf numFmtId="0" fontId="10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6"/>
  <sheetViews>
    <sheetView tabSelected="1" topLeftCell="AO4" zoomScale="70" zoomScaleNormal="70" workbookViewId="0">
      <selection activeCell="G32" sqref="G32"/>
    </sheetView>
  </sheetViews>
  <sheetFormatPr defaultRowHeight="15" x14ac:dyDescent="0.25"/>
  <cols>
    <col min="1" max="1" width="6" customWidth="1"/>
    <col min="2" max="2" width="26.140625" customWidth="1"/>
    <col min="3" max="3" width="17.140625" customWidth="1"/>
    <col min="4" max="4" width="11.28515625" style="7" customWidth="1"/>
    <col min="5" max="5" width="12.140625" style="7" customWidth="1"/>
    <col min="6" max="8" width="11.42578125" style="7" customWidth="1"/>
    <col min="9" max="9" width="9.85546875" style="7" customWidth="1"/>
    <col min="10" max="10" width="8.5703125" style="7" customWidth="1"/>
    <col min="11" max="11" width="11.28515625" style="7" customWidth="1"/>
    <col min="12" max="12" width="10.7109375" style="7" customWidth="1"/>
    <col min="13" max="13" width="12.5703125" style="7" customWidth="1"/>
    <col min="14" max="14" width="10.85546875" style="7" customWidth="1"/>
    <col min="15" max="15" width="11.7109375" style="7" customWidth="1"/>
    <col min="16" max="16" width="9.7109375" style="7" customWidth="1"/>
    <col min="17" max="18" width="8.7109375" style="7" customWidth="1"/>
    <col min="19" max="19" width="8.140625" style="7" customWidth="1"/>
    <col min="20" max="20" width="8.5703125" style="7" customWidth="1"/>
    <col min="21" max="21" width="8.7109375" style="7" customWidth="1"/>
    <col min="22" max="22" width="14.85546875" style="7" customWidth="1"/>
    <col min="23" max="23" width="16.140625" style="7" customWidth="1"/>
    <col min="24" max="24" width="12.7109375" style="7" customWidth="1"/>
    <col min="25" max="26" width="11.7109375" style="7" customWidth="1"/>
    <col min="27" max="28" width="12.5703125" style="7" customWidth="1"/>
    <col min="29" max="29" width="13.140625" style="7" customWidth="1"/>
    <col min="30" max="30" width="16.42578125" style="7" customWidth="1"/>
    <col min="31" max="31" width="16.85546875" style="7" customWidth="1"/>
    <col min="32" max="32" width="13" style="7" customWidth="1"/>
    <col min="33" max="33" width="16.85546875" style="7" customWidth="1"/>
    <col min="34" max="34" width="12.7109375" style="7" customWidth="1"/>
    <col min="35" max="36" width="11.7109375" style="7" customWidth="1"/>
    <col min="37" max="38" width="12.5703125" style="7" customWidth="1"/>
    <col min="39" max="39" width="12.28515625" style="7" customWidth="1"/>
    <col min="40" max="40" width="17.5703125" style="7" customWidth="1"/>
    <col min="41" max="41" width="16.85546875" style="7" customWidth="1"/>
    <col min="42" max="43" width="12.5703125" style="7" customWidth="1"/>
    <col min="44" max="45" width="12.42578125" style="7" customWidth="1"/>
    <col min="46" max="46" width="11.140625" style="7" customWidth="1"/>
    <col min="47" max="49" width="9.140625" style="7" customWidth="1"/>
    <col min="50" max="51" width="11.5703125" style="7" customWidth="1"/>
    <col min="52" max="52" width="10.7109375" style="7" customWidth="1"/>
    <col min="53" max="53" width="11" style="7" customWidth="1"/>
    <col min="54" max="54" width="9.140625" style="7" customWidth="1"/>
    <col min="55" max="55" width="11.42578125" style="7" customWidth="1"/>
    <col min="56" max="57" width="11.140625" style="7" customWidth="1"/>
    <col min="58" max="58" width="12.28515625" style="7" customWidth="1"/>
    <col min="59" max="59" width="17.85546875" style="7" customWidth="1"/>
    <col min="60" max="60" width="51.7109375" customWidth="1"/>
    <col min="61" max="62" width="17" style="7" customWidth="1"/>
    <col min="63" max="63" width="11.140625" customWidth="1"/>
  </cols>
  <sheetData>
    <row r="1" spans="1:62" s="2" customFormat="1" x14ac:dyDescent="0.3">
      <c r="A1" s="1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8"/>
      <c r="O1" s="9"/>
      <c r="P1" s="8"/>
      <c r="Q1" s="9"/>
      <c r="R1" s="9"/>
      <c r="S1" s="9"/>
      <c r="T1" s="8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10"/>
      <c r="AS1" s="10"/>
      <c r="AT1" s="11"/>
      <c r="AU1" s="10"/>
      <c r="AV1" s="12"/>
      <c r="AW1" s="12"/>
      <c r="AX1" s="12"/>
      <c r="AY1" s="12"/>
      <c r="AZ1" s="12"/>
      <c r="BA1" s="12"/>
      <c r="BB1" s="12"/>
      <c r="BC1" s="12"/>
      <c r="BD1" s="9"/>
      <c r="BE1" s="9"/>
      <c r="BF1" s="9"/>
      <c r="BG1" s="12"/>
      <c r="BI1" s="12"/>
      <c r="BJ1" s="12"/>
    </row>
    <row r="2" spans="1:62" s="2" customFormat="1" x14ac:dyDescent="0.3">
      <c r="A2" s="1" t="s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8"/>
      <c r="O2" s="9"/>
      <c r="P2" s="8"/>
      <c r="Q2" s="9" t="s">
        <v>2</v>
      </c>
      <c r="R2" s="9"/>
      <c r="S2" s="9"/>
      <c r="T2" s="8"/>
      <c r="U2" s="9" t="s">
        <v>2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10"/>
      <c r="AS2" s="10"/>
      <c r="AT2" s="11"/>
      <c r="AU2" s="10"/>
      <c r="AV2" s="12"/>
      <c r="AW2" s="12"/>
      <c r="AX2" s="12"/>
      <c r="AY2" s="12"/>
      <c r="AZ2" s="12"/>
      <c r="BA2" s="12"/>
      <c r="BB2" s="12"/>
      <c r="BC2" s="12"/>
      <c r="BD2" s="9"/>
      <c r="BE2" s="9"/>
      <c r="BF2" s="9"/>
      <c r="BG2" s="12"/>
      <c r="BI2" s="12"/>
      <c r="BJ2" s="12"/>
    </row>
    <row r="3" spans="1:62" s="2" customFormat="1" ht="15.75" customHeight="1" x14ac:dyDescent="0.3">
      <c r="A3" s="3" t="s">
        <v>3</v>
      </c>
      <c r="D3" s="6"/>
      <c r="E3" s="6"/>
      <c r="F3" s="6"/>
      <c r="G3" s="6"/>
      <c r="H3" s="6"/>
      <c r="I3" s="6"/>
      <c r="J3" s="6"/>
      <c r="K3" s="6"/>
      <c r="L3" s="6"/>
      <c r="M3" s="6"/>
      <c r="N3" s="8"/>
      <c r="O3" s="9"/>
      <c r="P3" s="8"/>
      <c r="Q3" s="9"/>
      <c r="R3" s="9"/>
      <c r="S3" s="9"/>
      <c r="T3" s="8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  <c r="AS3" s="10"/>
      <c r="AT3" s="11"/>
      <c r="AU3" s="10"/>
      <c r="AV3" s="12"/>
      <c r="AW3" s="12"/>
      <c r="AX3" s="12"/>
      <c r="AY3" s="12"/>
      <c r="AZ3" s="12"/>
      <c r="BA3" s="12"/>
      <c r="BB3" s="12"/>
      <c r="BC3" s="12"/>
      <c r="BD3" s="9"/>
      <c r="BE3" s="9"/>
      <c r="BF3" s="9"/>
      <c r="BG3" s="12"/>
      <c r="BI3" s="12"/>
      <c r="BJ3" s="12"/>
    </row>
    <row r="4" spans="1:62" s="2" customFormat="1" ht="16.5" customHeight="1" x14ac:dyDescent="0.3">
      <c r="A4" s="3"/>
      <c r="D4" s="6"/>
      <c r="E4" s="6"/>
      <c r="F4" s="6"/>
      <c r="G4" s="6"/>
      <c r="H4" s="6"/>
      <c r="I4" s="6"/>
      <c r="J4" s="50" t="s">
        <v>4</v>
      </c>
      <c r="K4" s="50"/>
      <c r="L4" s="50"/>
      <c r="M4" s="50"/>
      <c r="N4" s="50"/>
      <c r="O4" s="50"/>
      <c r="P4" s="51" t="s">
        <v>5</v>
      </c>
      <c r="Q4" s="51"/>
      <c r="R4" s="51"/>
      <c r="S4" s="51"/>
      <c r="T4" s="51"/>
      <c r="U4" s="51"/>
      <c r="V4" s="51"/>
      <c r="W4" s="51"/>
      <c r="X4" s="51" t="s">
        <v>6</v>
      </c>
      <c r="Y4" s="51"/>
      <c r="Z4" s="51"/>
      <c r="AA4" s="51"/>
      <c r="AB4" s="51"/>
      <c r="AC4" s="51"/>
      <c r="AD4" s="51"/>
      <c r="AE4" s="51"/>
      <c r="AF4" s="51"/>
      <c r="AG4" s="51"/>
      <c r="AH4" s="51" t="s">
        <v>7</v>
      </c>
      <c r="AI4" s="51"/>
      <c r="AJ4" s="51"/>
      <c r="AK4" s="51"/>
      <c r="AL4" s="51"/>
      <c r="AM4" s="51"/>
      <c r="AN4" s="51"/>
      <c r="AO4" s="51"/>
      <c r="AP4" s="51"/>
      <c r="AQ4" s="51"/>
      <c r="AR4" s="10"/>
      <c r="AS4" s="10"/>
      <c r="AT4" s="11"/>
      <c r="AU4" s="10"/>
      <c r="AV4" s="53" t="s">
        <v>8</v>
      </c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12"/>
      <c r="BI4" s="12"/>
      <c r="BJ4" s="12"/>
    </row>
    <row r="5" spans="1:62" s="4" customFormat="1" ht="13.5" customHeight="1" x14ac:dyDescent="0.25">
      <c r="A5" s="45" t="s">
        <v>9</v>
      </c>
      <c r="B5" s="45" t="s">
        <v>10</v>
      </c>
      <c r="C5" s="45" t="s">
        <v>11</v>
      </c>
      <c r="D5" s="48" t="s">
        <v>12</v>
      </c>
      <c r="E5" s="48" t="s">
        <v>13</v>
      </c>
      <c r="F5" s="33" t="s">
        <v>14</v>
      </c>
      <c r="G5" s="33" t="s">
        <v>14</v>
      </c>
      <c r="H5" s="48" t="s">
        <v>15</v>
      </c>
      <c r="I5" s="48" t="s">
        <v>16</v>
      </c>
      <c r="J5" s="13" t="s">
        <v>17</v>
      </c>
      <c r="K5" s="13" t="s">
        <v>18</v>
      </c>
      <c r="L5" s="13" t="s">
        <v>19</v>
      </c>
      <c r="M5" s="13" t="s">
        <v>19</v>
      </c>
      <c r="N5" s="13" t="s">
        <v>20</v>
      </c>
      <c r="O5" s="13" t="s">
        <v>21</v>
      </c>
      <c r="P5" s="21" t="s">
        <v>22</v>
      </c>
      <c r="Q5" s="21" t="s">
        <v>23</v>
      </c>
      <c r="R5" s="24" t="s">
        <v>24</v>
      </c>
      <c r="S5" s="24" t="s">
        <v>24</v>
      </c>
      <c r="T5" s="21" t="s">
        <v>25</v>
      </c>
      <c r="U5" s="21" t="s">
        <v>25</v>
      </c>
      <c r="V5" s="24" t="s">
        <v>26</v>
      </c>
      <c r="W5" s="24" t="s">
        <v>26</v>
      </c>
      <c r="X5" s="28" t="s">
        <v>27</v>
      </c>
      <c r="Y5" s="21" t="s">
        <v>27</v>
      </c>
      <c r="Z5" s="26" t="s">
        <v>28</v>
      </c>
      <c r="AA5" s="31" t="s">
        <v>28</v>
      </c>
      <c r="AB5" s="21" t="s">
        <v>29</v>
      </c>
      <c r="AC5" s="21" t="s">
        <v>29</v>
      </c>
      <c r="AD5" s="24" t="s">
        <v>30</v>
      </c>
      <c r="AE5" s="24" t="s">
        <v>30</v>
      </c>
      <c r="AF5" s="21" t="s">
        <v>31</v>
      </c>
      <c r="AG5" s="21" t="s">
        <v>31</v>
      </c>
      <c r="AH5" s="28" t="s">
        <v>32</v>
      </c>
      <c r="AI5" s="21" t="s">
        <v>32</v>
      </c>
      <c r="AJ5" s="26" t="s">
        <v>33</v>
      </c>
      <c r="AK5" s="31" t="s">
        <v>33</v>
      </c>
      <c r="AL5" s="21" t="s">
        <v>34</v>
      </c>
      <c r="AM5" s="21" t="s">
        <v>34</v>
      </c>
      <c r="AN5" s="24" t="s">
        <v>30</v>
      </c>
      <c r="AO5" s="24" t="s">
        <v>30</v>
      </c>
      <c r="AP5" s="21" t="s">
        <v>35</v>
      </c>
      <c r="AQ5" s="21" t="s">
        <v>35</v>
      </c>
      <c r="AR5" s="14" t="s">
        <v>36</v>
      </c>
      <c r="AS5" s="46" t="s">
        <v>37</v>
      </c>
      <c r="AT5" s="46" t="s">
        <v>38</v>
      </c>
      <c r="AU5" s="15" t="s">
        <v>36</v>
      </c>
      <c r="AV5" s="47" t="s">
        <v>39</v>
      </c>
      <c r="AW5" s="46" t="s">
        <v>40</v>
      </c>
      <c r="AX5" s="46" t="s">
        <v>41</v>
      </c>
      <c r="AY5" s="16" t="s">
        <v>42</v>
      </c>
      <c r="AZ5" s="14" t="s">
        <v>43</v>
      </c>
      <c r="BA5" s="14" t="s">
        <v>44</v>
      </c>
      <c r="BB5" s="46" t="s">
        <v>45</v>
      </c>
      <c r="BC5" s="14" t="s">
        <v>46</v>
      </c>
      <c r="BD5" s="13" t="s">
        <v>47</v>
      </c>
      <c r="BE5" s="13" t="s">
        <v>48</v>
      </c>
      <c r="BF5" s="13" t="s">
        <v>49</v>
      </c>
      <c r="BG5" s="46" t="s">
        <v>50</v>
      </c>
      <c r="BH5" s="52" t="s">
        <v>51</v>
      </c>
      <c r="BI5" s="49" t="s">
        <v>52</v>
      </c>
      <c r="BJ5" s="49" t="s">
        <v>53</v>
      </c>
    </row>
    <row r="6" spans="1:62" s="5" customFormat="1" ht="18.75" customHeight="1" x14ac:dyDescent="0.2">
      <c r="A6" s="45"/>
      <c r="B6" s="45"/>
      <c r="C6" s="45"/>
      <c r="D6" s="48"/>
      <c r="E6" s="48"/>
      <c r="F6" s="34" t="s">
        <v>54</v>
      </c>
      <c r="G6" s="34" t="s">
        <v>55</v>
      </c>
      <c r="H6" s="48"/>
      <c r="I6" s="48"/>
      <c r="J6" s="17" t="s">
        <v>56</v>
      </c>
      <c r="K6" s="17" t="s">
        <v>57</v>
      </c>
      <c r="L6" s="17" t="s">
        <v>58</v>
      </c>
      <c r="M6" s="17" t="s">
        <v>57</v>
      </c>
      <c r="N6" s="17" t="s">
        <v>59</v>
      </c>
      <c r="O6" s="17" t="s">
        <v>57</v>
      </c>
      <c r="P6" s="22" t="s">
        <v>60</v>
      </c>
      <c r="Q6" s="23" t="s">
        <v>61</v>
      </c>
      <c r="R6" s="25" t="s">
        <v>56</v>
      </c>
      <c r="S6" s="25" t="s">
        <v>62</v>
      </c>
      <c r="T6" s="23" t="s">
        <v>56</v>
      </c>
      <c r="U6" s="23" t="s">
        <v>62</v>
      </c>
      <c r="V6" s="25" t="s">
        <v>63</v>
      </c>
      <c r="W6" s="25" t="s">
        <v>64</v>
      </c>
      <c r="X6" s="29" t="s">
        <v>65</v>
      </c>
      <c r="Y6" s="23" t="s">
        <v>66</v>
      </c>
      <c r="Z6" s="27" t="s">
        <v>67</v>
      </c>
      <c r="AA6" s="32" t="s">
        <v>66</v>
      </c>
      <c r="AB6" s="23" t="s">
        <v>68</v>
      </c>
      <c r="AC6" s="30" t="s">
        <v>66</v>
      </c>
      <c r="AD6" s="25" t="s">
        <v>69</v>
      </c>
      <c r="AE6" s="25" t="s">
        <v>70</v>
      </c>
      <c r="AF6" s="23" t="s">
        <v>67</v>
      </c>
      <c r="AG6" s="23" t="s">
        <v>71</v>
      </c>
      <c r="AH6" s="29" t="s">
        <v>65</v>
      </c>
      <c r="AI6" s="23" t="s">
        <v>66</v>
      </c>
      <c r="AJ6" s="27" t="s">
        <v>67</v>
      </c>
      <c r="AK6" s="32" t="s">
        <v>66</v>
      </c>
      <c r="AL6" s="23" t="s">
        <v>68</v>
      </c>
      <c r="AM6" s="30" t="s">
        <v>66</v>
      </c>
      <c r="AN6" s="25" t="s">
        <v>72</v>
      </c>
      <c r="AO6" s="25" t="s">
        <v>73</v>
      </c>
      <c r="AP6" s="23" t="s">
        <v>67</v>
      </c>
      <c r="AQ6" s="23" t="s">
        <v>71</v>
      </c>
      <c r="AR6" s="18" t="s">
        <v>74</v>
      </c>
      <c r="AS6" s="46"/>
      <c r="AT6" s="46"/>
      <c r="AU6" s="19" t="s">
        <v>62</v>
      </c>
      <c r="AV6" s="47"/>
      <c r="AW6" s="46"/>
      <c r="AX6" s="46"/>
      <c r="AY6" s="20" t="s">
        <v>75</v>
      </c>
      <c r="AZ6" s="18" t="s">
        <v>76</v>
      </c>
      <c r="BA6" s="18" t="s">
        <v>77</v>
      </c>
      <c r="BB6" s="46"/>
      <c r="BC6" s="18" t="s">
        <v>78</v>
      </c>
      <c r="BD6" s="18" t="s">
        <v>77</v>
      </c>
      <c r="BE6" s="18" t="s">
        <v>79</v>
      </c>
      <c r="BF6" s="18" t="s">
        <v>79</v>
      </c>
      <c r="BG6" s="46"/>
      <c r="BH6" s="52"/>
      <c r="BI6" s="49"/>
      <c r="BJ6" s="49"/>
    </row>
    <row r="7" spans="1:62" x14ac:dyDescent="0.25">
      <c r="A7">
        <v>1</v>
      </c>
      <c r="B7" t="s">
        <v>80</v>
      </c>
      <c r="C7" t="s">
        <v>81</v>
      </c>
      <c r="D7" s="7">
        <v>14000</v>
      </c>
      <c r="E7" s="7">
        <f t="shared" ref="E7:E35" si="0">D7/2</f>
        <v>7000</v>
      </c>
      <c r="F7" s="7">
        <v>0</v>
      </c>
      <c r="G7" s="7">
        <v>0</v>
      </c>
      <c r="H7" s="7">
        <f t="shared" ref="H7:H24" si="1">SUM((D7/261)*12)</f>
        <v>643.67816091954023</v>
      </c>
      <c r="I7" s="7">
        <v>0</v>
      </c>
      <c r="J7" s="7">
        <v>6.4666666666666668</v>
      </c>
      <c r="K7" s="7">
        <f t="shared" ref="K7:K35" si="2">(H7/8)*J7</f>
        <v>520.30651340996167</v>
      </c>
      <c r="L7" s="7">
        <v>0</v>
      </c>
      <c r="M7" s="7">
        <f t="shared" ref="M7:M35" si="3">(H7/8)*L7</f>
        <v>0</v>
      </c>
      <c r="N7" s="7">
        <v>0</v>
      </c>
      <c r="O7" s="7">
        <f t="shared" ref="O7:O35" si="4">H7*N7</f>
        <v>0</v>
      </c>
      <c r="P7" s="7">
        <v>0</v>
      </c>
      <c r="Q7" s="7">
        <f t="shared" ref="Q7:Q35" si="5">P7*(1.25)*(H7/8)</f>
        <v>0</v>
      </c>
      <c r="R7" s="7">
        <v>0</v>
      </c>
      <c r="S7" s="7">
        <f t="shared" ref="S7:S35" si="6">R7*(1.69)*(H7/8)</f>
        <v>0</v>
      </c>
      <c r="T7" s="7">
        <v>0</v>
      </c>
      <c r="U7" s="7">
        <f t="shared" ref="U7:U35" si="7">T7*(0.1)*(H7/8)</f>
        <v>0</v>
      </c>
      <c r="V7" s="7">
        <v>0</v>
      </c>
      <c r="W7" s="7">
        <f t="shared" ref="W7:W35" si="8">V7*(1.69)*(H7/8)</f>
        <v>0</v>
      </c>
      <c r="X7" s="7">
        <v>0</v>
      </c>
      <c r="Y7" s="7">
        <f t="shared" ref="Y7:Y35" si="9">X7*(1)*(H7/8)</f>
        <v>0</v>
      </c>
      <c r="Z7" s="7">
        <v>0</v>
      </c>
      <c r="AA7" s="7">
        <f t="shared" ref="AA7:AA35" si="10">Z7*(2.6)*(H7/8)</f>
        <v>0</v>
      </c>
      <c r="AB7" s="7">
        <v>3.5</v>
      </c>
      <c r="AC7" s="7">
        <f t="shared" ref="AC7:AC35" si="11">AB7*(2.6)*(H7/8)</f>
        <v>732.18390804597698</v>
      </c>
      <c r="AD7" s="7">
        <v>0</v>
      </c>
      <c r="AE7" s="7">
        <f t="shared" ref="AE7:AE35" si="12">AD7*(3.38)*(H7/8)</f>
        <v>0</v>
      </c>
      <c r="AF7" s="7">
        <v>0</v>
      </c>
      <c r="AG7" s="7">
        <f t="shared" ref="AG7:AG35" si="13">AF7*(0.2)*(H7/8)</f>
        <v>0</v>
      </c>
      <c r="AH7" s="7">
        <v>0</v>
      </c>
      <c r="AI7" s="7">
        <f t="shared" ref="AI7:AI35" si="14">AH7*(0.3)*(H7/8)</f>
        <v>0</v>
      </c>
      <c r="AJ7" s="7">
        <v>0</v>
      </c>
      <c r="AK7" s="7">
        <f t="shared" ref="AK7:AK35" si="15">AJ7*(1.69)*(H7/8)</f>
        <v>0</v>
      </c>
      <c r="AL7" s="7">
        <v>0</v>
      </c>
      <c r="AM7" s="7">
        <f t="shared" ref="AM7:AM35" si="16">AL7*(0.5)*(H7/8)</f>
        <v>0</v>
      </c>
      <c r="AN7" s="7">
        <v>0</v>
      </c>
      <c r="AO7" s="7">
        <f t="shared" ref="AO7:AO35" si="17">AN7*(1.95)*(H7/8)</f>
        <v>0</v>
      </c>
      <c r="AP7" s="7">
        <v>0</v>
      </c>
      <c r="AQ7" s="7">
        <f t="shared" ref="AQ7:AQ35" si="18">AP7*(0.13)*(H7/8)</f>
        <v>0</v>
      </c>
      <c r="AR7" s="7">
        <f t="shared" ref="AR7:AR35" si="19">(E7-O7-SUM(O7,K7,M7)) + O7+Q7+S7+U7+W7+Y7+AA7+AC7+AE7+AG7+AI7+AK7+AM7+AO7+AQ7</f>
        <v>7211.8773946360152</v>
      </c>
      <c r="AS7" s="7">
        <v>0</v>
      </c>
      <c r="AT7" s="7">
        <v>0</v>
      </c>
      <c r="AU7" s="7">
        <f t="shared" ref="AU7:AU35" si="20">AR7+AS7+AT7</f>
        <v>7211.8773946360152</v>
      </c>
      <c r="AV7" s="7">
        <v>254.4</v>
      </c>
      <c r="AW7" s="7">
        <v>0</v>
      </c>
      <c r="AX7" s="7">
        <v>75</v>
      </c>
      <c r="AY7" s="7">
        <v>730.66547892719996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f t="shared" ref="BG7:BG35" si="21">AU7-SUM(AV7:BF7)</f>
        <v>6151.8119157088149</v>
      </c>
      <c r="BI7" s="7">
        <f t="shared" ref="BI7:BI35" si="22">AR7</f>
        <v>7211.8773946360152</v>
      </c>
      <c r="BJ7" s="7">
        <v>525.70000000000005</v>
      </c>
    </row>
    <row r="8" spans="1:62" x14ac:dyDescent="0.25">
      <c r="A8">
        <v>2</v>
      </c>
      <c r="B8" t="s">
        <v>82</v>
      </c>
      <c r="C8" t="s">
        <v>83</v>
      </c>
      <c r="D8" s="7">
        <v>18000</v>
      </c>
      <c r="E8" s="7">
        <f t="shared" si="0"/>
        <v>9000</v>
      </c>
      <c r="F8" s="7">
        <v>0</v>
      </c>
      <c r="G8" s="7">
        <v>0</v>
      </c>
      <c r="H8" s="7">
        <f t="shared" si="1"/>
        <v>827.58620689655186</v>
      </c>
      <c r="I8" s="7">
        <v>0</v>
      </c>
      <c r="J8" s="7">
        <v>0</v>
      </c>
      <c r="K8" s="7">
        <f t="shared" si="2"/>
        <v>0</v>
      </c>
      <c r="L8" s="7">
        <v>0</v>
      </c>
      <c r="M8" s="7">
        <f t="shared" si="3"/>
        <v>0</v>
      </c>
      <c r="N8" s="7">
        <v>0</v>
      </c>
      <c r="O8" s="7">
        <f t="shared" si="4"/>
        <v>0</v>
      </c>
      <c r="P8" s="7">
        <v>0</v>
      </c>
      <c r="Q8" s="7">
        <f t="shared" si="5"/>
        <v>0</v>
      </c>
      <c r="R8" s="7">
        <v>0</v>
      </c>
      <c r="S8" s="7">
        <f t="shared" si="6"/>
        <v>0</v>
      </c>
      <c r="T8" s="7">
        <v>0</v>
      </c>
      <c r="U8" s="7">
        <f t="shared" si="7"/>
        <v>0</v>
      </c>
      <c r="V8" s="7">
        <v>0</v>
      </c>
      <c r="W8" s="7">
        <f t="shared" si="8"/>
        <v>0</v>
      </c>
      <c r="X8" s="7">
        <v>0</v>
      </c>
      <c r="Y8" s="7">
        <f t="shared" si="9"/>
        <v>0</v>
      </c>
      <c r="Z8" s="7">
        <v>0</v>
      </c>
      <c r="AA8" s="7">
        <f t="shared" si="10"/>
        <v>0</v>
      </c>
      <c r="AB8" s="7">
        <v>0</v>
      </c>
      <c r="AC8" s="7">
        <f t="shared" si="11"/>
        <v>0</v>
      </c>
      <c r="AD8" s="7">
        <v>0</v>
      </c>
      <c r="AE8" s="7">
        <f t="shared" si="12"/>
        <v>0</v>
      </c>
      <c r="AF8" s="7">
        <v>0</v>
      </c>
      <c r="AG8" s="7">
        <f t="shared" si="13"/>
        <v>0</v>
      </c>
      <c r="AH8" s="7">
        <v>0</v>
      </c>
      <c r="AI8" s="7">
        <f t="shared" si="14"/>
        <v>0</v>
      </c>
      <c r="AJ8" s="7">
        <v>0</v>
      </c>
      <c r="AK8" s="7">
        <f t="shared" si="15"/>
        <v>0</v>
      </c>
      <c r="AL8" s="7">
        <v>0</v>
      </c>
      <c r="AM8" s="7">
        <f t="shared" si="16"/>
        <v>0</v>
      </c>
      <c r="AN8" s="7">
        <v>0</v>
      </c>
      <c r="AO8" s="7">
        <f t="shared" si="17"/>
        <v>0</v>
      </c>
      <c r="AP8" s="7">
        <v>0</v>
      </c>
      <c r="AQ8" s="7">
        <f t="shared" si="18"/>
        <v>0</v>
      </c>
      <c r="AR8" s="7">
        <f t="shared" si="19"/>
        <v>9000</v>
      </c>
      <c r="AS8" s="7">
        <v>0</v>
      </c>
      <c r="AT8" s="7">
        <v>0</v>
      </c>
      <c r="AU8" s="7">
        <f t="shared" si="20"/>
        <v>9000</v>
      </c>
      <c r="AV8" s="7">
        <v>236.1</v>
      </c>
      <c r="AW8" s="7">
        <v>0</v>
      </c>
      <c r="AX8" s="7">
        <v>112.5</v>
      </c>
      <c r="AY8" s="7">
        <v>1121.0999999999999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f t="shared" si="21"/>
        <v>7530.3</v>
      </c>
      <c r="BI8" s="7">
        <f t="shared" si="22"/>
        <v>9000</v>
      </c>
      <c r="BJ8" s="7">
        <v>673</v>
      </c>
    </row>
    <row r="9" spans="1:62" x14ac:dyDescent="0.25">
      <c r="A9">
        <v>3</v>
      </c>
      <c r="B9" t="s">
        <v>84</v>
      </c>
      <c r="C9" t="s">
        <v>85</v>
      </c>
      <c r="D9" s="7">
        <v>20000</v>
      </c>
      <c r="E9" s="7">
        <f t="shared" si="0"/>
        <v>10000</v>
      </c>
      <c r="F9" s="7">
        <v>0</v>
      </c>
      <c r="G9" s="7">
        <v>0</v>
      </c>
      <c r="H9" s="7">
        <f t="shared" si="1"/>
        <v>919.54022988505756</v>
      </c>
      <c r="I9" s="7">
        <v>0</v>
      </c>
      <c r="J9" s="7">
        <v>0</v>
      </c>
      <c r="K9" s="7">
        <f t="shared" si="2"/>
        <v>0</v>
      </c>
      <c r="L9" s="7">
        <v>3.7666666666666671</v>
      </c>
      <c r="M9" s="7">
        <f t="shared" si="3"/>
        <v>432.95019157088132</v>
      </c>
      <c r="N9" s="7">
        <v>1</v>
      </c>
      <c r="O9" s="7">
        <f t="shared" si="4"/>
        <v>919.54022988505756</v>
      </c>
      <c r="P9" s="7">
        <v>0</v>
      </c>
      <c r="Q9" s="7">
        <f t="shared" si="5"/>
        <v>0</v>
      </c>
      <c r="R9" s="7">
        <v>0</v>
      </c>
      <c r="S9" s="7">
        <f t="shared" si="6"/>
        <v>0</v>
      </c>
      <c r="T9" s="7">
        <v>0</v>
      </c>
      <c r="U9" s="7">
        <f t="shared" si="7"/>
        <v>0</v>
      </c>
      <c r="V9" s="7">
        <v>0</v>
      </c>
      <c r="W9" s="7">
        <f t="shared" si="8"/>
        <v>0</v>
      </c>
      <c r="X9" s="7">
        <v>0</v>
      </c>
      <c r="Y9" s="7">
        <f t="shared" si="9"/>
        <v>0</v>
      </c>
      <c r="Z9" s="7">
        <v>0</v>
      </c>
      <c r="AA9" s="7">
        <f t="shared" si="10"/>
        <v>0</v>
      </c>
      <c r="AB9" s="7">
        <v>0</v>
      </c>
      <c r="AC9" s="7">
        <f t="shared" si="11"/>
        <v>0</v>
      </c>
      <c r="AD9" s="7">
        <v>0</v>
      </c>
      <c r="AE9" s="7">
        <f t="shared" si="12"/>
        <v>0</v>
      </c>
      <c r="AF9" s="7">
        <v>0</v>
      </c>
      <c r="AG9" s="7">
        <f t="shared" si="13"/>
        <v>0</v>
      </c>
      <c r="AH9" s="7">
        <v>0</v>
      </c>
      <c r="AI9" s="7">
        <f t="shared" si="14"/>
        <v>0</v>
      </c>
      <c r="AJ9" s="7">
        <v>0</v>
      </c>
      <c r="AK9" s="7">
        <f t="shared" si="15"/>
        <v>0</v>
      </c>
      <c r="AL9" s="7">
        <v>0</v>
      </c>
      <c r="AM9" s="7">
        <f t="shared" si="16"/>
        <v>0</v>
      </c>
      <c r="AN9" s="7">
        <v>0</v>
      </c>
      <c r="AO9" s="7">
        <f t="shared" si="17"/>
        <v>0</v>
      </c>
      <c r="AP9" s="7">
        <v>0</v>
      </c>
      <c r="AQ9" s="7">
        <f t="shared" si="18"/>
        <v>0</v>
      </c>
      <c r="AR9" s="7">
        <f t="shared" si="19"/>
        <v>8647.5095785440608</v>
      </c>
      <c r="AS9" s="7">
        <v>0</v>
      </c>
      <c r="AT9" s="7">
        <v>0</v>
      </c>
      <c r="AU9" s="7">
        <f t="shared" si="20"/>
        <v>8647.5095785440608</v>
      </c>
      <c r="AV9" s="7">
        <v>218</v>
      </c>
      <c r="AW9" s="7">
        <v>0</v>
      </c>
      <c r="AX9" s="7">
        <v>112.5</v>
      </c>
      <c r="AY9" s="7">
        <v>809.17191570881005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f t="shared" si="21"/>
        <v>7507.8376628352507</v>
      </c>
      <c r="BI9" s="7">
        <f t="shared" si="22"/>
        <v>8647.5095785440608</v>
      </c>
      <c r="BJ9" s="7">
        <v>636.20000000000005</v>
      </c>
    </row>
    <row r="10" spans="1:62" x14ac:dyDescent="0.25">
      <c r="A10">
        <v>4</v>
      </c>
      <c r="B10" t="s">
        <v>86</v>
      </c>
      <c r="C10" t="s">
        <v>87</v>
      </c>
      <c r="D10" s="7">
        <v>14172.93</v>
      </c>
      <c r="E10" s="7">
        <f t="shared" si="0"/>
        <v>7086.4650000000001</v>
      </c>
      <c r="F10" s="7">
        <v>0</v>
      </c>
      <c r="G10" s="7">
        <v>0</v>
      </c>
      <c r="H10" s="7">
        <f t="shared" si="1"/>
        <v>651.62896551724134</v>
      </c>
      <c r="I10" s="7">
        <v>0</v>
      </c>
      <c r="J10" s="7">
        <v>0</v>
      </c>
      <c r="K10" s="7">
        <f t="shared" si="2"/>
        <v>0</v>
      </c>
      <c r="L10" s="7">
        <v>0</v>
      </c>
      <c r="M10" s="7">
        <f t="shared" si="3"/>
        <v>0</v>
      </c>
      <c r="N10" s="7">
        <v>0</v>
      </c>
      <c r="O10" s="7">
        <f t="shared" si="4"/>
        <v>0</v>
      </c>
      <c r="P10" s="7">
        <v>15.16666666666667</v>
      </c>
      <c r="Q10" s="7">
        <f t="shared" si="5"/>
        <v>1544.2248922413794</v>
      </c>
      <c r="R10" s="7">
        <v>16</v>
      </c>
      <c r="S10" s="7">
        <f t="shared" si="6"/>
        <v>2202.5059034482756</v>
      </c>
      <c r="T10" s="7">
        <v>8</v>
      </c>
      <c r="U10" s="7">
        <f t="shared" si="7"/>
        <v>65.162896551724131</v>
      </c>
      <c r="V10" s="7">
        <v>15.83333333333333</v>
      </c>
      <c r="W10" s="7">
        <f t="shared" si="8"/>
        <v>2179.5631336206889</v>
      </c>
      <c r="X10" s="7">
        <v>0</v>
      </c>
      <c r="Y10" s="7">
        <f t="shared" si="9"/>
        <v>0</v>
      </c>
      <c r="Z10" s="7">
        <v>0</v>
      </c>
      <c r="AA10" s="7">
        <f t="shared" si="10"/>
        <v>0</v>
      </c>
      <c r="AB10" s="7">
        <v>0</v>
      </c>
      <c r="AC10" s="7">
        <f t="shared" si="11"/>
        <v>0</v>
      </c>
      <c r="AD10" s="7">
        <v>0</v>
      </c>
      <c r="AE10" s="7">
        <f t="shared" si="12"/>
        <v>0</v>
      </c>
      <c r="AF10" s="7">
        <v>0</v>
      </c>
      <c r="AG10" s="7">
        <f t="shared" si="13"/>
        <v>0</v>
      </c>
      <c r="AH10" s="7">
        <v>0</v>
      </c>
      <c r="AI10" s="7">
        <f t="shared" si="14"/>
        <v>0</v>
      </c>
      <c r="AJ10" s="7">
        <v>0</v>
      </c>
      <c r="AK10" s="7">
        <f t="shared" si="15"/>
        <v>0</v>
      </c>
      <c r="AL10" s="7">
        <v>0</v>
      </c>
      <c r="AM10" s="7">
        <f t="shared" si="16"/>
        <v>0</v>
      </c>
      <c r="AN10" s="7">
        <v>0</v>
      </c>
      <c r="AO10" s="7">
        <f t="shared" si="17"/>
        <v>0</v>
      </c>
      <c r="AP10" s="7">
        <v>0</v>
      </c>
      <c r="AQ10" s="7">
        <f t="shared" si="18"/>
        <v>0</v>
      </c>
      <c r="AR10" s="7">
        <f t="shared" si="19"/>
        <v>13077.921825862068</v>
      </c>
      <c r="AS10" s="7">
        <v>0</v>
      </c>
      <c r="AT10" s="7">
        <v>0</v>
      </c>
      <c r="AU10" s="7">
        <f t="shared" si="20"/>
        <v>13077.921825862068</v>
      </c>
      <c r="AV10" s="7">
        <v>236.1</v>
      </c>
      <c r="AW10" s="7">
        <v>0</v>
      </c>
      <c r="AX10" s="7">
        <v>162.5</v>
      </c>
      <c r="AY10" s="7">
        <v>1607.3304564655</v>
      </c>
      <c r="AZ10" s="7">
        <v>0</v>
      </c>
      <c r="BA10" s="7">
        <v>0</v>
      </c>
      <c r="BB10" s="7">
        <v>0</v>
      </c>
      <c r="BC10" s="7">
        <v>250</v>
      </c>
      <c r="BD10" s="7">
        <v>618.33000000000004</v>
      </c>
      <c r="BE10" s="7">
        <v>0</v>
      </c>
      <c r="BF10" s="7">
        <v>0</v>
      </c>
      <c r="BG10" s="7">
        <f t="shared" si="21"/>
        <v>10203.661369396568</v>
      </c>
      <c r="BI10" s="7">
        <f t="shared" si="22"/>
        <v>13077.921825862068</v>
      </c>
      <c r="BJ10" s="7">
        <v>967.7</v>
      </c>
    </row>
    <row r="11" spans="1:62" x14ac:dyDescent="0.25">
      <c r="A11">
        <v>5</v>
      </c>
      <c r="B11" t="s">
        <v>88</v>
      </c>
      <c r="C11" t="s">
        <v>89</v>
      </c>
      <c r="D11" s="7">
        <v>14298.88</v>
      </c>
      <c r="E11" s="7">
        <f t="shared" si="0"/>
        <v>7149.44</v>
      </c>
      <c r="F11" s="7">
        <v>0</v>
      </c>
      <c r="G11" s="7">
        <v>0</v>
      </c>
      <c r="H11" s="7">
        <f t="shared" si="1"/>
        <v>657.41977011494248</v>
      </c>
      <c r="I11" s="7">
        <v>0</v>
      </c>
      <c r="J11" s="7">
        <v>3.6</v>
      </c>
      <c r="K11" s="7">
        <f t="shared" si="2"/>
        <v>295.83889655172413</v>
      </c>
      <c r="L11" s="7">
        <v>0</v>
      </c>
      <c r="M11" s="7">
        <f t="shared" si="3"/>
        <v>0</v>
      </c>
      <c r="N11" s="7">
        <v>0</v>
      </c>
      <c r="O11" s="7">
        <f t="shared" si="4"/>
        <v>0</v>
      </c>
      <c r="P11" s="7">
        <v>0</v>
      </c>
      <c r="Q11" s="7">
        <f t="shared" si="5"/>
        <v>0</v>
      </c>
      <c r="R11" s="7">
        <v>0</v>
      </c>
      <c r="S11" s="7">
        <f t="shared" si="6"/>
        <v>0</v>
      </c>
      <c r="T11" s="7">
        <v>0</v>
      </c>
      <c r="U11" s="7">
        <f t="shared" si="7"/>
        <v>0</v>
      </c>
      <c r="V11" s="7">
        <v>0</v>
      </c>
      <c r="W11" s="7">
        <f t="shared" si="8"/>
        <v>0</v>
      </c>
      <c r="X11" s="7">
        <v>0</v>
      </c>
      <c r="Y11" s="7">
        <f t="shared" si="9"/>
        <v>0</v>
      </c>
      <c r="Z11" s="7">
        <v>0</v>
      </c>
      <c r="AA11" s="7">
        <f t="shared" si="10"/>
        <v>0</v>
      </c>
      <c r="AB11" s="7">
        <v>0</v>
      </c>
      <c r="AC11" s="7">
        <f t="shared" si="11"/>
        <v>0</v>
      </c>
      <c r="AD11" s="7">
        <v>0</v>
      </c>
      <c r="AE11" s="7">
        <f t="shared" si="12"/>
        <v>0</v>
      </c>
      <c r="AF11" s="7">
        <v>0</v>
      </c>
      <c r="AG11" s="7">
        <f t="shared" si="13"/>
        <v>0</v>
      </c>
      <c r="AH11" s="7">
        <v>0</v>
      </c>
      <c r="AI11" s="7">
        <f t="shared" si="14"/>
        <v>0</v>
      </c>
      <c r="AJ11" s="7">
        <v>0</v>
      </c>
      <c r="AK11" s="7">
        <f t="shared" si="15"/>
        <v>0</v>
      </c>
      <c r="AL11" s="7">
        <v>0</v>
      </c>
      <c r="AM11" s="7">
        <f t="shared" si="16"/>
        <v>0</v>
      </c>
      <c r="AN11" s="7">
        <v>0</v>
      </c>
      <c r="AO11" s="7">
        <f t="shared" si="17"/>
        <v>0</v>
      </c>
      <c r="AP11" s="7">
        <v>0</v>
      </c>
      <c r="AQ11" s="7">
        <f t="shared" si="18"/>
        <v>0</v>
      </c>
      <c r="AR11" s="7">
        <f t="shared" si="19"/>
        <v>6853.6011034482754</v>
      </c>
      <c r="AS11" s="7">
        <v>0</v>
      </c>
      <c r="AT11" s="7">
        <v>0</v>
      </c>
      <c r="AU11" s="7">
        <f t="shared" si="20"/>
        <v>6853.6011034482754</v>
      </c>
      <c r="AV11" s="7">
        <v>254.4</v>
      </c>
      <c r="AW11" s="7">
        <v>0</v>
      </c>
      <c r="AX11" s="7">
        <v>50</v>
      </c>
      <c r="AY11" s="7">
        <v>117.85016551724</v>
      </c>
      <c r="AZ11" s="7">
        <v>299.94</v>
      </c>
      <c r="BA11" s="7">
        <v>344.39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f t="shared" si="21"/>
        <v>5787.0209379310354</v>
      </c>
      <c r="BI11" s="7">
        <f t="shared" si="22"/>
        <v>6853.6011034482754</v>
      </c>
      <c r="BJ11" s="7">
        <v>525.70000000000005</v>
      </c>
    </row>
    <row r="12" spans="1:62" x14ac:dyDescent="0.25">
      <c r="A12">
        <v>6</v>
      </c>
      <c r="B12" t="s">
        <v>90</v>
      </c>
      <c r="C12" t="s">
        <v>91</v>
      </c>
      <c r="D12" s="7">
        <v>16000</v>
      </c>
      <c r="E12" s="7">
        <f t="shared" si="0"/>
        <v>8000</v>
      </c>
      <c r="F12" s="7">
        <v>0</v>
      </c>
      <c r="G12" s="7">
        <v>0</v>
      </c>
      <c r="H12" s="7">
        <f t="shared" si="1"/>
        <v>735.63218390804593</v>
      </c>
      <c r="I12" s="7">
        <v>0</v>
      </c>
      <c r="J12" s="7">
        <v>4</v>
      </c>
      <c r="K12" s="7">
        <f t="shared" si="2"/>
        <v>367.81609195402297</v>
      </c>
      <c r="L12" s="7">
        <v>0</v>
      </c>
      <c r="M12" s="7">
        <f t="shared" si="3"/>
        <v>0</v>
      </c>
      <c r="N12" s="7">
        <v>0</v>
      </c>
      <c r="O12" s="7">
        <f t="shared" si="4"/>
        <v>0</v>
      </c>
      <c r="P12" s="7">
        <v>0</v>
      </c>
      <c r="Q12" s="7">
        <f t="shared" si="5"/>
        <v>0</v>
      </c>
      <c r="R12" s="7">
        <v>0</v>
      </c>
      <c r="S12" s="7">
        <f t="shared" si="6"/>
        <v>0</v>
      </c>
      <c r="T12" s="7">
        <v>0</v>
      </c>
      <c r="U12" s="7">
        <f t="shared" si="7"/>
        <v>0</v>
      </c>
      <c r="V12" s="7">
        <v>0</v>
      </c>
      <c r="W12" s="7">
        <f t="shared" si="8"/>
        <v>0</v>
      </c>
      <c r="X12" s="7">
        <v>0</v>
      </c>
      <c r="Y12" s="7">
        <f t="shared" si="9"/>
        <v>0</v>
      </c>
      <c r="Z12" s="7">
        <v>0</v>
      </c>
      <c r="AA12" s="7">
        <f t="shared" si="10"/>
        <v>0</v>
      </c>
      <c r="AB12" s="7">
        <v>0</v>
      </c>
      <c r="AC12" s="7">
        <f t="shared" si="11"/>
        <v>0</v>
      </c>
      <c r="AD12" s="7">
        <v>0</v>
      </c>
      <c r="AE12" s="7">
        <f t="shared" si="12"/>
        <v>0</v>
      </c>
      <c r="AF12" s="7">
        <v>0</v>
      </c>
      <c r="AG12" s="7">
        <f t="shared" si="13"/>
        <v>0</v>
      </c>
      <c r="AH12" s="7">
        <v>0</v>
      </c>
      <c r="AI12" s="7">
        <f t="shared" si="14"/>
        <v>0</v>
      </c>
      <c r="AJ12" s="7">
        <v>0</v>
      </c>
      <c r="AK12" s="7">
        <f t="shared" si="15"/>
        <v>0</v>
      </c>
      <c r="AL12" s="7">
        <v>0</v>
      </c>
      <c r="AM12" s="7">
        <f t="shared" si="16"/>
        <v>0</v>
      </c>
      <c r="AN12" s="7">
        <v>0</v>
      </c>
      <c r="AO12" s="7">
        <f t="shared" si="17"/>
        <v>0</v>
      </c>
      <c r="AP12" s="7">
        <v>0</v>
      </c>
      <c r="AQ12" s="7">
        <f t="shared" si="18"/>
        <v>0</v>
      </c>
      <c r="AR12" s="7">
        <f t="shared" si="19"/>
        <v>7632.1839080459768</v>
      </c>
      <c r="AS12" s="7">
        <v>0</v>
      </c>
      <c r="AT12" s="7">
        <v>0</v>
      </c>
      <c r="AU12" s="7">
        <f t="shared" si="20"/>
        <v>7632.1839080459768</v>
      </c>
      <c r="AV12" s="7">
        <v>272.5</v>
      </c>
      <c r="AW12" s="7">
        <v>0</v>
      </c>
      <c r="AX12" s="7">
        <v>87.5</v>
      </c>
      <c r="AY12" s="7">
        <v>808.60678160919997</v>
      </c>
      <c r="AZ12" s="7">
        <v>0</v>
      </c>
      <c r="BA12" s="7">
        <v>0</v>
      </c>
      <c r="BB12" s="7">
        <v>0</v>
      </c>
      <c r="BC12" s="7">
        <v>250</v>
      </c>
      <c r="BD12" s="7">
        <v>0</v>
      </c>
      <c r="BE12" s="7">
        <v>0</v>
      </c>
      <c r="BF12" s="7">
        <v>0</v>
      </c>
      <c r="BG12" s="7">
        <f t="shared" si="21"/>
        <v>6213.5771264367768</v>
      </c>
      <c r="BI12" s="7">
        <f t="shared" si="22"/>
        <v>7632.1839080459768</v>
      </c>
      <c r="BJ12" s="7">
        <v>562.5</v>
      </c>
    </row>
    <row r="13" spans="1:62" x14ac:dyDescent="0.25">
      <c r="A13">
        <v>7</v>
      </c>
      <c r="B13" t="s">
        <v>92</v>
      </c>
      <c r="C13" t="s">
        <v>93</v>
      </c>
      <c r="D13" s="7">
        <v>27812.5</v>
      </c>
      <c r="E13" s="7">
        <f t="shared" si="0"/>
        <v>13906.25</v>
      </c>
      <c r="F13" s="7">
        <v>0</v>
      </c>
      <c r="G13" s="7">
        <v>0</v>
      </c>
      <c r="H13" s="7">
        <f t="shared" si="1"/>
        <v>1278.7356321839079</v>
      </c>
      <c r="I13" s="7">
        <v>0</v>
      </c>
      <c r="J13" s="7">
        <v>0</v>
      </c>
      <c r="K13" s="7">
        <f t="shared" si="2"/>
        <v>0</v>
      </c>
      <c r="L13" s="7">
        <v>0</v>
      </c>
      <c r="M13" s="7">
        <f t="shared" si="3"/>
        <v>0</v>
      </c>
      <c r="N13" s="7">
        <v>0</v>
      </c>
      <c r="O13" s="7">
        <f t="shared" si="4"/>
        <v>0</v>
      </c>
      <c r="P13" s="7">
        <v>0</v>
      </c>
      <c r="Q13" s="7">
        <f t="shared" si="5"/>
        <v>0</v>
      </c>
      <c r="R13" s="7">
        <v>0</v>
      </c>
      <c r="S13" s="7">
        <f t="shared" si="6"/>
        <v>0</v>
      </c>
      <c r="T13" s="7">
        <v>0</v>
      </c>
      <c r="U13" s="7">
        <f t="shared" si="7"/>
        <v>0</v>
      </c>
      <c r="V13" s="7">
        <v>0</v>
      </c>
      <c r="W13" s="7">
        <f t="shared" si="8"/>
        <v>0</v>
      </c>
      <c r="X13" s="7">
        <v>0</v>
      </c>
      <c r="Y13" s="7">
        <f t="shared" si="9"/>
        <v>0</v>
      </c>
      <c r="Z13" s="7">
        <v>0</v>
      </c>
      <c r="AA13" s="7">
        <f t="shared" si="10"/>
        <v>0</v>
      </c>
      <c r="AB13" s="7">
        <v>0</v>
      </c>
      <c r="AC13" s="7">
        <f t="shared" si="11"/>
        <v>0</v>
      </c>
      <c r="AD13" s="7">
        <v>0</v>
      </c>
      <c r="AE13" s="7">
        <f t="shared" si="12"/>
        <v>0</v>
      </c>
      <c r="AF13" s="7">
        <v>0</v>
      </c>
      <c r="AG13" s="7">
        <f t="shared" si="13"/>
        <v>0</v>
      </c>
      <c r="AH13" s="7">
        <v>0</v>
      </c>
      <c r="AI13" s="7">
        <f t="shared" si="14"/>
        <v>0</v>
      </c>
      <c r="AJ13" s="7">
        <v>0</v>
      </c>
      <c r="AK13" s="7">
        <f t="shared" si="15"/>
        <v>0</v>
      </c>
      <c r="AL13" s="7">
        <v>0</v>
      </c>
      <c r="AM13" s="7">
        <f t="shared" si="16"/>
        <v>0</v>
      </c>
      <c r="AN13" s="7">
        <v>0</v>
      </c>
      <c r="AO13" s="7">
        <f t="shared" si="17"/>
        <v>0</v>
      </c>
      <c r="AP13" s="7">
        <v>0</v>
      </c>
      <c r="AQ13" s="7">
        <f t="shared" si="18"/>
        <v>0</v>
      </c>
      <c r="AR13" s="7">
        <f t="shared" si="19"/>
        <v>13906.25</v>
      </c>
      <c r="AS13" s="7">
        <v>695.32</v>
      </c>
      <c r="AT13" s="7">
        <v>0</v>
      </c>
      <c r="AU13" s="7">
        <f t="shared" si="20"/>
        <v>14601.57</v>
      </c>
      <c r="AV13" s="7">
        <v>72.599999999999994</v>
      </c>
      <c r="AW13" s="7">
        <v>0</v>
      </c>
      <c r="AX13" s="7">
        <v>175</v>
      </c>
      <c r="AY13" s="7">
        <v>2118.3249999999998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f t="shared" si="21"/>
        <v>12235.645</v>
      </c>
      <c r="BI13" s="7">
        <f t="shared" si="22"/>
        <v>13906.25</v>
      </c>
      <c r="BJ13" s="7">
        <v>1041.3</v>
      </c>
    </row>
    <row r="14" spans="1:62" x14ac:dyDescent="0.25">
      <c r="A14">
        <v>8</v>
      </c>
      <c r="B14" t="s">
        <v>94</v>
      </c>
      <c r="C14" t="s">
        <v>95</v>
      </c>
      <c r="D14" s="7">
        <v>12806.92</v>
      </c>
      <c r="E14" s="7">
        <f t="shared" si="0"/>
        <v>6403.46</v>
      </c>
      <c r="F14" s="7">
        <v>0</v>
      </c>
      <c r="G14" s="7">
        <v>0</v>
      </c>
      <c r="H14" s="7">
        <f t="shared" si="1"/>
        <v>588.82390804597708</v>
      </c>
      <c r="I14" s="7">
        <v>0</v>
      </c>
      <c r="J14" s="7">
        <v>0</v>
      </c>
      <c r="K14" s="7">
        <f t="shared" si="2"/>
        <v>0</v>
      </c>
      <c r="L14" s="7">
        <v>4</v>
      </c>
      <c r="M14" s="7">
        <f t="shared" si="3"/>
        <v>294.41195402298854</v>
      </c>
      <c r="N14" s="7">
        <v>2</v>
      </c>
      <c r="O14" s="7">
        <f t="shared" si="4"/>
        <v>1177.6478160919542</v>
      </c>
      <c r="P14" s="7">
        <v>0</v>
      </c>
      <c r="Q14" s="7">
        <f t="shared" si="5"/>
        <v>0</v>
      </c>
      <c r="R14" s="7">
        <v>0</v>
      </c>
      <c r="S14" s="7">
        <f t="shared" si="6"/>
        <v>0</v>
      </c>
      <c r="T14" s="7">
        <v>0</v>
      </c>
      <c r="U14" s="7">
        <f t="shared" si="7"/>
        <v>0</v>
      </c>
      <c r="V14" s="7">
        <v>0</v>
      </c>
      <c r="W14" s="7">
        <f t="shared" si="8"/>
        <v>0</v>
      </c>
      <c r="X14" s="7">
        <v>0</v>
      </c>
      <c r="Y14" s="7">
        <f t="shared" si="9"/>
        <v>0</v>
      </c>
      <c r="Z14" s="7">
        <v>0</v>
      </c>
      <c r="AA14" s="7">
        <f t="shared" si="10"/>
        <v>0</v>
      </c>
      <c r="AB14" s="7">
        <v>0</v>
      </c>
      <c r="AC14" s="7">
        <f t="shared" si="11"/>
        <v>0</v>
      </c>
      <c r="AD14" s="7">
        <v>0</v>
      </c>
      <c r="AE14" s="7">
        <f t="shared" si="12"/>
        <v>0</v>
      </c>
      <c r="AF14" s="7">
        <v>0</v>
      </c>
      <c r="AG14" s="7">
        <f t="shared" si="13"/>
        <v>0</v>
      </c>
      <c r="AH14" s="7">
        <v>0</v>
      </c>
      <c r="AI14" s="7">
        <f t="shared" si="14"/>
        <v>0</v>
      </c>
      <c r="AJ14" s="7">
        <v>0</v>
      </c>
      <c r="AK14" s="7">
        <f t="shared" si="15"/>
        <v>0</v>
      </c>
      <c r="AL14" s="7">
        <v>0</v>
      </c>
      <c r="AM14" s="7">
        <f t="shared" si="16"/>
        <v>0</v>
      </c>
      <c r="AN14" s="7">
        <v>0</v>
      </c>
      <c r="AO14" s="7">
        <f t="shared" si="17"/>
        <v>0</v>
      </c>
      <c r="AP14" s="7">
        <v>0</v>
      </c>
      <c r="AQ14" s="7">
        <f t="shared" si="18"/>
        <v>0</v>
      </c>
      <c r="AR14" s="7">
        <f t="shared" si="19"/>
        <v>4931.4002298850573</v>
      </c>
      <c r="AS14" s="7">
        <v>0</v>
      </c>
      <c r="AT14" s="7">
        <v>0</v>
      </c>
      <c r="AU14" s="7">
        <f t="shared" si="20"/>
        <v>4931.4002298850573</v>
      </c>
      <c r="AV14" s="7">
        <v>181.6</v>
      </c>
      <c r="AW14" s="7">
        <v>0</v>
      </c>
      <c r="AX14" s="7">
        <v>37.5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f t="shared" si="21"/>
        <v>4712.300229885057</v>
      </c>
      <c r="BI14" s="7">
        <f t="shared" si="22"/>
        <v>4931.4002298850573</v>
      </c>
      <c r="BJ14" s="7">
        <v>378.3</v>
      </c>
    </row>
    <row r="15" spans="1:62" x14ac:dyDescent="0.25">
      <c r="A15">
        <v>9</v>
      </c>
      <c r="B15" t="s">
        <v>96</v>
      </c>
      <c r="C15" t="s">
        <v>97</v>
      </c>
      <c r="D15" s="7">
        <v>25000</v>
      </c>
      <c r="E15" s="7">
        <f t="shared" si="0"/>
        <v>12500</v>
      </c>
      <c r="F15" s="7">
        <v>0</v>
      </c>
      <c r="G15" s="7">
        <v>0</v>
      </c>
      <c r="H15" s="7">
        <f t="shared" si="1"/>
        <v>1149.4252873563219</v>
      </c>
      <c r="I15" s="7">
        <v>0</v>
      </c>
      <c r="J15" s="7">
        <v>0</v>
      </c>
      <c r="K15" s="7">
        <f t="shared" si="2"/>
        <v>0</v>
      </c>
      <c r="L15" s="7">
        <v>0</v>
      </c>
      <c r="M15" s="7">
        <f t="shared" si="3"/>
        <v>0</v>
      </c>
      <c r="N15" s="7">
        <v>0</v>
      </c>
      <c r="O15" s="7">
        <f t="shared" si="4"/>
        <v>0</v>
      </c>
      <c r="P15" s="7">
        <v>0</v>
      </c>
      <c r="Q15" s="7">
        <f t="shared" si="5"/>
        <v>0</v>
      </c>
      <c r="R15" s="7">
        <v>0</v>
      </c>
      <c r="S15" s="7">
        <f t="shared" si="6"/>
        <v>0</v>
      </c>
      <c r="T15" s="7">
        <v>0</v>
      </c>
      <c r="U15" s="7">
        <f t="shared" si="7"/>
        <v>0</v>
      </c>
      <c r="V15" s="7">
        <v>0</v>
      </c>
      <c r="W15" s="7">
        <f t="shared" si="8"/>
        <v>0</v>
      </c>
      <c r="X15" s="7">
        <v>0</v>
      </c>
      <c r="Y15" s="7">
        <f t="shared" si="9"/>
        <v>0</v>
      </c>
      <c r="Z15" s="7">
        <v>0</v>
      </c>
      <c r="AA15" s="7">
        <f t="shared" si="10"/>
        <v>0</v>
      </c>
      <c r="AB15" s="7">
        <v>0</v>
      </c>
      <c r="AC15" s="7">
        <f t="shared" si="11"/>
        <v>0</v>
      </c>
      <c r="AD15" s="7">
        <v>0</v>
      </c>
      <c r="AE15" s="7">
        <f t="shared" si="12"/>
        <v>0</v>
      </c>
      <c r="AF15" s="7">
        <v>0</v>
      </c>
      <c r="AG15" s="7">
        <f t="shared" si="13"/>
        <v>0</v>
      </c>
      <c r="AH15" s="7">
        <v>0</v>
      </c>
      <c r="AI15" s="7">
        <f t="shared" si="14"/>
        <v>0</v>
      </c>
      <c r="AJ15" s="7">
        <v>0</v>
      </c>
      <c r="AK15" s="7">
        <f t="shared" si="15"/>
        <v>0</v>
      </c>
      <c r="AL15" s="7">
        <v>0</v>
      </c>
      <c r="AM15" s="7">
        <f t="shared" si="16"/>
        <v>0</v>
      </c>
      <c r="AN15" s="7">
        <v>0</v>
      </c>
      <c r="AO15" s="7">
        <f t="shared" si="17"/>
        <v>0</v>
      </c>
      <c r="AP15" s="7">
        <v>0</v>
      </c>
      <c r="AQ15" s="7">
        <f t="shared" si="18"/>
        <v>0</v>
      </c>
      <c r="AR15" s="7">
        <f t="shared" si="19"/>
        <v>12500</v>
      </c>
      <c r="AS15" s="7">
        <v>0</v>
      </c>
      <c r="AT15" s="7">
        <v>0</v>
      </c>
      <c r="AU15" s="7">
        <f t="shared" si="20"/>
        <v>12500</v>
      </c>
      <c r="AV15" s="7">
        <v>127.1</v>
      </c>
      <c r="AW15" s="7">
        <v>0</v>
      </c>
      <c r="AX15" s="7">
        <v>162.5</v>
      </c>
      <c r="AY15" s="7">
        <v>2010.85</v>
      </c>
      <c r="AZ15" s="7">
        <v>0</v>
      </c>
      <c r="BA15" s="7">
        <v>0</v>
      </c>
      <c r="BB15" s="7">
        <v>0</v>
      </c>
      <c r="BC15" s="7">
        <v>650</v>
      </c>
      <c r="BD15" s="7">
        <v>0</v>
      </c>
      <c r="BE15" s="7">
        <v>0</v>
      </c>
      <c r="BF15" s="7">
        <v>0</v>
      </c>
      <c r="BG15" s="7">
        <f t="shared" si="21"/>
        <v>9549.5499999999993</v>
      </c>
      <c r="BI15" s="7">
        <f t="shared" si="22"/>
        <v>12500</v>
      </c>
      <c r="BJ15" s="7">
        <v>930.8</v>
      </c>
    </row>
    <row r="16" spans="1:62" x14ac:dyDescent="0.25">
      <c r="A16">
        <v>10</v>
      </c>
      <c r="B16" t="s">
        <v>98</v>
      </c>
      <c r="C16" t="s">
        <v>99</v>
      </c>
      <c r="D16" s="7">
        <v>13500</v>
      </c>
      <c r="E16" s="7">
        <f t="shared" si="0"/>
        <v>6750</v>
      </c>
      <c r="F16" s="7">
        <v>0</v>
      </c>
      <c r="G16" s="7">
        <v>0</v>
      </c>
      <c r="H16" s="7">
        <f t="shared" si="1"/>
        <v>620.68965517241384</v>
      </c>
      <c r="I16" s="7">
        <v>0</v>
      </c>
      <c r="J16" s="7">
        <v>5.0666666666666664</v>
      </c>
      <c r="K16" s="7">
        <f t="shared" si="2"/>
        <v>393.10344827586209</v>
      </c>
      <c r="L16" s="7">
        <v>0.2166666666666667</v>
      </c>
      <c r="M16" s="7">
        <f t="shared" si="3"/>
        <v>16.81034482758621</v>
      </c>
      <c r="N16" s="7">
        <v>1</v>
      </c>
      <c r="O16" s="7">
        <f t="shared" si="4"/>
        <v>620.68965517241384</v>
      </c>
      <c r="P16" s="7">
        <v>0</v>
      </c>
      <c r="Q16" s="7">
        <f t="shared" si="5"/>
        <v>0</v>
      </c>
      <c r="R16" s="7">
        <v>0</v>
      </c>
      <c r="S16" s="7">
        <f t="shared" si="6"/>
        <v>0</v>
      </c>
      <c r="T16" s="7">
        <v>0</v>
      </c>
      <c r="U16" s="7">
        <f t="shared" si="7"/>
        <v>0</v>
      </c>
      <c r="V16" s="7">
        <v>0</v>
      </c>
      <c r="W16" s="7">
        <f t="shared" si="8"/>
        <v>0</v>
      </c>
      <c r="X16" s="7">
        <v>0</v>
      </c>
      <c r="Y16" s="7">
        <f t="shared" si="9"/>
        <v>0</v>
      </c>
      <c r="Z16" s="7">
        <v>0</v>
      </c>
      <c r="AA16" s="7">
        <f t="shared" si="10"/>
        <v>0</v>
      </c>
      <c r="AB16" s="7">
        <v>0</v>
      </c>
      <c r="AC16" s="7">
        <f t="shared" si="11"/>
        <v>0</v>
      </c>
      <c r="AD16" s="7">
        <v>0</v>
      </c>
      <c r="AE16" s="7">
        <f t="shared" si="12"/>
        <v>0</v>
      </c>
      <c r="AF16" s="7">
        <v>0</v>
      </c>
      <c r="AG16" s="7">
        <f t="shared" si="13"/>
        <v>0</v>
      </c>
      <c r="AH16" s="7">
        <v>0</v>
      </c>
      <c r="AI16" s="7">
        <f t="shared" si="14"/>
        <v>0</v>
      </c>
      <c r="AJ16" s="7">
        <v>0</v>
      </c>
      <c r="AK16" s="7">
        <f t="shared" si="15"/>
        <v>0</v>
      </c>
      <c r="AL16" s="7">
        <v>0</v>
      </c>
      <c r="AM16" s="7">
        <f t="shared" si="16"/>
        <v>0</v>
      </c>
      <c r="AN16" s="7">
        <v>0</v>
      </c>
      <c r="AO16" s="7">
        <f t="shared" si="17"/>
        <v>0</v>
      </c>
      <c r="AP16" s="7">
        <v>0</v>
      </c>
      <c r="AQ16" s="7">
        <f t="shared" si="18"/>
        <v>0</v>
      </c>
      <c r="AR16" s="7">
        <f t="shared" si="19"/>
        <v>5719.3965517241377</v>
      </c>
      <c r="AS16" s="7">
        <v>0</v>
      </c>
      <c r="AT16" s="7">
        <v>0</v>
      </c>
      <c r="AU16" s="7">
        <f t="shared" si="20"/>
        <v>5719.3965517241377</v>
      </c>
      <c r="AV16" s="7">
        <v>199.9</v>
      </c>
      <c r="AW16" s="7">
        <v>0</v>
      </c>
      <c r="AX16" s="7">
        <v>37.5</v>
      </c>
      <c r="AY16" s="7">
        <v>450.56931034483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f t="shared" si="21"/>
        <v>5031.4272413793078</v>
      </c>
      <c r="BI16" s="7">
        <f t="shared" si="22"/>
        <v>5719.3965517241377</v>
      </c>
      <c r="BJ16" s="7">
        <v>415.2</v>
      </c>
    </row>
    <row r="17" spans="1:62" x14ac:dyDescent="0.25">
      <c r="A17">
        <v>11</v>
      </c>
      <c r="B17" t="s">
        <v>100</v>
      </c>
      <c r="C17" t="s">
        <v>101</v>
      </c>
      <c r="D17" s="7">
        <v>14284.63</v>
      </c>
      <c r="E17" s="7">
        <f t="shared" si="0"/>
        <v>7142.3149999999996</v>
      </c>
      <c r="F17" s="7">
        <v>0</v>
      </c>
      <c r="G17" s="7">
        <v>0</v>
      </c>
      <c r="H17" s="7">
        <f t="shared" si="1"/>
        <v>656.76459770114946</v>
      </c>
      <c r="I17" s="7">
        <v>0</v>
      </c>
      <c r="J17" s="7">
        <v>4</v>
      </c>
      <c r="K17" s="7">
        <f t="shared" si="2"/>
        <v>328.38229885057473</v>
      </c>
      <c r="L17" s="7">
        <v>0</v>
      </c>
      <c r="M17" s="7">
        <f t="shared" si="3"/>
        <v>0</v>
      </c>
      <c r="N17" s="7">
        <v>0</v>
      </c>
      <c r="O17" s="7">
        <f t="shared" si="4"/>
        <v>0</v>
      </c>
      <c r="P17" s="7">
        <v>0</v>
      </c>
      <c r="Q17" s="7">
        <f t="shared" si="5"/>
        <v>0</v>
      </c>
      <c r="R17" s="7">
        <v>0</v>
      </c>
      <c r="S17" s="7">
        <f t="shared" si="6"/>
        <v>0</v>
      </c>
      <c r="T17" s="7">
        <v>0</v>
      </c>
      <c r="U17" s="7">
        <f t="shared" si="7"/>
        <v>0</v>
      </c>
      <c r="V17" s="7">
        <v>0</v>
      </c>
      <c r="W17" s="7">
        <f t="shared" si="8"/>
        <v>0</v>
      </c>
      <c r="X17" s="7">
        <v>0</v>
      </c>
      <c r="Y17" s="7">
        <f t="shared" si="9"/>
        <v>0</v>
      </c>
      <c r="Z17" s="7">
        <v>0</v>
      </c>
      <c r="AA17" s="7">
        <f t="shared" si="10"/>
        <v>0</v>
      </c>
      <c r="AB17" s="7">
        <v>0</v>
      </c>
      <c r="AC17" s="7">
        <f t="shared" si="11"/>
        <v>0</v>
      </c>
      <c r="AD17" s="7">
        <v>0</v>
      </c>
      <c r="AE17" s="7">
        <f t="shared" si="12"/>
        <v>0</v>
      </c>
      <c r="AF17" s="7">
        <v>0</v>
      </c>
      <c r="AG17" s="7">
        <f t="shared" si="13"/>
        <v>0</v>
      </c>
      <c r="AH17" s="7">
        <v>0</v>
      </c>
      <c r="AI17" s="7">
        <f t="shared" si="14"/>
        <v>0</v>
      </c>
      <c r="AJ17" s="7">
        <v>0</v>
      </c>
      <c r="AK17" s="7">
        <f t="shared" si="15"/>
        <v>0</v>
      </c>
      <c r="AL17" s="7">
        <v>0</v>
      </c>
      <c r="AM17" s="7">
        <f t="shared" si="16"/>
        <v>0</v>
      </c>
      <c r="AN17" s="7">
        <v>0</v>
      </c>
      <c r="AO17" s="7">
        <f t="shared" si="17"/>
        <v>0</v>
      </c>
      <c r="AP17" s="7">
        <v>0</v>
      </c>
      <c r="AQ17" s="7">
        <f t="shared" si="18"/>
        <v>0</v>
      </c>
      <c r="AR17" s="7">
        <f t="shared" si="19"/>
        <v>6813.9327011494252</v>
      </c>
      <c r="AS17" s="7">
        <v>3165</v>
      </c>
      <c r="AT17" s="7">
        <v>0</v>
      </c>
      <c r="AU17" s="7">
        <f t="shared" si="20"/>
        <v>9978.9327011494242</v>
      </c>
      <c r="AV17" s="7">
        <v>254.4</v>
      </c>
      <c r="AW17" s="7">
        <v>0</v>
      </c>
      <c r="AX17" s="7">
        <v>62.5</v>
      </c>
      <c r="AY17" s="7">
        <v>653.57654022989004</v>
      </c>
      <c r="AZ17" s="7">
        <v>0</v>
      </c>
      <c r="BA17" s="7">
        <v>339.01</v>
      </c>
      <c r="BB17" s="7">
        <v>0</v>
      </c>
      <c r="BC17" s="7">
        <v>180</v>
      </c>
      <c r="BD17" s="7">
        <v>883.33</v>
      </c>
      <c r="BE17" s="7">
        <v>0</v>
      </c>
      <c r="BF17" s="7">
        <v>0</v>
      </c>
      <c r="BG17" s="7">
        <f t="shared" si="21"/>
        <v>7606.1161609195342</v>
      </c>
      <c r="BI17" s="7">
        <f t="shared" si="22"/>
        <v>6813.9327011494252</v>
      </c>
      <c r="BJ17" s="7">
        <v>525.70000000000005</v>
      </c>
    </row>
    <row r="18" spans="1:62" x14ac:dyDescent="0.25">
      <c r="A18">
        <v>12</v>
      </c>
      <c r="B18" t="s">
        <v>102</v>
      </c>
      <c r="C18" t="s">
        <v>103</v>
      </c>
      <c r="D18" s="7">
        <v>15000</v>
      </c>
      <c r="E18" s="7">
        <f t="shared" si="0"/>
        <v>7500</v>
      </c>
      <c r="F18" s="7">
        <v>0</v>
      </c>
      <c r="G18" s="7">
        <v>0</v>
      </c>
      <c r="H18" s="7">
        <f t="shared" si="1"/>
        <v>689.65517241379303</v>
      </c>
      <c r="I18" s="7">
        <v>0</v>
      </c>
      <c r="J18" s="7">
        <v>0</v>
      </c>
      <c r="K18" s="7">
        <f t="shared" si="2"/>
        <v>0</v>
      </c>
      <c r="L18" s="7">
        <v>0</v>
      </c>
      <c r="M18" s="7">
        <f t="shared" si="3"/>
        <v>0</v>
      </c>
      <c r="N18" s="7">
        <v>0</v>
      </c>
      <c r="O18" s="7">
        <f t="shared" si="4"/>
        <v>0</v>
      </c>
      <c r="P18" s="7">
        <v>0</v>
      </c>
      <c r="Q18" s="7">
        <f t="shared" si="5"/>
        <v>0</v>
      </c>
      <c r="R18" s="7">
        <v>0</v>
      </c>
      <c r="S18" s="7">
        <f t="shared" si="6"/>
        <v>0</v>
      </c>
      <c r="T18" s="7">
        <v>0</v>
      </c>
      <c r="U18" s="7">
        <f t="shared" si="7"/>
        <v>0</v>
      </c>
      <c r="V18" s="7">
        <v>0</v>
      </c>
      <c r="W18" s="7">
        <f t="shared" si="8"/>
        <v>0</v>
      </c>
      <c r="X18" s="7">
        <v>0</v>
      </c>
      <c r="Y18" s="7">
        <f t="shared" si="9"/>
        <v>0</v>
      </c>
      <c r="Z18" s="7">
        <v>0</v>
      </c>
      <c r="AA18" s="7">
        <f t="shared" si="10"/>
        <v>0</v>
      </c>
      <c r="AB18" s="7">
        <v>0</v>
      </c>
      <c r="AC18" s="7">
        <f t="shared" si="11"/>
        <v>0</v>
      </c>
      <c r="AD18" s="7">
        <v>0</v>
      </c>
      <c r="AE18" s="7">
        <f t="shared" si="12"/>
        <v>0</v>
      </c>
      <c r="AF18" s="7">
        <v>0</v>
      </c>
      <c r="AG18" s="7">
        <f t="shared" si="13"/>
        <v>0</v>
      </c>
      <c r="AH18" s="7">
        <v>0</v>
      </c>
      <c r="AI18" s="7">
        <f t="shared" si="14"/>
        <v>0</v>
      </c>
      <c r="AJ18" s="7">
        <v>0</v>
      </c>
      <c r="AK18" s="7">
        <f t="shared" si="15"/>
        <v>0</v>
      </c>
      <c r="AL18" s="7">
        <v>0</v>
      </c>
      <c r="AM18" s="7">
        <f t="shared" si="16"/>
        <v>0</v>
      </c>
      <c r="AN18" s="7">
        <v>0</v>
      </c>
      <c r="AO18" s="7">
        <f t="shared" si="17"/>
        <v>0</v>
      </c>
      <c r="AP18" s="7">
        <v>0</v>
      </c>
      <c r="AQ18" s="7">
        <f t="shared" si="18"/>
        <v>0</v>
      </c>
      <c r="AR18" s="7">
        <f t="shared" si="19"/>
        <v>7500</v>
      </c>
      <c r="AS18" s="7">
        <v>0</v>
      </c>
      <c r="AT18" s="7">
        <v>0</v>
      </c>
      <c r="AU18" s="7">
        <f t="shared" si="20"/>
        <v>7500</v>
      </c>
      <c r="AV18" s="7">
        <v>272.5</v>
      </c>
      <c r="AW18" s="7">
        <v>0</v>
      </c>
      <c r="AX18" s="7">
        <v>75</v>
      </c>
      <c r="AY18" s="7">
        <v>784.67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f t="shared" si="21"/>
        <v>6367.83</v>
      </c>
      <c r="BI18" s="7">
        <f t="shared" si="22"/>
        <v>7500</v>
      </c>
      <c r="BJ18" s="7">
        <v>562.5</v>
      </c>
    </row>
    <row r="19" spans="1:62" x14ac:dyDescent="0.25">
      <c r="A19">
        <v>13</v>
      </c>
      <c r="B19" t="s">
        <v>104</v>
      </c>
      <c r="C19" t="s">
        <v>105</v>
      </c>
      <c r="D19" s="7">
        <v>12806.92</v>
      </c>
      <c r="E19" s="7">
        <f t="shared" si="0"/>
        <v>6403.46</v>
      </c>
      <c r="F19" s="7">
        <v>0</v>
      </c>
      <c r="G19" s="7">
        <v>0</v>
      </c>
      <c r="H19" s="7">
        <f t="shared" si="1"/>
        <v>588.82390804597708</v>
      </c>
      <c r="I19" s="7">
        <v>0</v>
      </c>
      <c r="J19" s="7">
        <v>0</v>
      </c>
      <c r="K19" s="7">
        <f t="shared" si="2"/>
        <v>0</v>
      </c>
      <c r="L19" s="7">
        <v>6.7666666666666666</v>
      </c>
      <c r="M19" s="7">
        <f t="shared" si="3"/>
        <v>498.04688888888893</v>
      </c>
      <c r="N19" s="7">
        <v>3</v>
      </c>
      <c r="O19" s="7">
        <f t="shared" si="4"/>
        <v>1766.4717241379312</v>
      </c>
      <c r="P19" s="7">
        <v>0</v>
      </c>
      <c r="Q19" s="7">
        <f t="shared" si="5"/>
        <v>0</v>
      </c>
      <c r="R19" s="7">
        <v>0</v>
      </c>
      <c r="S19" s="7">
        <f t="shared" si="6"/>
        <v>0</v>
      </c>
      <c r="T19" s="7">
        <v>0</v>
      </c>
      <c r="U19" s="7">
        <f t="shared" si="7"/>
        <v>0</v>
      </c>
      <c r="V19" s="7">
        <v>0</v>
      </c>
      <c r="W19" s="7">
        <f t="shared" si="8"/>
        <v>0</v>
      </c>
      <c r="X19" s="7">
        <v>0</v>
      </c>
      <c r="Y19" s="7">
        <f t="shared" si="9"/>
        <v>0</v>
      </c>
      <c r="Z19" s="7">
        <v>0</v>
      </c>
      <c r="AA19" s="7">
        <f t="shared" si="10"/>
        <v>0</v>
      </c>
      <c r="AB19" s="7">
        <v>0</v>
      </c>
      <c r="AC19" s="7">
        <f t="shared" si="11"/>
        <v>0</v>
      </c>
      <c r="AD19" s="7">
        <v>0</v>
      </c>
      <c r="AE19" s="7">
        <f t="shared" si="12"/>
        <v>0</v>
      </c>
      <c r="AF19" s="7">
        <v>0</v>
      </c>
      <c r="AG19" s="7">
        <f t="shared" si="13"/>
        <v>0</v>
      </c>
      <c r="AH19" s="7">
        <v>0</v>
      </c>
      <c r="AI19" s="7">
        <f t="shared" si="14"/>
        <v>0</v>
      </c>
      <c r="AJ19" s="7">
        <v>0</v>
      </c>
      <c r="AK19" s="7">
        <f t="shared" si="15"/>
        <v>0</v>
      </c>
      <c r="AL19" s="7">
        <v>0</v>
      </c>
      <c r="AM19" s="7">
        <f t="shared" si="16"/>
        <v>0</v>
      </c>
      <c r="AN19" s="7">
        <v>0</v>
      </c>
      <c r="AO19" s="7">
        <f t="shared" si="17"/>
        <v>0</v>
      </c>
      <c r="AP19" s="7">
        <v>0</v>
      </c>
      <c r="AQ19" s="7">
        <f t="shared" si="18"/>
        <v>0</v>
      </c>
      <c r="AR19" s="7">
        <f t="shared" si="19"/>
        <v>4138.9413869731798</v>
      </c>
      <c r="AS19" s="7">
        <v>0</v>
      </c>
      <c r="AT19" s="7">
        <v>0</v>
      </c>
      <c r="AU19" s="7">
        <f t="shared" si="20"/>
        <v>4138.9413869731798</v>
      </c>
      <c r="AV19" s="7">
        <v>145.30000000000001</v>
      </c>
      <c r="AW19" s="7">
        <v>0</v>
      </c>
      <c r="AX19" s="7">
        <v>25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f t="shared" si="21"/>
        <v>3968.6413869731796</v>
      </c>
      <c r="BI19" s="7">
        <f t="shared" si="22"/>
        <v>4138.9413869731798</v>
      </c>
      <c r="BJ19" s="7">
        <v>304.7</v>
      </c>
    </row>
    <row r="20" spans="1:62" x14ac:dyDescent="0.25">
      <c r="A20">
        <v>14</v>
      </c>
      <c r="B20" t="s">
        <v>106</v>
      </c>
      <c r="C20" t="s">
        <v>107</v>
      </c>
      <c r="D20" s="7">
        <v>30453.55</v>
      </c>
      <c r="E20" s="7">
        <f t="shared" si="0"/>
        <v>15226.775</v>
      </c>
      <c r="F20" s="7">
        <v>0</v>
      </c>
      <c r="G20" s="7">
        <v>0</v>
      </c>
      <c r="H20" s="7">
        <f t="shared" si="1"/>
        <v>1400.1632183908046</v>
      </c>
      <c r="I20" s="7">
        <v>0</v>
      </c>
      <c r="J20" s="7">
        <v>0</v>
      </c>
      <c r="K20" s="7">
        <f t="shared" si="2"/>
        <v>0</v>
      </c>
      <c r="L20" s="7">
        <v>0.35</v>
      </c>
      <c r="M20" s="7">
        <f t="shared" si="3"/>
        <v>61.257140804597697</v>
      </c>
      <c r="N20" s="7">
        <v>0</v>
      </c>
      <c r="O20" s="7">
        <f t="shared" si="4"/>
        <v>0</v>
      </c>
      <c r="P20" s="7">
        <v>0</v>
      </c>
      <c r="Q20" s="7">
        <f t="shared" si="5"/>
        <v>0</v>
      </c>
      <c r="R20" s="7">
        <v>0</v>
      </c>
      <c r="S20" s="7">
        <f t="shared" si="6"/>
        <v>0</v>
      </c>
      <c r="T20" s="7">
        <v>0</v>
      </c>
      <c r="U20" s="7">
        <f t="shared" si="7"/>
        <v>0</v>
      </c>
      <c r="V20" s="7">
        <v>0</v>
      </c>
      <c r="W20" s="7">
        <f t="shared" si="8"/>
        <v>0</v>
      </c>
      <c r="X20" s="7">
        <v>0</v>
      </c>
      <c r="Y20" s="7">
        <f t="shared" si="9"/>
        <v>0</v>
      </c>
      <c r="Z20" s="7">
        <v>0</v>
      </c>
      <c r="AA20" s="7">
        <f t="shared" si="10"/>
        <v>0</v>
      </c>
      <c r="AB20" s="7">
        <v>0</v>
      </c>
      <c r="AC20" s="7">
        <f t="shared" si="11"/>
        <v>0</v>
      </c>
      <c r="AD20" s="7">
        <v>0</v>
      </c>
      <c r="AE20" s="7">
        <f t="shared" si="12"/>
        <v>0</v>
      </c>
      <c r="AF20" s="7">
        <v>0</v>
      </c>
      <c r="AG20" s="7">
        <f t="shared" si="13"/>
        <v>0</v>
      </c>
      <c r="AH20" s="7">
        <v>0</v>
      </c>
      <c r="AI20" s="7">
        <f t="shared" si="14"/>
        <v>0</v>
      </c>
      <c r="AJ20" s="7">
        <v>0</v>
      </c>
      <c r="AK20" s="7">
        <f t="shared" si="15"/>
        <v>0</v>
      </c>
      <c r="AL20" s="7">
        <v>0</v>
      </c>
      <c r="AM20" s="7">
        <f t="shared" si="16"/>
        <v>0</v>
      </c>
      <c r="AN20" s="7">
        <v>0</v>
      </c>
      <c r="AO20" s="7">
        <f t="shared" si="17"/>
        <v>0</v>
      </c>
      <c r="AP20" s="7">
        <v>0</v>
      </c>
      <c r="AQ20" s="7">
        <f t="shared" si="18"/>
        <v>0</v>
      </c>
      <c r="AR20" s="7">
        <f t="shared" si="19"/>
        <v>15165.517859195403</v>
      </c>
      <c r="AS20" s="7">
        <v>5804.67</v>
      </c>
      <c r="AT20" s="7">
        <v>0</v>
      </c>
      <c r="AU20" s="7">
        <f t="shared" si="20"/>
        <v>20970.187859195401</v>
      </c>
      <c r="AV20" s="7">
        <v>36.299999999999997</v>
      </c>
      <c r="AW20" s="7">
        <v>0</v>
      </c>
      <c r="AX20" s="7">
        <v>187.5</v>
      </c>
      <c r="AY20" s="7">
        <v>2503.2453577586002</v>
      </c>
      <c r="AZ20" s="7">
        <v>0</v>
      </c>
      <c r="BA20" s="7">
        <v>0</v>
      </c>
      <c r="BB20" s="7">
        <v>0</v>
      </c>
      <c r="BC20" s="7">
        <v>500</v>
      </c>
      <c r="BD20" s="7">
        <v>1766.67</v>
      </c>
      <c r="BE20" s="7">
        <v>0</v>
      </c>
      <c r="BF20" s="7">
        <v>0</v>
      </c>
      <c r="BG20" s="7">
        <f t="shared" si="21"/>
        <v>15976.472501436801</v>
      </c>
      <c r="BI20" s="7">
        <f t="shared" si="22"/>
        <v>15165.517859195403</v>
      </c>
      <c r="BJ20" s="7">
        <v>1135</v>
      </c>
    </row>
    <row r="21" spans="1:62" x14ac:dyDescent="0.25">
      <c r="A21">
        <v>15</v>
      </c>
      <c r="B21" t="s">
        <v>108</v>
      </c>
      <c r="C21" t="s">
        <v>109</v>
      </c>
      <c r="D21" s="7">
        <v>20000</v>
      </c>
      <c r="E21" s="7">
        <f t="shared" si="0"/>
        <v>10000</v>
      </c>
      <c r="F21" s="7">
        <v>0</v>
      </c>
      <c r="G21" s="7">
        <v>0</v>
      </c>
      <c r="H21" s="7">
        <f t="shared" si="1"/>
        <v>919.54022988505756</v>
      </c>
      <c r="I21" s="7">
        <v>0</v>
      </c>
      <c r="J21" s="7">
        <v>0.35</v>
      </c>
      <c r="K21" s="7">
        <f t="shared" si="2"/>
        <v>40.229885057471265</v>
      </c>
      <c r="L21" s="7">
        <v>0</v>
      </c>
      <c r="M21" s="7">
        <f t="shared" si="3"/>
        <v>0</v>
      </c>
      <c r="N21" s="7">
        <v>2</v>
      </c>
      <c r="O21" s="7">
        <f t="shared" si="4"/>
        <v>1839.0804597701151</v>
      </c>
      <c r="P21" s="7">
        <v>0</v>
      </c>
      <c r="Q21" s="7">
        <f t="shared" si="5"/>
        <v>0</v>
      </c>
      <c r="R21" s="7">
        <v>0</v>
      </c>
      <c r="S21" s="7">
        <f t="shared" si="6"/>
        <v>0</v>
      </c>
      <c r="T21" s="7">
        <v>0</v>
      </c>
      <c r="U21" s="7">
        <f t="shared" si="7"/>
        <v>0</v>
      </c>
      <c r="V21" s="7">
        <v>0</v>
      </c>
      <c r="W21" s="7">
        <f t="shared" si="8"/>
        <v>0</v>
      </c>
      <c r="X21" s="7">
        <v>0</v>
      </c>
      <c r="Y21" s="7">
        <f t="shared" si="9"/>
        <v>0</v>
      </c>
      <c r="Z21" s="7">
        <v>0</v>
      </c>
      <c r="AA21" s="7">
        <f t="shared" si="10"/>
        <v>0</v>
      </c>
      <c r="AB21" s="7">
        <v>0</v>
      </c>
      <c r="AC21" s="7">
        <f t="shared" si="11"/>
        <v>0</v>
      </c>
      <c r="AD21" s="7">
        <v>0</v>
      </c>
      <c r="AE21" s="7">
        <f t="shared" si="12"/>
        <v>0</v>
      </c>
      <c r="AF21" s="7">
        <v>0</v>
      </c>
      <c r="AG21" s="7">
        <f t="shared" si="13"/>
        <v>0</v>
      </c>
      <c r="AH21" s="7">
        <v>0</v>
      </c>
      <c r="AI21" s="7">
        <f t="shared" si="14"/>
        <v>0</v>
      </c>
      <c r="AJ21" s="7">
        <v>0</v>
      </c>
      <c r="AK21" s="7">
        <f t="shared" si="15"/>
        <v>0</v>
      </c>
      <c r="AL21" s="7">
        <v>0</v>
      </c>
      <c r="AM21" s="7">
        <f t="shared" si="16"/>
        <v>0</v>
      </c>
      <c r="AN21" s="7">
        <v>0</v>
      </c>
      <c r="AO21" s="7">
        <f t="shared" si="17"/>
        <v>0</v>
      </c>
      <c r="AP21" s="7">
        <v>0</v>
      </c>
      <c r="AQ21" s="7">
        <f t="shared" si="18"/>
        <v>0</v>
      </c>
      <c r="AR21" s="7">
        <f t="shared" si="19"/>
        <v>8120.6896551724139</v>
      </c>
      <c r="AS21" s="7">
        <v>0</v>
      </c>
      <c r="AT21" s="7">
        <v>0</v>
      </c>
      <c r="AU21" s="7">
        <f t="shared" si="20"/>
        <v>8120.6896551724139</v>
      </c>
      <c r="AV21" s="7">
        <v>254.3</v>
      </c>
      <c r="AW21" s="7">
        <v>0</v>
      </c>
      <c r="AX21" s="7">
        <v>100</v>
      </c>
      <c r="AY21" s="7">
        <v>907.44793103448001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f t="shared" si="21"/>
        <v>6858.9417241379342</v>
      </c>
      <c r="BI21" s="7">
        <f t="shared" si="22"/>
        <v>8120.6896551724139</v>
      </c>
      <c r="BJ21" s="7">
        <v>599.29999999999995</v>
      </c>
    </row>
    <row r="22" spans="1:62" x14ac:dyDescent="0.25">
      <c r="A22">
        <v>16</v>
      </c>
      <c r="B22" t="s">
        <v>110</v>
      </c>
      <c r="C22" t="s">
        <v>111</v>
      </c>
      <c r="D22" s="7">
        <v>25000</v>
      </c>
      <c r="E22" s="7">
        <f t="shared" si="0"/>
        <v>12500</v>
      </c>
      <c r="F22" s="7">
        <v>0</v>
      </c>
      <c r="G22" s="7">
        <v>0</v>
      </c>
      <c r="H22" s="7">
        <f t="shared" si="1"/>
        <v>1149.4252873563219</v>
      </c>
      <c r="I22" s="7">
        <v>0</v>
      </c>
      <c r="J22" s="7">
        <v>4</v>
      </c>
      <c r="K22" s="7">
        <f t="shared" si="2"/>
        <v>574.71264367816093</v>
      </c>
      <c r="L22" s="7">
        <v>0</v>
      </c>
      <c r="M22" s="7">
        <f t="shared" si="3"/>
        <v>0</v>
      </c>
      <c r="N22" s="7">
        <v>0</v>
      </c>
      <c r="O22" s="7">
        <f t="shared" si="4"/>
        <v>0</v>
      </c>
      <c r="P22" s="7">
        <v>0</v>
      </c>
      <c r="Q22" s="7">
        <f t="shared" si="5"/>
        <v>0</v>
      </c>
      <c r="R22" s="7">
        <v>0</v>
      </c>
      <c r="S22" s="7">
        <f t="shared" si="6"/>
        <v>0</v>
      </c>
      <c r="T22" s="7">
        <v>0</v>
      </c>
      <c r="U22" s="7">
        <f t="shared" si="7"/>
        <v>0</v>
      </c>
      <c r="V22" s="7">
        <v>0</v>
      </c>
      <c r="W22" s="7">
        <f t="shared" si="8"/>
        <v>0</v>
      </c>
      <c r="X22" s="7">
        <v>0</v>
      </c>
      <c r="Y22" s="7">
        <f t="shared" si="9"/>
        <v>0</v>
      </c>
      <c r="Z22" s="7">
        <v>0</v>
      </c>
      <c r="AA22" s="7">
        <f t="shared" si="10"/>
        <v>0</v>
      </c>
      <c r="AB22" s="7">
        <v>0</v>
      </c>
      <c r="AC22" s="7">
        <f t="shared" si="11"/>
        <v>0</v>
      </c>
      <c r="AD22" s="7">
        <v>0</v>
      </c>
      <c r="AE22" s="7">
        <f t="shared" si="12"/>
        <v>0</v>
      </c>
      <c r="AF22" s="7">
        <v>0</v>
      </c>
      <c r="AG22" s="7">
        <f t="shared" si="13"/>
        <v>0</v>
      </c>
      <c r="AH22" s="7">
        <v>0</v>
      </c>
      <c r="AI22" s="7">
        <f t="shared" si="14"/>
        <v>0</v>
      </c>
      <c r="AJ22" s="7">
        <v>0</v>
      </c>
      <c r="AK22" s="7">
        <f t="shared" si="15"/>
        <v>0</v>
      </c>
      <c r="AL22" s="7">
        <v>0</v>
      </c>
      <c r="AM22" s="7">
        <f t="shared" si="16"/>
        <v>0</v>
      </c>
      <c r="AN22" s="7">
        <v>0</v>
      </c>
      <c r="AO22" s="7">
        <f t="shared" si="17"/>
        <v>0</v>
      </c>
      <c r="AP22" s="7">
        <v>0</v>
      </c>
      <c r="AQ22" s="7">
        <f t="shared" si="18"/>
        <v>0</v>
      </c>
      <c r="AR22" s="7">
        <f t="shared" si="19"/>
        <v>11925.287356321838</v>
      </c>
      <c r="AS22" s="7">
        <v>5000</v>
      </c>
      <c r="AT22" s="7">
        <v>0</v>
      </c>
      <c r="AU22" s="7">
        <f t="shared" si="20"/>
        <v>16925.287356321838</v>
      </c>
      <c r="AV22" s="7">
        <v>127.1</v>
      </c>
      <c r="AW22" s="7">
        <v>0</v>
      </c>
      <c r="AX22" s="7">
        <v>150</v>
      </c>
      <c r="AY22" s="7">
        <v>1610.0468390804999</v>
      </c>
      <c r="AZ22" s="7">
        <v>0</v>
      </c>
      <c r="BA22" s="7">
        <v>0</v>
      </c>
      <c r="BB22" s="7">
        <v>0</v>
      </c>
      <c r="BC22" s="7">
        <v>1030</v>
      </c>
      <c r="BD22" s="7">
        <v>0</v>
      </c>
      <c r="BE22" s="7">
        <v>0</v>
      </c>
      <c r="BF22" s="7">
        <v>0</v>
      </c>
      <c r="BG22" s="7">
        <f t="shared" si="21"/>
        <v>14008.140517241338</v>
      </c>
      <c r="BI22" s="7">
        <f t="shared" si="22"/>
        <v>11925.287356321838</v>
      </c>
      <c r="BJ22" s="7">
        <v>894</v>
      </c>
    </row>
    <row r="23" spans="1:62" x14ac:dyDescent="0.25">
      <c r="A23">
        <v>17</v>
      </c>
      <c r="B23" t="s">
        <v>112</v>
      </c>
      <c r="C23" t="s">
        <v>113</v>
      </c>
      <c r="D23" s="7">
        <v>20750</v>
      </c>
      <c r="E23" s="7">
        <f t="shared" si="0"/>
        <v>10375</v>
      </c>
      <c r="F23" s="7">
        <v>0</v>
      </c>
      <c r="G23" s="7">
        <v>0</v>
      </c>
      <c r="H23" s="7">
        <f t="shared" si="1"/>
        <v>954.02298850574721</v>
      </c>
      <c r="I23" s="7">
        <v>0</v>
      </c>
      <c r="J23" s="7">
        <v>2.2166666666666668</v>
      </c>
      <c r="K23" s="7">
        <f t="shared" si="2"/>
        <v>264.34386973180079</v>
      </c>
      <c r="L23" s="7">
        <v>0</v>
      </c>
      <c r="M23" s="7">
        <f t="shared" si="3"/>
        <v>0</v>
      </c>
      <c r="N23" s="7">
        <v>6</v>
      </c>
      <c r="O23" s="7">
        <f t="shared" si="4"/>
        <v>5724.1379310344837</v>
      </c>
      <c r="P23" s="7">
        <v>0</v>
      </c>
      <c r="Q23" s="7">
        <f t="shared" si="5"/>
        <v>0</v>
      </c>
      <c r="R23" s="7">
        <v>0</v>
      </c>
      <c r="S23" s="7">
        <f t="shared" si="6"/>
        <v>0</v>
      </c>
      <c r="T23" s="7">
        <v>0</v>
      </c>
      <c r="U23" s="7">
        <f t="shared" si="7"/>
        <v>0</v>
      </c>
      <c r="V23" s="7">
        <v>0</v>
      </c>
      <c r="W23" s="7">
        <f t="shared" si="8"/>
        <v>0</v>
      </c>
      <c r="X23" s="7">
        <v>0</v>
      </c>
      <c r="Y23" s="7">
        <f t="shared" si="9"/>
        <v>0</v>
      </c>
      <c r="Z23" s="7">
        <v>0</v>
      </c>
      <c r="AA23" s="7">
        <f t="shared" si="10"/>
        <v>0</v>
      </c>
      <c r="AB23" s="7">
        <v>0</v>
      </c>
      <c r="AC23" s="7">
        <f t="shared" si="11"/>
        <v>0</v>
      </c>
      <c r="AD23" s="7">
        <v>0</v>
      </c>
      <c r="AE23" s="7">
        <f t="shared" si="12"/>
        <v>0</v>
      </c>
      <c r="AF23" s="7">
        <v>0</v>
      </c>
      <c r="AG23" s="7">
        <f t="shared" si="13"/>
        <v>0</v>
      </c>
      <c r="AH23" s="7">
        <v>0</v>
      </c>
      <c r="AI23" s="7">
        <f t="shared" si="14"/>
        <v>0</v>
      </c>
      <c r="AJ23" s="7">
        <v>0</v>
      </c>
      <c r="AK23" s="7">
        <f t="shared" si="15"/>
        <v>0</v>
      </c>
      <c r="AL23" s="7">
        <v>0</v>
      </c>
      <c r="AM23" s="7">
        <f t="shared" si="16"/>
        <v>0</v>
      </c>
      <c r="AN23" s="7">
        <v>0</v>
      </c>
      <c r="AO23" s="7">
        <f t="shared" si="17"/>
        <v>0</v>
      </c>
      <c r="AP23" s="7">
        <v>0</v>
      </c>
      <c r="AQ23" s="7">
        <f t="shared" si="18"/>
        <v>0</v>
      </c>
      <c r="AR23" s="7">
        <f t="shared" si="19"/>
        <v>4386.5181992337157</v>
      </c>
      <c r="AS23" s="7">
        <v>0</v>
      </c>
      <c r="AT23" s="7">
        <v>0</v>
      </c>
      <c r="AU23" s="7">
        <f t="shared" si="20"/>
        <v>4386.5181992337157</v>
      </c>
      <c r="AV23" s="7">
        <v>163.5</v>
      </c>
      <c r="AW23" s="7">
        <v>0</v>
      </c>
      <c r="AX23" s="7">
        <v>50</v>
      </c>
      <c r="AY23" s="7">
        <v>230.17272988505999</v>
      </c>
      <c r="AZ23" s="7">
        <v>323.02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f t="shared" si="21"/>
        <v>3619.8254693486556</v>
      </c>
      <c r="BI23" s="7">
        <f t="shared" si="22"/>
        <v>4386.5181992337157</v>
      </c>
      <c r="BJ23" s="7">
        <v>341.5</v>
      </c>
    </row>
    <row r="24" spans="1:62" x14ac:dyDescent="0.25">
      <c r="A24">
        <v>18</v>
      </c>
      <c r="B24" t="s">
        <v>114</v>
      </c>
      <c r="C24" t="s">
        <v>81</v>
      </c>
      <c r="D24" s="7">
        <v>20000</v>
      </c>
      <c r="E24" s="7">
        <f t="shared" si="0"/>
        <v>10000</v>
      </c>
      <c r="F24" s="7">
        <v>0</v>
      </c>
      <c r="G24" s="7">
        <v>0</v>
      </c>
      <c r="H24" s="7">
        <f t="shared" si="1"/>
        <v>919.54022988505756</v>
      </c>
      <c r="I24" s="7">
        <v>0</v>
      </c>
      <c r="J24" s="7">
        <v>0</v>
      </c>
      <c r="K24" s="7">
        <f t="shared" si="2"/>
        <v>0</v>
      </c>
      <c r="L24" s="7">
        <v>0</v>
      </c>
      <c r="M24" s="7">
        <f t="shared" si="3"/>
        <v>0</v>
      </c>
      <c r="N24" s="7">
        <v>3</v>
      </c>
      <c r="O24" s="7">
        <f t="shared" si="4"/>
        <v>2758.6206896551726</v>
      </c>
      <c r="P24" s="7">
        <v>0</v>
      </c>
      <c r="Q24" s="7">
        <f t="shared" si="5"/>
        <v>0</v>
      </c>
      <c r="R24" s="7">
        <v>0</v>
      </c>
      <c r="S24" s="7">
        <f t="shared" si="6"/>
        <v>0</v>
      </c>
      <c r="T24" s="7">
        <v>0</v>
      </c>
      <c r="U24" s="7">
        <f t="shared" si="7"/>
        <v>0</v>
      </c>
      <c r="V24" s="7">
        <v>0</v>
      </c>
      <c r="W24" s="7">
        <f t="shared" si="8"/>
        <v>0</v>
      </c>
      <c r="X24" s="7">
        <v>0</v>
      </c>
      <c r="Y24" s="7">
        <f t="shared" si="9"/>
        <v>0</v>
      </c>
      <c r="Z24" s="7">
        <v>0</v>
      </c>
      <c r="AA24" s="7">
        <f t="shared" si="10"/>
        <v>0</v>
      </c>
      <c r="AB24" s="7">
        <v>0</v>
      </c>
      <c r="AC24" s="7">
        <f t="shared" si="11"/>
        <v>0</v>
      </c>
      <c r="AD24" s="7">
        <v>0</v>
      </c>
      <c r="AE24" s="7">
        <f t="shared" si="12"/>
        <v>0</v>
      </c>
      <c r="AF24" s="7">
        <v>0</v>
      </c>
      <c r="AG24" s="7">
        <f t="shared" si="13"/>
        <v>0</v>
      </c>
      <c r="AH24" s="7">
        <v>0</v>
      </c>
      <c r="AI24" s="7">
        <f t="shared" si="14"/>
        <v>0</v>
      </c>
      <c r="AJ24" s="7">
        <v>0</v>
      </c>
      <c r="AK24" s="7">
        <f t="shared" si="15"/>
        <v>0</v>
      </c>
      <c r="AL24" s="7">
        <v>0</v>
      </c>
      <c r="AM24" s="7">
        <f t="shared" si="16"/>
        <v>0</v>
      </c>
      <c r="AN24" s="7">
        <v>0</v>
      </c>
      <c r="AO24" s="7">
        <f t="shared" si="17"/>
        <v>0</v>
      </c>
      <c r="AP24" s="7">
        <v>0</v>
      </c>
      <c r="AQ24" s="7">
        <f t="shared" si="18"/>
        <v>0</v>
      </c>
      <c r="AR24" s="7">
        <f t="shared" si="19"/>
        <v>7241.3793103448279</v>
      </c>
      <c r="AS24" s="7">
        <v>0</v>
      </c>
      <c r="AT24" s="7">
        <v>0</v>
      </c>
      <c r="AU24" s="7">
        <f t="shared" si="20"/>
        <v>7241.3793103448279</v>
      </c>
      <c r="AV24" s="7">
        <v>254.3</v>
      </c>
      <c r="AW24" s="7">
        <v>0</v>
      </c>
      <c r="AX24" s="7">
        <v>100</v>
      </c>
      <c r="AY24" s="7">
        <v>731.58586206896996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f t="shared" si="21"/>
        <v>6155.4934482758581</v>
      </c>
      <c r="BI24" s="7">
        <f t="shared" si="22"/>
        <v>7241.3793103448279</v>
      </c>
      <c r="BJ24" s="7">
        <v>525.70000000000005</v>
      </c>
    </row>
    <row r="25" spans="1:62" x14ac:dyDescent="0.25">
      <c r="A25">
        <v>19</v>
      </c>
      <c r="B25" t="s">
        <v>115</v>
      </c>
      <c r="C25" t="s">
        <v>116</v>
      </c>
      <c r="D25" s="7">
        <v>15623.94</v>
      </c>
      <c r="E25" s="7">
        <f t="shared" si="0"/>
        <v>7811.97</v>
      </c>
      <c r="F25" s="7">
        <v>0</v>
      </c>
      <c r="G25" s="7">
        <v>0</v>
      </c>
      <c r="H25" s="7">
        <f>SUM((D25/313)*12)</f>
        <v>599.00089456869011</v>
      </c>
      <c r="I25" s="7">
        <v>0</v>
      </c>
      <c r="J25" s="7">
        <v>0</v>
      </c>
      <c r="K25" s="7">
        <f t="shared" si="2"/>
        <v>0</v>
      </c>
      <c r="L25" s="7">
        <v>0</v>
      </c>
      <c r="M25" s="7">
        <f t="shared" si="3"/>
        <v>0</v>
      </c>
      <c r="N25" s="7">
        <v>0</v>
      </c>
      <c r="O25" s="7">
        <f t="shared" si="4"/>
        <v>0</v>
      </c>
      <c r="P25" s="7">
        <v>0</v>
      </c>
      <c r="Q25" s="7">
        <f t="shared" si="5"/>
        <v>0</v>
      </c>
      <c r="R25" s="7">
        <v>0</v>
      </c>
      <c r="S25" s="7">
        <f t="shared" si="6"/>
        <v>0</v>
      </c>
      <c r="T25" s="7">
        <v>0</v>
      </c>
      <c r="U25" s="7">
        <f t="shared" si="7"/>
        <v>0</v>
      </c>
      <c r="V25" s="7">
        <v>0</v>
      </c>
      <c r="W25" s="7">
        <f t="shared" si="8"/>
        <v>0</v>
      </c>
      <c r="X25" s="7">
        <v>0</v>
      </c>
      <c r="Y25" s="7">
        <f t="shared" si="9"/>
        <v>0</v>
      </c>
      <c r="Z25" s="7">
        <v>0</v>
      </c>
      <c r="AA25" s="7">
        <f t="shared" si="10"/>
        <v>0</v>
      </c>
      <c r="AB25" s="7">
        <v>0</v>
      </c>
      <c r="AC25" s="7">
        <f t="shared" si="11"/>
        <v>0</v>
      </c>
      <c r="AD25" s="7">
        <v>0</v>
      </c>
      <c r="AE25" s="7">
        <f t="shared" si="12"/>
        <v>0</v>
      </c>
      <c r="AF25" s="7">
        <v>0</v>
      </c>
      <c r="AG25" s="7">
        <f t="shared" si="13"/>
        <v>0</v>
      </c>
      <c r="AH25" s="7">
        <v>0</v>
      </c>
      <c r="AI25" s="7">
        <f t="shared" si="14"/>
        <v>0</v>
      </c>
      <c r="AJ25" s="7">
        <v>0</v>
      </c>
      <c r="AK25" s="7">
        <f t="shared" si="15"/>
        <v>0</v>
      </c>
      <c r="AL25" s="7">
        <v>0</v>
      </c>
      <c r="AM25" s="7">
        <f t="shared" si="16"/>
        <v>0</v>
      </c>
      <c r="AN25" s="7">
        <v>0</v>
      </c>
      <c r="AO25" s="7">
        <f t="shared" si="17"/>
        <v>0</v>
      </c>
      <c r="AP25" s="7">
        <v>0</v>
      </c>
      <c r="AQ25" s="7">
        <f t="shared" si="18"/>
        <v>0</v>
      </c>
      <c r="AR25" s="7">
        <f t="shared" si="19"/>
        <v>7811.97</v>
      </c>
      <c r="AS25" s="7">
        <v>750</v>
      </c>
      <c r="AT25" s="7">
        <v>0</v>
      </c>
      <c r="AU25" s="7">
        <f t="shared" si="20"/>
        <v>8561.9700000000012</v>
      </c>
      <c r="AV25" s="7">
        <v>272.5</v>
      </c>
      <c r="AW25" s="7">
        <v>0</v>
      </c>
      <c r="AX25" s="7">
        <v>87.5</v>
      </c>
      <c r="AY25" s="7">
        <v>844.56399999999996</v>
      </c>
      <c r="AZ25" s="7">
        <v>299.94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f t="shared" si="21"/>
        <v>7057.4660000000013</v>
      </c>
      <c r="BI25" s="7">
        <f t="shared" si="22"/>
        <v>7811.97</v>
      </c>
      <c r="BJ25" s="7">
        <v>599.29999999999995</v>
      </c>
    </row>
    <row r="26" spans="1:62" x14ac:dyDescent="0.25">
      <c r="A26">
        <v>20</v>
      </c>
      <c r="B26" t="s">
        <v>117</v>
      </c>
      <c r="C26" t="s">
        <v>118</v>
      </c>
      <c r="D26" s="7">
        <v>12806.92</v>
      </c>
      <c r="E26" s="7">
        <f t="shared" si="0"/>
        <v>6403.46</v>
      </c>
      <c r="F26" s="7">
        <v>0</v>
      </c>
      <c r="G26" s="7">
        <v>0</v>
      </c>
      <c r="H26" s="7">
        <f>SUM((D26/261)*12)</f>
        <v>588.82390804597708</v>
      </c>
      <c r="I26" s="7">
        <v>0</v>
      </c>
      <c r="J26" s="7">
        <v>0</v>
      </c>
      <c r="K26" s="7">
        <f t="shared" si="2"/>
        <v>0</v>
      </c>
      <c r="L26" s="7">
        <v>0</v>
      </c>
      <c r="M26" s="7">
        <f t="shared" si="3"/>
        <v>0</v>
      </c>
      <c r="N26" s="7">
        <v>1</v>
      </c>
      <c r="O26" s="7">
        <f t="shared" si="4"/>
        <v>588.82390804597708</v>
      </c>
      <c r="P26" s="7">
        <v>18.25</v>
      </c>
      <c r="Q26" s="7">
        <f t="shared" si="5"/>
        <v>1679.0681752873566</v>
      </c>
      <c r="R26" s="7">
        <v>7</v>
      </c>
      <c r="S26" s="7">
        <f t="shared" si="6"/>
        <v>870.72335402298859</v>
      </c>
      <c r="T26" s="7">
        <v>0</v>
      </c>
      <c r="U26" s="7">
        <f t="shared" si="7"/>
        <v>0</v>
      </c>
      <c r="V26" s="7">
        <v>0</v>
      </c>
      <c r="W26" s="7">
        <f t="shared" si="8"/>
        <v>0</v>
      </c>
      <c r="X26" s="7">
        <v>0</v>
      </c>
      <c r="Y26" s="7">
        <f t="shared" si="9"/>
        <v>0</v>
      </c>
      <c r="Z26" s="7">
        <v>0</v>
      </c>
      <c r="AA26" s="7">
        <f t="shared" si="10"/>
        <v>0</v>
      </c>
      <c r="AB26" s="7">
        <v>0</v>
      </c>
      <c r="AC26" s="7">
        <f t="shared" si="11"/>
        <v>0</v>
      </c>
      <c r="AD26" s="7">
        <v>0</v>
      </c>
      <c r="AE26" s="7">
        <f t="shared" si="12"/>
        <v>0</v>
      </c>
      <c r="AF26" s="7">
        <v>0</v>
      </c>
      <c r="AG26" s="7">
        <f t="shared" si="13"/>
        <v>0</v>
      </c>
      <c r="AH26" s="7">
        <v>0</v>
      </c>
      <c r="AI26" s="7">
        <f t="shared" si="14"/>
        <v>0</v>
      </c>
      <c r="AJ26" s="7">
        <v>0</v>
      </c>
      <c r="AK26" s="7">
        <f t="shared" si="15"/>
        <v>0</v>
      </c>
      <c r="AL26" s="7">
        <v>0</v>
      </c>
      <c r="AM26" s="7">
        <f t="shared" si="16"/>
        <v>0</v>
      </c>
      <c r="AN26" s="7">
        <v>0</v>
      </c>
      <c r="AO26" s="7">
        <f t="shared" si="17"/>
        <v>0</v>
      </c>
      <c r="AP26" s="7">
        <v>0</v>
      </c>
      <c r="AQ26" s="7">
        <f t="shared" si="18"/>
        <v>0</v>
      </c>
      <c r="AR26" s="7">
        <f t="shared" si="19"/>
        <v>8364.4276212643672</v>
      </c>
      <c r="AS26" s="7">
        <v>0</v>
      </c>
      <c r="AT26" s="7">
        <v>0</v>
      </c>
      <c r="AU26" s="7">
        <f t="shared" si="20"/>
        <v>8364.4276212643672</v>
      </c>
      <c r="AV26" s="7">
        <v>272.5</v>
      </c>
      <c r="AW26" s="7">
        <v>0</v>
      </c>
      <c r="AX26" s="7">
        <v>100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f t="shared" si="21"/>
        <v>7991.9276212643672</v>
      </c>
      <c r="BI26" s="7">
        <f t="shared" si="22"/>
        <v>8364.4276212643672</v>
      </c>
      <c r="BJ26" s="7">
        <v>636.20000000000005</v>
      </c>
    </row>
    <row r="27" spans="1:62" x14ac:dyDescent="0.25">
      <c r="A27">
        <v>21</v>
      </c>
      <c r="B27" t="s">
        <v>119</v>
      </c>
      <c r="C27" t="s">
        <v>120</v>
      </c>
      <c r="D27" s="7">
        <v>12806.92</v>
      </c>
      <c r="E27" s="7">
        <f t="shared" si="0"/>
        <v>6403.46</v>
      </c>
      <c r="F27" s="7">
        <v>0</v>
      </c>
      <c r="G27" s="7">
        <v>0</v>
      </c>
      <c r="H27" s="7">
        <f>SUM((D27/261)*12)</f>
        <v>588.82390804597708</v>
      </c>
      <c r="I27" s="7">
        <v>0</v>
      </c>
      <c r="J27" s="7">
        <v>0</v>
      </c>
      <c r="K27" s="7">
        <f t="shared" si="2"/>
        <v>0</v>
      </c>
      <c r="L27" s="7">
        <v>0</v>
      </c>
      <c r="M27" s="7">
        <f t="shared" si="3"/>
        <v>0</v>
      </c>
      <c r="N27" s="7">
        <v>0</v>
      </c>
      <c r="O27" s="7">
        <f t="shared" si="4"/>
        <v>0</v>
      </c>
      <c r="P27" s="7">
        <v>0</v>
      </c>
      <c r="Q27" s="7">
        <f t="shared" si="5"/>
        <v>0</v>
      </c>
      <c r="R27" s="7">
        <v>0</v>
      </c>
      <c r="S27" s="7">
        <f t="shared" si="6"/>
        <v>0</v>
      </c>
      <c r="T27" s="7">
        <v>0</v>
      </c>
      <c r="U27" s="7">
        <f t="shared" si="7"/>
        <v>0</v>
      </c>
      <c r="V27" s="7">
        <v>0</v>
      </c>
      <c r="W27" s="7">
        <f t="shared" si="8"/>
        <v>0</v>
      </c>
      <c r="X27" s="7">
        <v>0</v>
      </c>
      <c r="Y27" s="7">
        <f t="shared" si="9"/>
        <v>0</v>
      </c>
      <c r="Z27" s="7">
        <v>0</v>
      </c>
      <c r="AA27" s="7">
        <f t="shared" si="10"/>
        <v>0</v>
      </c>
      <c r="AB27" s="7">
        <v>0</v>
      </c>
      <c r="AC27" s="7">
        <f t="shared" si="11"/>
        <v>0</v>
      </c>
      <c r="AD27" s="7">
        <v>0</v>
      </c>
      <c r="AE27" s="7">
        <f t="shared" si="12"/>
        <v>0</v>
      </c>
      <c r="AF27" s="7">
        <v>0</v>
      </c>
      <c r="AG27" s="7">
        <f t="shared" si="13"/>
        <v>0</v>
      </c>
      <c r="AH27" s="7">
        <v>0</v>
      </c>
      <c r="AI27" s="7">
        <f t="shared" si="14"/>
        <v>0</v>
      </c>
      <c r="AJ27" s="7">
        <v>0</v>
      </c>
      <c r="AK27" s="7">
        <f t="shared" si="15"/>
        <v>0</v>
      </c>
      <c r="AL27" s="7">
        <v>0</v>
      </c>
      <c r="AM27" s="7">
        <f t="shared" si="16"/>
        <v>0</v>
      </c>
      <c r="AN27" s="7">
        <v>0</v>
      </c>
      <c r="AO27" s="7">
        <f t="shared" si="17"/>
        <v>0</v>
      </c>
      <c r="AP27" s="7">
        <v>0</v>
      </c>
      <c r="AQ27" s="7">
        <f t="shared" si="18"/>
        <v>0</v>
      </c>
      <c r="AR27" s="7">
        <f t="shared" si="19"/>
        <v>6403.46</v>
      </c>
      <c r="AS27" s="7">
        <v>0</v>
      </c>
      <c r="AT27" s="7">
        <v>0</v>
      </c>
      <c r="AU27" s="7">
        <f t="shared" si="20"/>
        <v>6403.46</v>
      </c>
      <c r="AV27" s="7">
        <v>236.1</v>
      </c>
      <c r="AW27" s="7">
        <v>0</v>
      </c>
      <c r="AX27" s="7">
        <v>37.5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f t="shared" si="21"/>
        <v>6129.86</v>
      </c>
      <c r="BI27" s="7">
        <f t="shared" si="22"/>
        <v>6403.46</v>
      </c>
      <c r="BJ27" s="7">
        <v>488.8</v>
      </c>
    </row>
    <row r="28" spans="1:62" x14ac:dyDescent="0.25">
      <c r="A28">
        <v>22</v>
      </c>
      <c r="B28" t="s">
        <v>121</v>
      </c>
      <c r="C28" t="s">
        <v>122</v>
      </c>
      <c r="D28" s="7">
        <v>15000</v>
      </c>
      <c r="E28" s="7">
        <f t="shared" si="0"/>
        <v>7500</v>
      </c>
      <c r="F28" s="7">
        <v>0</v>
      </c>
      <c r="G28" s="7">
        <v>0</v>
      </c>
      <c r="H28" s="7">
        <f>SUM((D28/261)*12)</f>
        <v>689.65517241379303</v>
      </c>
      <c r="I28" s="7">
        <v>0</v>
      </c>
      <c r="J28" s="7">
        <v>0.51666666666666672</v>
      </c>
      <c r="K28" s="7">
        <f t="shared" si="2"/>
        <v>44.540229885057471</v>
      </c>
      <c r="L28" s="7">
        <v>3.3333333333333333E-2</v>
      </c>
      <c r="M28" s="7">
        <f t="shared" si="3"/>
        <v>2.8735632183908044</v>
      </c>
      <c r="N28" s="7">
        <v>3</v>
      </c>
      <c r="O28" s="7">
        <f t="shared" si="4"/>
        <v>2068.9655172413791</v>
      </c>
      <c r="P28" s="7">
        <v>0</v>
      </c>
      <c r="Q28" s="7">
        <f t="shared" si="5"/>
        <v>0</v>
      </c>
      <c r="R28" s="7">
        <v>0</v>
      </c>
      <c r="S28" s="7">
        <f t="shared" si="6"/>
        <v>0</v>
      </c>
      <c r="T28" s="7">
        <v>0</v>
      </c>
      <c r="U28" s="7">
        <f t="shared" si="7"/>
        <v>0</v>
      </c>
      <c r="V28" s="7">
        <v>0</v>
      </c>
      <c r="W28" s="7">
        <f t="shared" si="8"/>
        <v>0</v>
      </c>
      <c r="X28" s="7">
        <v>0</v>
      </c>
      <c r="Y28" s="7">
        <f t="shared" si="9"/>
        <v>0</v>
      </c>
      <c r="Z28" s="7">
        <v>0</v>
      </c>
      <c r="AA28" s="7">
        <f t="shared" si="10"/>
        <v>0</v>
      </c>
      <c r="AB28" s="7">
        <v>0</v>
      </c>
      <c r="AC28" s="7">
        <f t="shared" si="11"/>
        <v>0</v>
      </c>
      <c r="AD28" s="7">
        <v>0</v>
      </c>
      <c r="AE28" s="7">
        <f t="shared" si="12"/>
        <v>0</v>
      </c>
      <c r="AF28" s="7">
        <v>0</v>
      </c>
      <c r="AG28" s="7">
        <f t="shared" si="13"/>
        <v>0</v>
      </c>
      <c r="AH28" s="7">
        <v>0</v>
      </c>
      <c r="AI28" s="7">
        <f t="shared" si="14"/>
        <v>0</v>
      </c>
      <c r="AJ28" s="7">
        <v>0</v>
      </c>
      <c r="AK28" s="7">
        <f t="shared" si="15"/>
        <v>0</v>
      </c>
      <c r="AL28" s="7">
        <v>0</v>
      </c>
      <c r="AM28" s="7">
        <f t="shared" si="16"/>
        <v>0</v>
      </c>
      <c r="AN28" s="7">
        <v>0</v>
      </c>
      <c r="AO28" s="7">
        <f t="shared" si="17"/>
        <v>0</v>
      </c>
      <c r="AP28" s="7">
        <v>0</v>
      </c>
      <c r="AQ28" s="7">
        <f t="shared" si="18"/>
        <v>0</v>
      </c>
      <c r="AR28" s="7">
        <f t="shared" si="19"/>
        <v>5383.620689655173</v>
      </c>
      <c r="AS28" s="7">
        <v>0</v>
      </c>
      <c r="AT28" s="7">
        <v>0</v>
      </c>
      <c r="AU28" s="7">
        <f t="shared" si="20"/>
        <v>5383.620689655173</v>
      </c>
      <c r="AV28" s="7">
        <v>199.8</v>
      </c>
      <c r="AW28" s="7">
        <v>0</v>
      </c>
      <c r="AX28" s="7">
        <v>50</v>
      </c>
      <c r="AY28" s="7">
        <v>217.99310344828001</v>
      </c>
      <c r="AZ28" s="7">
        <v>530.66</v>
      </c>
      <c r="BA28" s="7">
        <v>198.86</v>
      </c>
      <c r="BB28" s="7">
        <v>0</v>
      </c>
      <c r="BC28" s="7">
        <v>0</v>
      </c>
      <c r="BD28" s="7">
        <v>530</v>
      </c>
      <c r="BE28" s="7">
        <v>0</v>
      </c>
      <c r="BF28" s="7">
        <v>0</v>
      </c>
      <c r="BG28" s="7">
        <f t="shared" si="21"/>
        <v>3656.3075862068931</v>
      </c>
      <c r="BI28" s="7">
        <f t="shared" si="22"/>
        <v>5383.620689655173</v>
      </c>
      <c r="BJ28" s="7">
        <v>415.2</v>
      </c>
    </row>
    <row r="29" spans="1:62" x14ac:dyDescent="0.25">
      <c r="A29">
        <v>23</v>
      </c>
      <c r="B29" t="s">
        <v>123</v>
      </c>
      <c r="C29" t="s">
        <v>124</v>
      </c>
      <c r="D29" s="7">
        <v>15814.17</v>
      </c>
      <c r="E29" s="7">
        <f t="shared" si="0"/>
        <v>7907.085</v>
      </c>
      <c r="F29" s="7">
        <v>0</v>
      </c>
      <c r="G29" s="7">
        <v>0</v>
      </c>
      <c r="H29" s="7">
        <f>SUM((D29/313)*12)</f>
        <v>606.29405750798719</v>
      </c>
      <c r="I29" s="7">
        <v>0</v>
      </c>
      <c r="J29" s="7">
        <v>0</v>
      </c>
      <c r="K29" s="7">
        <f t="shared" si="2"/>
        <v>0</v>
      </c>
      <c r="L29" s="7">
        <v>0</v>
      </c>
      <c r="M29" s="7">
        <f t="shared" si="3"/>
        <v>0</v>
      </c>
      <c r="N29" s="7">
        <v>0</v>
      </c>
      <c r="O29" s="7">
        <f t="shared" si="4"/>
        <v>0</v>
      </c>
      <c r="P29" s="7">
        <v>0</v>
      </c>
      <c r="Q29" s="7">
        <f t="shared" si="5"/>
        <v>0</v>
      </c>
      <c r="R29" s="7">
        <v>0</v>
      </c>
      <c r="S29" s="7">
        <f t="shared" si="6"/>
        <v>0</v>
      </c>
      <c r="T29" s="7">
        <v>0</v>
      </c>
      <c r="U29" s="7">
        <f t="shared" si="7"/>
        <v>0</v>
      </c>
      <c r="V29" s="7">
        <v>0</v>
      </c>
      <c r="W29" s="7">
        <f t="shared" si="8"/>
        <v>0</v>
      </c>
      <c r="X29" s="7">
        <v>0</v>
      </c>
      <c r="Y29" s="7">
        <f t="shared" si="9"/>
        <v>0</v>
      </c>
      <c r="Z29" s="7">
        <v>0</v>
      </c>
      <c r="AA29" s="7">
        <f t="shared" si="10"/>
        <v>0</v>
      </c>
      <c r="AB29" s="7">
        <v>0</v>
      </c>
      <c r="AC29" s="7">
        <f t="shared" si="11"/>
        <v>0</v>
      </c>
      <c r="AD29" s="7">
        <v>0</v>
      </c>
      <c r="AE29" s="7">
        <f t="shared" si="12"/>
        <v>0</v>
      </c>
      <c r="AF29" s="7">
        <v>0</v>
      </c>
      <c r="AG29" s="7">
        <f t="shared" si="13"/>
        <v>0</v>
      </c>
      <c r="AH29" s="7">
        <v>0</v>
      </c>
      <c r="AI29" s="7">
        <f t="shared" si="14"/>
        <v>0</v>
      </c>
      <c r="AJ29" s="7">
        <v>0</v>
      </c>
      <c r="AK29" s="7">
        <f t="shared" si="15"/>
        <v>0</v>
      </c>
      <c r="AL29" s="7">
        <v>0</v>
      </c>
      <c r="AM29" s="7">
        <f t="shared" si="16"/>
        <v>0</v>
      </c>
      <c r="AN29" s="7">
        <v>0</v>
      </c>
      <c r="AO29" s="7">
        <f t="shared" si="17"/>
        <v>0</v>
      </c>
      <c r="AP29" s="7">
        <v>0</v>
      </c>
      <c r="AQ29" s="7">
        <f t="shared" si="18"/>
        <v>0</v>
      </c>
      <c r="AR29" s="7">
        <f t="shared" si="19"/>
        <v>7907.085</v>
      </c>
      <c r="AS29" s="7">
        <v>1770.6</v>
      </c>
      <c r="AT29" s="7">
        <v>0</v>
      </c>
      <c r="AU29" s="7">
        <f t="shared" si="20"/>
        <v>9677.6849999999995</v>
      </c>
      <c r="AV29" s="7">
        <v>290.60000000000002</v>
      </c>
      <c r="AW29" s="7">
        <v>0</v>
      </c>
      <c r="AX29" s="7">
        <v>87.5</v>
      </c>
      <c r="AY29" s="7">
        <v>443.36700000000002</v>
      </c>
      <c r="AZ29" s="7">
        <v>311.48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f t="shared" si="21"/>
        <v>8544.7379999999994</v>
      </c>
      <c r="BI29" s="7">
        <f t="shared" si="22"/>
        <v>7907.085</v>
      </c>
      <c r="BJ29" s="7">
        <v>599.29999999999995</v>
      </c>
    </row>
    <row r="30" spans="1:62" x14ac:dyDescent="0.25">
      <c r="A30">
        <v>24</v>
      </c>
      <c r="B30" t="s">
        <v>125</v>
      </c>
      <c r="C30" t="s">
        <v>126</v>
      </c>
      <c r="D30" s="7">
        <v>13052</v>
      </c>
      <c r="E30" s="7">
        <f t="shared" si="0"/>
        <v>6526</v>
      </c>
      <c r="F30" s="7">
        <v>0</v>
      </c>
      <c r="G30" s="7">
        <v>0</v>
      </c>
      <c r="H30" s="7">
        <f t="shared" ref="H30:H35" si="23">SUM((D30/261)*12)</f>
        <v>600.09195402298849</v>
      </c>
      <c r="I30" s="7">
        <v>0</v>
      </c>
      <c r="J30" s="7">
        <v>0</v>
      </c>
      <c r="K30" s="7">
        <f t="shared" si="2"/>
        <v>0</v>
      </c>
      <c r="L30" s="7">
        <v>0</v>
      </c>
      <c r="M30" s="7">
        <f t="shared" si="3"/>
        <v>0</v>
      </c>
      <c r="N30" s="7">
        <v>2</v>
      </c>
      <c r="O30" s="7">
        <f t="shared" si="4"/>
        <v>1200.183908045977</v>
      </c>
      <c r="P30" s="7">
        <v>0</v>
      </c>
      <c r="Q30" s="7">
        <f t="shared" si="5"/>
        <v>0</v>
      </c>
      <c r="R30" s="7">
        <v>0</v>
      </c>
      <c r="S30" s="7">
        <f t="shared" si="6"/>
        <v>0</v>
      </c>
      <c r="T30" s="7">
        <v>0</v>
      </c>
      <c r="U30" s="7">
        <f t="shared" si="7"/>
        <v>0</v>
      </c>
      <c r="V30" s="7">
        <v>0</v>
      </c>
      <c r="W30" s="7">
        <f t="shared" si="8"/>
        <v>0</v>
      </c>
      <c r="X30" s="7">
        <v>0</v>
      </c>
      <c r="Y30" s="7">
        <f t="shared" si="9"/>
        <v>0</v>
      </c>
      <c r="Z30" s="7">
        <v>0</v>
      </c>
      <c r="AA30" s="7">
        <f t="shared" si="10"/>
        <v>0</v>
      </c>
      <c r="AB30" s="7">
        <v>0</v>
      </c>
      <c r="AC30" s="7">
        <f t="shared" si="11"/>
        <v>0</v>
      </c>
      <c r="AD30" s="7">
        <v>0</v>
      </c>
      <c r="AE30" s="7">
        <f t="shared" si="12"/>
        <v>0</v>
      </c>
      <c r="AF30" s="7">
        <v>0</v>
      </c>
      <c r="AG30" s="7">
        <f t="shared" si="13"/>
        <v>0</v>
      </c>
      <c r="AH30" s="7">
        <v>0</v>
      </c>
      <c r="AI30" s="7">
        <f t="shared" si="14"/>
        <v>0</v>
      </c>
      <c r="AJ30" s="7">
        <v>0</v>
      </c>
      <c r="AK30" s="7">
        <f t="shared" si="15"/>
        <v>0</v>
      </c>
      <c r="AL30" s="7">
        <v>0</v>
      </c>
      <c r="AM30" s="7">
        <f t="shared" si="16"/>
        <v>0</v>
      </c>
      <c r="AN30" s="7">
        <v>0</v>
      </c>
      <c r="AO30" s="7">
        <f t="shared" si="17"/>
        <v>0</v>
      </c>
      <c r="AP30" s="7">
        <v>0</v>
      </c>
      <c r="AQ30" s="7">
        <f t="shared" si="18"/>
        <v>0</v>
      </c>
      <c r="AR30" s="7">
        <f t="shared" si="19"/>
        <v>5325.8160919540232</v>
      </c>
      <c r="AS30" s="7">
        <v>0</v>
      </c>
      <c r="AT30" s="7">
        <v>0</v>
      </c>
      <c r="AU30" s="7">
        <f t="shared" si="20"/>
        <v>5325.8160919540232</v>
      </c>
      <c r="AV30" s="7">
        <v>181.7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f t="shared" si="21"/>
        <v>5144.1160919540234</v>
      </c>
      <c r="BI30" s="7">
        <f t="shared" si="22"/>
        <v>5325.8160919540232</v>
      </c>
      <c r="BJ30" s="7">
        <v>415.2</v>
      </c>
    </row>
    <row r="31" spans="1:62" x14ac:dyDescent="0.25">
      <c r="A31">
        <v>25</v>
      </c>
      <c r="B31" t="s">
        <v>127</v>
      </c>
      <c r="C31" t="s">
        <v>81</v>
      </c>
      <c r="D31" s="7">
        <v>13052</v>
      </c>
      <c r="E31" s="7">
        <f t="shared" si="0"/>
        <v>6526</v>
      </c>
      <c r="F31" s="7">
        <v>0</v>
      </c>
      <c r="G31" s="7">
        <v>0</v>
      </c>
      <c r="H31" s="7">
        <f t="shared" si="23"/>
        <v>600.09195402298849</v>
      </c>
      <c r="I31" s="7">
        <v>0</v>
      </c>
      <c r="J31" s="7">
        <v>0</v>
      </c>
      <c r="K31" s="7">
        <f t="shared" si="2"/>
        <v>0</v>
      </c>
      <c r="L31" s="7">
        <v>0</v>
      </c>
      <c r="M31" s="7">
        <f t="shared" si="3"/>
        <v>0</v>
      </c>
      <c r="N31" s="7">
        <v>1</v>
      </c>
      <c r="O31" s="7">
        <f t="shared" si="4"/>
        <v>600.09195402298849</v>
      </c>
      <c r="P31" s="7">
        <v>0</v>
      </c>
      <c r="Q31" s="7">
        <f t="shared" si="5"/>
        <v>0</v>
      </c>
      <c r="R31" s="7">
        <v>0</v>
      </c>
      <c r="S31" s="7">
        <f t="shared" si="6"/>
        <v>0</v>
      </c>
      <c r="T31" s="7">
        <v>0</v>
      </c>
      <c r="U31" s="7">
        <f t="shared" si="7"/>
        <v>0</v>
      </c>
      <c r="V31" s="7">
        <v>0</v>
      </c>
      <c r="W31" s="7">
        <f t="shared" si="8"/>
        <v>0</v>
      </c>
      <c r="X31" s="7">
        <v>0</v>
      </c>
      <c r="Y31" s="7">
        <f t="shared" si="9"/>
        <v>0</v>
      </c>
      <c r="Z31" s="7">
        <v>0</v>
      </c>
      <c r="AA31" s="7">
        <f t="shared" si="10"/>
        <v>0</v>
      </c>
      <c r="AB31" s="7">
        <v>0</v>
      </c>
      <c r="AC31" s="7">
        <f t="shared" si="11"/>
        <v>0</v>
      </c>
      <c r="AD31" s="7">
        <v>0</v>
      </c>
      <c r="AE31" s="7">
        <f t="shared" si="12"/>
        <v>0</v>
      </c>
      <c r="AF31" s="7">
        <v>0</v>
      </c>
      <c r="AG31" s="7">
        <f t="shared" si="13"/>
        <v>0</v>
      </c>
      <c r="AH31" s="7">
        <v>0</v>
      </c>
      <c r="AI31" s="7">
        <f t="shared" si="14"/>
        <v>0</v>
      </c>
      <c r="AJ31" s="7">
        <v>0</v>
      </c>
      <c r="AK31" s="7">
        <f t="shared" si="15"/>
        <v>0</v>
      </c>
      <c r="AL31" s="7">
        <v>0</v>
      </c>
      <c r="AM31" s="7">
        <f t="shared" si="16"/>
        <v>0</v>
      </c>
      <c r="AN31" s="7">
        <v>0</v>
      </c>
      <c r="AO31" s="7">
        <f t="shared" si="17"/>
        <v>0</v>
      </c>
      <c r="AP31" s="7">
        <v>0</v>
      </c>
      <c r="AQ31" s="7">
        <f t="shared" si="18"/>
        <v>0</v>
      </c>
      <c r="AR31" s="7">
        <f t="shared" si="19"/>
        <v>5925.9080459770112</v>
      </c>
      <c r="AS31" s="7">
        <v>0</v>
      </c>
      <c r="AT31" s="7">
        <v>0</v>
      </c>
      <c r="AU31" s="7">
        <f t="shared" si="20"/>
        <v>5925.9080459770112</v>
      </c>
      <c r="AV31" s="7">
        <v>218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f t="shared" si="21"/>
        <v>5707.9080459770112</v>
      </c>
      <c r="BI31" s="7">
        <f t="shared" si="22"/>
        <v>5925.9080459770112</v>
      </c>
      <c r="BJ31" s="7">
        <v>452</v>
      </c>
    </row>
    <row r="32" spans="1:62" x14ac:dyDescent="0.25">
      <c r="A32">
        <v>26</v>
      </c>
      <c r="B32" t="s">
        <v>128</v>
      </c>
      <c r="C32" t="s">
        <v>129</v>
      </c>
      <c r="D32" s="7">
        <v>15000</v>
      </c>
      <c r="E32" s="7">
        <f t="shared" si="0"/>
        <v>7500</v>
      </c>
      <c r="F32" s="7">
        <v>0</v>
      </c>
      <c r="G32" s="7">
        <v>0</v>
      </c>
      <c r="H32" s="7">
        <f t="shared" si="23"/>
        <v>689.65517241379303</v>
      </c>
      <c r="I32" s="7">
        <v>0</v>
      </c>
      <c r="J32" s="7">
        <v>1.5</v>
      </c>
      <c r="K32" s="7">
        <f t="shared" si="2"/>
        <v>129.31034482758619</v>
      </c>
      <c r="L32" s="7">
        <v>4</v>
      </c>
      <c r="M32" s="7">
        <f t="shared" si="3"/>
        <v>344.82758620689651</v>
      </c>
      <c r="N32" s="7">
        <v>4</v>
      </c>
      <c r="O32" s="7">
        <f t="shared" si="4"/>
        <v>2758.6206896551721</v>
      </c>
      <c r="P32" s="7">
        <v>0</v>
      </c>
      <c r="Q32" s="7">
        <f t="shared" si="5"/>
        <v>0</v>
      </c>
      <c r="R32" s="7">
        <v>0</v>
      </c>
      <c r="S32" s="7">
        <f t="shared" si="6"/>
        <v>0</v>
      </c>
      <c r="T32" s="7">
        <v>0</v>
      </c>
      <c r="U32" s="7">
        <f t="shared" si="7"/>
        <v>0</v>
      </c>
      <c r="V32" s="7">
        <v>0</v>
      </c>
      <c r="W32" s="7">
        <f t="shared" si="8"/>
        <v>0</v>
      </c>
      <c r="X32" s="7">
        <v>0</v>
      </c>
      <c r="Y32" s="7">
        <f t="shared" si="9"/>
        <v>0</v>
      </c>
      <c r="Z32" s="7">
        <v>0</v>
      </c>
      <c r="AA32" s="7">
        <f t="shared" si="10"/>
        <v>0</v>
      </c>
      <c r="AB32" s="7">
        <v>0</v>
      </c>
      <c r="AC32" s="7">
        <f t="shared" si="11"/>
        <v>0</v>
      </c>
      <c r="AD32" s="7">
        <v>0</v>
      </c>
      <c r="AE32" s="7">
        <f t="shared" si="12"/>
        <v>0</v>
      </c>
      <c r="AF32" s="7">
        <v>0</v>
      </c>
      <c r="AG32" s="7">
        <f t="shared" si="13"/>
        <v>0</v>
      </c>
      <c r="AH32" s="7">
        <v>0</v>
      </c>
      <c r="AI32" s="7">
        <f t="shared" si="14"/>
        <v>0</v>
      </c>
      <c r="AJ32" s="7">
        <v>0</v>
      </c>
      <c r="AK32" s="7">
        <f t="shared" si="15"/>
        <v>0</v>
      </c>
      <c r="AL32" s="7">
        <v>0</v>
      </c>
      <c r="AM32" s="7">
        <f t="shared" si="16"/>
        <v>0</v>
      </c>
      <c r="AN32" s="7">
        <v>0</v>
      </c>
      <c r="AO32" s="7">
        <f t="shared" si="17"/>
        <v>0</v>
      </c>
      <c r="AP32" s="7">
        <v>0</v>
      </c>
      <c r="AQ32" s="7">
        <f t="shared" si="18"/>
        <v>0</v>
      </c>
      <c r="AR32" s="7">
        <f t="shared" si="19"/>
        <v>4267.2413793103451</v>
      </c>
      <c r="AS32" s="7">
        <v>0</v>
      </c>
      <c r="AT32" s="7">
        <v>200</v>
      </c>
      <c r="AU32" s="7">
        <f t="shared" si="20"/>
        <v>4467.2413793103451</v>
      </c>
      <c r="AV32" s="7">
        <v>145.30000000000001</v>
      </c>
      <c r="AW32" s="7">
        <v>0</v>
      </c>
      <c r="AX32" s="7">
        <v>25</v>
      </c>
      <c r="AY32" s="7">
        <v>218.76120689654999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f t="shared" si="21"/>
        <v>4078.1801724137949</v>
      </c>
      <c r="BI32" s="7">
        <f t="shared" si="22"/>
        <v>4267.2413793103451</v>
      </c>
      <c r="BJ32" s="7">
        <v>341.5</v>
      </c>
    </row>
    <row r="33" spans="1:62" x14ac:dyDescent="0.25">
      <c r="A33">
        <v>27</v>
      </c>
      <c r="B33" t="s">
        <v>130</v>
      </c>
      <c r="C33" t="s">
        <v>131</v>
      </c>
      <c r="D33" s="7">
        <v>21600.13</v>
      </c>
      <c r="E33" s="7">
        <f t="shared" si="0"/>
        <v>10800.065000000001</v>
      </c>
      <c r="F33" s="7">
        <v>0</v>
      </c>
      <c r="G33" s="7">
        <v>0</v>
      </c>
      <c r="H33" s="7">
        <f t="shared" si="23"/>
        <v>993.10942528735643</v>
      </c>
      <c r="I33" s="7">
        <v>0</v>
      </c>
      <c r="J33" s="7">
        <v>0</v>
      </c>
      <c r="K33" s="7">
        <f t="shared" si="2"/>
        <v>0</v>
      </c>
      <c r="L33" s="7">
        <v>0</v>
      </c>
      <c r="M33" s="7">
        <f t="shared" si="3"/>
        <v>0</v>
      </c>
      <c r="N33" s="7">
        <v>9</v>
      </c>
      <c r="O33" s="7">
        <f t="shared" si="4"/>
        <v>8937.9848275862078</v>
      </c>
      <c r="P33" s="7">
        <v>0</v>
      </c>
      <c r="Q33" s="7">
        <f t="shared" si="5"/>
        <v>0</v>
      </c>
      <c r="R33" s="7">
        <v>0</v>
      </c>
      <c r="S33" s="7">
        <f t="shared" si="6"/>
        <v>0</v>
      </c>
      <c r="T33" s="7">
        <v>0</v>
      </c>
      <c r="U33" s="7">
        <f t="shared" si="7"/>
        <v>0</v>
      </c>
      <c r="V33" s="7">
        <v>0</v>
      </c>
      <c r="W33" s="7">
        <f t="shared" si="8"/>
        <v>0</v>
      </c>
      <c r="X33" s="7">
        <v>0</v>
      </c>
      <c r="Y33" s="7">
        <f t="shared" si="9"/>
        <v>0</v>
      </c>
      <c r="Z33" s="7">
        <v>0</v>
      </c>
      <c r="AA33" s="7">
        <f t="shared" si="10"/>
        <v>0</v>
      </c>
      <c r="AB33" s="7">
        <v>0</v>
      </c>
      <c r="AC33" s="7">
        <f t="shared" si="11"/>
        <v>0</v>
      </c>
      <c r="AD33" s="7">
        <v>0</v>
      </c>
      <c r="AE33" s="7">
        <f t="shared" si="12"/>
        <v>0</v>
      </c>
      <c r="AF33" s="7">
        <v>0</v>
      </c>
      <c r="AG33" s="7">
        <f t="shared" si="13"/>
        <v>0</v>
      </c>
      <c r="AH33" s="7">
        <v>0</v>
      </c>
      <c r="AI33" s="7">
        <f t="shared" si="14"/>
        <v>0</v>
      </c>
      <c r="AJ33" s="7">
        <v>0</v>
      </c>
      <c r="AK33" s="7">
        <f t="shared" si="15"/>
        <v>0</v>
      </c>
      <c r="AL33" s="7">
        <v>0</v>
      </c>
      <c r="AM33" s="7">
        <f t="shared" si="16"/>
        <v>0</v>
      </c>
      <c r="AN33" s="7">
        <v>0</v>
      </c>
      <c r="AO33" s="7">
        <f t="shared" si="17"/>
        <v>0</v>
      </c>
      <c r="AP33" s="7">
        <v>0</v>
      </c>
      <c r="AQ33" s="7">
        <f t="shared" si="18"/>
        <v>0</v>
      </c>
      <c r="AR33" s="7">
        <f t="shared" si="19"/>
        <v>1862.0801724137928</v>
      </c>
      <c r="AS33" s="7">
        <v>2409.9699999999998</v>
      </c>
      <c r="AT33" s="7">
        <v>0</v>
      </c>
      <c r="AU33" s="7">
        <f t="shared" si="20"/>
        <v>4272.0501724137921</v>
      </c>
      <c r="AV33" s="7">
        <v>72.599999999999994</v>
      </c>
      <c r="AW33" s="7">
        <v>0</v>
      </c>
      <c r="AX33" s="7">
        <v>25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1104.17</v>
      </c>
      <c r="BE33" s="7">
        <v>0</v>
      </c>
      <c r="BF33" s="7">
        <v>0</v>
      </c>
      <c r="BG33" s="7">
        <f t="shared" si="21"/>
        <v>3070.2801724137921</v>
      </c>
      <c r="BI33" s="7">
        <f t="shared" si="22"/>
        <v>1862.0801724137928</v>
      </c>
      <c r="BJ33" s="7">
        <v>157.30000000000001</v>
      </c>
    </row>
    <row r="34" spans="1:62" x14ac:dyDescent="0.25">
      <c r="A34">
        <v>28</v>
      </c>
      <c r="B34" t="s">
        <v>132</v>
      </c>
      <c r="C34" t="s">
        <v>133</v>
      </c>
      <c r="D34" s="7">
        <v>15636.16</v>
      </c>
      <c r="E34" s="7">
        <f t="shared" si="0"/>
        <v>7818.08</v>
      </c>
      <c r="F34" s="7">
        <v>0</v>
      </c>
      <c r="G34" s="7">
        <v>0</v>
      </c>
      <c r="H34" s="7">
        <f t="shared" si="23"/>
        <v>718.903908045977</v>
      </c>
      <c r="I34" s="7">
        <v>0</v>
      </c>
      <c r="J34" s="7">
        <v>0</v>
      </c>
      <c r="K34" s="7">
        <f t="shared" si="2"/>
        <v>0</v>
      </c>
      <c r="L34" s="7">
        <v>0.1</v>
      </c>
      <c r="M34" s="7">
        <f t="shared" si="3"/>
        <v>8.9862988505747126</v>
      </c>
      <c r="N34" s="7">
        <v>0</v>
      </c>
      <c r="O34" s="7">
        <f t="shared" si="4"/>
        <v>0</v>
      </c>
      <c r="P34" s="7">
        <v>0</v>
      </c>
      <c r="Q34" s="7">
        <f t="shared" si="5"/>
        <v>0</v>
      </c>
      <c r="R34" s="7">
        <v>0</v>
      </c>
      <c r="S34" s="7">
        <f t="shared" si="6"/>
        <v>0</v>
      </c>
      <c r="T34" s="7">
        <v>0</v>
      </c>
      <c r="U34" s="7">
        <f t="shared" si="7"/>
        <v>0</v>
      </c>
      <c r="V34" s="7">
        <v>0</v>
      </c>
      <c r="W34" s="7">
        <f t="shared" si="8"/>
        <v>0</v>
      </c>
      <c r="X34" s="7">
        <v>0</v>
      </c>
      <c r="Y34" s="7">
        <f t="shared" si="9"/>
        <v>0</v>
      </c>
      <c r="Z34" s="7">
        <v>0</v>
      </c>
      <c r="AA34" s="7">
        <f t="shared" si="10"/>
        <v>0</v>
      </c>
      <c r="AB34" s="7">
        <v>0</v>
      </c>
      <c r="AC34" s="7">
        <f t="shared" si="11"/>
        <v>0</v>
      </c>
      <c r="AD34" s="7">
        <v>0</v>
      </c>
      <c r="AE34" s="7">
        <f t="shared" si="12"/>
        <v>0</v>
      </c>
      <c r="AF34" s="7">
        <v>0</v>
      </c>
      <c r="AG34" s="7">
        <f t="shared" si="13"/>
        <v>0</v>
      </c>
      <c r="AH34" s="7">
        <v>0</v>
      </c>
      <c r="AI34" s="7">
        <f t="shared" si="14"/>
        <v>0</v>
      </c>
      <c r="AJ34" s="7">
        <v>0</v>
      </c>
      <c r="AK34" s="7">
        <f t="shared" si="15"/>
        <v>0</v>
      </c>
      <c r="AL34" s="7">
        <v>0</v>
      </c>
      <c r="AM34" s="7">
        <f t="shared" si="16"/>
        <v>0</v>
      </c>
      <c r="AN34" s="7">
        <v>0</v>
      </c>
      <c r="AO34" s="7">
        <f t="shared" si="17"/>
        <v>0</v>
      </c>
      <c r="AP34" s="7">
        <v>0</v>
      </c>
      <c r="AQ34" s="7">
        <f t="shared" si="18"/>
        <v>0</v>
      </c>
      <c r="AR34" s="7">
        <f t="shared" si="19"/>
        <v>7809.0937011494252</v>
      </c>
      <c r="AS34" s="7">
        <v>325.00000000000011</v>
      </c>
      <c r="AT34" s="7">
        <v>878.88</v>
      </c>
      <c r="AU34" s="7">
        <f t="shared" si="20"/>
        <v>9012.9737011494253</v>
      </c>
      <c r="AV34" s="7">
        <v>290.7</v>
      </c>
      <c r="AW34" s="7">
        <v>0</v>
      </c>
      <c r="AX34" s="7">
        <v>87.5</v>
      </c>
      <c r="AY34" s="7">
        <v>840.34874022989004</v>
      </c>
      <c r="AZ34" s="7">
        <v>0</v>
      </c>
      <c r="BA34" s="7">
        <v>0</v>
      </c>
      <c r="BB34" s="7">
        <v>0</v>
      </c>
      <c r="BC34" s="7">
        <v>0</v>
      </c>
      <c r="BD34" s="7">
        <v>441.67</v>
      </c>
      <c r="BE34" s="7">
        <v>0</v>
      </c>
      <c r="BF34" s="7">
        <v>0</v>
      </c>
      <c r="BG34" s="7">
        <f t="shared" si="21"/>
        <v>7352.7549609195357</v>
      </c>
      <c r="BI34" s="7">
        <f t="shared" si="22"/>
        <v>7809.0937011494252</v>
      </c>
      <c r="BJ34" s="7">
        <v>599.29999999999995</v>
      </c>
    </row>
    <row r="35" spans="1:62" x14ac:dyDescent="0.25">
      <c r="A35">
        <v>29</v>
      </c>
      <c r="B35" t="s">
        <v>134</v>
      </c>
      <c r="C35" t="s">
        <v>81</v>
      </c>
      <c r="D35" s="7">
        <v>16000</v>
      </c>
      <c r="E35" s="7">
        <f t="shared" si="0"/>
        <v>8000</v>
      </c>
      <c r="F35" s="7">
        <v>0</v>
      </c>
      <c r="G35" s="7">
        <v>0</v>
      </c>
      <c r="H35" s="7">
        <f t="shared" si="23"/>
        <v>735.63218390804593</v>
      </c>
      <c r="I35" s="7">
        <v>0</v>
      </c>
      <c r="J35" s="7">
        <v>1.3</v>
      </c>
      <c r="K35" s="7">
        <f t="shared" si="2"/>
        <v>119.54022988505747</v>
      </c>
      <c r="L35" s="7">
        <v>0</v>
      </c>
      <c r="M35" s="7">
        <f t="shared" si="3"/>
        <v>0</v>
      </c>
      <c r="N35" s="7">
        <v>1</v>
      </c>
      <c r="O35" s="7">
        <f t="shared" si="4"/>
        <v>735.63218390804593</v>
      </c>
      <c r="P35" s="7">
        <v>0</v>
      </c>
      <c r="Q35" s="7">
        <f t="shared" si="5"/>
        <v>0</v>
      </c>
      <c r="R35" s="7">
        <v>0</v>
      </c>
      <c r="S35" s="7">
        <f t="shared" si="6"/>
        <v>0</v>
      </c>
      <c r="T35" s="7">
        <v>0</v>
      </c>
      <c r="U35" s="7">
        <f t="shared" si="7"/>
        <v>0</v>
      </c>
      <c r="V35" s="7">
        <v>0</v>
      </c>
      <c r="W35" s="7">
        <f t="shared" si="8"/>
        <v>0</v>
      </c>
      <c r="X35" s="7">
        <v>0</v>
      </c>
      <c r="Y35" s="7">
        <f t="shared" si="9"/>
        <v>0</v>
      </c>
      <c r="Z35" s="7">
        <v>0</v>
      </c>
      <c r="AA35" s="7">
        <f t="shared" si="10"/>
        <v>0</v>
      </c>
      <c r="AB35" s="7">
        <v>0</v>
      </c>
      <c r="AC35" s="7">
        <f t="shared" si="11"/>
        <v>0</v>
      </c>
      <c r="AD35" s="7">
        <v>0</v>
      </c>
      <c r="AE35" s="7">
        <f t="shared" si="12"/>
        <v>0</v>
      </c>
      <c r="AF35" s="7">
        <v>0</v>
      </c>
      <c r="AG35" s="7">
        <f t="shared" si="13"/>
        <v>0</v>
      </c>
      <c r="AH35" s="7">
        <v>0</v>
      </c>
      <c r="AI35" s="7">
        <f t="shared" si="14"/>
        <v>0</v>
      </c>
      <c r="AJ35" s="7">
        <v>0</v>
      </c>
      <c r="AK35" s="7">
        <f t="shared" si="15"/>
        <v>0</v>
      </c>
      <c r="AL35" s="7">
        <v>0</v>
      </c>
      <c r="AM35" s="7">
        <f t="shared" si="16"/>
        <v>0</v>
      </c>
      <c r="AN35" s="7">
        <v>0</v>
      </c>
      <c r="AO35" s="7">
        <f t="shared" si="17"/>
        <v>0</v>
      </c>
      <c r="AP35" s="7">
        <v>0</v>
      </c>
      <c r="AQ35" s="7">
        <f t="shared" si="18"/>
        <v>0</v>
      </c>
      <c r="AR35" s="7">
        <f t="shared" si="19"/>
        <v>7144.8275862068967</v>
      </c>
      <c r="AS35" s="7">
        <v>0</v>
      </c>
      <c r="AT35" s="7">
        <v>104.21</v>
      </c>
      <c r="AU35" s="7">
        <f t="shared" si="20"/>
        <v>7249.0375862068968</v>
      </c>
      <c r="AV35" s="7">
        <v>254.4</v>
      </c>
      <c r="AW35" s="7">
        <v>0</v>
      </c>
      <c r="AX35" s="7">
        <v>75</v>
      </c>
      <c r="AY35" s="7">
        <v>717.25551724137995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f t="shared" si="21"/>
        <v>6202.3820689655167</v>
      </c>
      <c r="BI35" s="7">
        <f t="shared" si="22"/>
        <v>7144.8275862068967</v>
      </c>
      <c r="BJ35" s="7">
        <v>525.70000000000005</v>
      </c>
    </row>
    <row r="36" spans="1:62" x14ac:dyDescent="0.25">
      <c r="BG36" s="7">
        <f>SUM(BG7:BG35)</f>
        <v>204420.51341202104</v>
      </c>
    </row>
  </sheetData>
  <sheetProtection formatCells="0" formatColumns="0" formatRows="0" insertColumns="0" insertRows="0" insertHyperlinks="0" deleteColumns="0" deleteRows="0" sort="0" autoFilter="0" pivotTables="0"/>
  <mergeCells count="22">
    <mergeCell ref="BJ5:BJ6"/>
    <mergeCell ref="J4:O4"/>
    <mergeCell ref="D5:D6"/>
    <mergeCell ref="E5:E6"/>
    <mergeCell ref="I5:I6"/>
    <mergeCell ref="BI5:BI6"/>
    <mergeCell ref="P4:W4"/>
    <mergeCell ref="X4:AG4"/>
    <mergeCell ref="AH4:AQ4"/>
    <mergeCell ref="BG5:BG6"/>
    <mergeCell ref="BH5:BH6"/>
    <mergeCell ref="AV4:BF4"/>
    <mergeCell ref="AW5:AW6"/>
    <mergeCell ref="AX5:AX6"/>
    <mergeCell ref="BB5:BB6"/>
    <mergeCell ref="A5:A6"/>
    <mergeCell ref="B5:B6"/>
    <mergeCell ref="C5:C6"/>
    <mergeCell ref="AT5:AT6"/>
    <mergeCell ref="AV5:AV6"/>
    <mergeCell ref="H5:H6"/>
    <mergeCell ref="AS5:AS6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49.42578125" customWidth="1"/>
    <col min="2" max="2" width="23.7109375" customWidth="1"/>
    <col min="3" max="3" width="18.42578125" customWidth="1"/>
    <col min="4" max="4" width="22" customWidth="1"/>
    <col min="5" max="5" width="17.5703125" customWidth="1"/>
    <col min="37" max="37" width="15.42578125" customWidth="1"/>
  </cols>
  <sheetData>
    <row r="1" spans="1:3" s="35" customFormat="1" x14ac:dyDescent="0.25">
      <c r="A1" s="35" t="s">
        <v>135</v>
      </c>
    </row>
    <row r="2" spans="1:3" s="35" customFormat="1" x14ac:dyDescent="0.25">
      <c r="A2" s="35" t="s">
        <v>136</v>
      </c>
    </row>
    <row r="3" spans="1:3" s="37" customFormat="1" ht="12.75" customHeight="1" x14ac:dyDescent="0.2">
      <c r="A3" s="36" t="s">
        <v>137</v>
      </c>
    </row>
    <row r="4" spans="1:3" s="40" customFormat="1" ht="12.75" customHeight="1" x14ac:dyDescent="0.2">
      <c r="A4" s="38" t="s">
        <v>138</v>
      </c>
      <c r="B4" s="39"/>
      <c r="C4" s="39"/>
    </row>
    <row r="5" spans="1:3" s="40" customFormat="1" ht="12.75" customHeight="1" x14ac:dyDescent="0.2">
      <c r="A5" s="38" t="s">
        <v>139</v>
      </c>
      <c r="B5" s="41"/>
    </row>
    <row r="6" spans="1:3" s="40" customFormat="1" ht="12.75" customHeight="1" x14ac:dyDescent="0.2">
      <c r="A6" s="38" t="s">
        <v>140</v>
      </c>
      <c r="B6" s="39"/>
    </row>
    <row r="7" spans="1:3" s="40" customFormat="1" ht="12.75" customHeight="1" x14ac:dyDescent="0.2">
      <c r="A7" s="38" t="s">
        <v>141</v>
      </c>
      <c r="B7" s="39"/>
    </row>
    <row r="8" spans="1:3" s="40" customFormat="1" ht="12.75" customHeight="1" x14ac:dyDescent="0.2">
      <c r="A8" s="38" t="s">
        <v>142</v>
      </c>
      <c r="B8" s="39"/>
    </row>
    <row r="9" spans="1:3" s="40" customFormat="1" ht="12.75" customHeight="1" x14ac:dyDescent="0.2">
      <c r="A9" s="38" t="s">
        <v>143</v>
      </c>
      <c r="B9" s="39"/>
    </row>
    <row r="10" spans="1:3" s="40" customFormat="1" ht="12.75" customHeight="1" x14ac:dyDescent="0.2">
      <c r="A10" s="38" t="s">
        <v>144</v>
      </c>
      <c r="B10" s="39"/>
    </row>
    <row r="11" spans="1:3" s="40" customFormat="1" ht="12.75" customHeight="1" x14ac:dyDescent="0.2">
      <c r="A11" s="38" t="s">
        <v>145</v>
      </c>
      <c r="B11" s="39"/>
    </row>
    <row r="12" spans="1:3" s="40" customFormat="1" ht="12.75" customHeight="1" x14ac:dyDescent="0.2">
      <c r="A12" s="38" t="s">
        <v>146</v>
      </c>
      <c r="B12" s="39"/>
    </row>
    <row r="13" spans="1:3" s="40" customFormat="1" ht="12.75" customHeight="1" x14ac:dyDescent="0.2">
      <c r="A13" s="38" t="s">
        <v>147</v>
      </c>
      <c r="B13" s="39"/>
    </row>
    <row r="14" spans="1:3" s="40" customFormat="1" ht="12" customHeight="1" x14ac:dyDescent="0.2">
      <c r="A14" s="38" t="s">
        <v>148</v>
      </c>
      <c r="B14" s="39"/>
    </row>
    <row r="15" spans="1:3" s="40" customFormat="1" ht="12.75" customHeight="1" x14ac:dyDescent="0.2">
      <c r="A15" s="38" t="s">
        <v>149</v>
      </c>
      <c r="B15" s="39"/>
    </row>
    <row r="16" spans="1:3" s="40" customFormat="1" ht="12.75" customHeight="1" x14ac:dyDescent="0.2">
      <c r="A16" s="38" t="s">
        <v>150</v>
      </c>
      <c r="B16" s="39"/>
    </row>
    <row r="17" spans="1:3" s="40" customFormat="1" ht="12.75" customHeight="1" x14ac:dyDescent="0.2">
      <c r="A17" s="42" t="s">
        <v>151</v>
      </c>
      <c r="B17" s="39"/>
    </row>
    <row r="18" spans="1:3" s="40" customFormat="1" ht="12.75" customHeight="1" x14ac:dyDescent="0.2">
      <c r="A18" s="42" t="s">
        <v>152</v>
      </c>
      <c r="B18" s="39"/>
    </row>
    <row r="19" spans="1:3" s="40" customFormat="1" ht="12.75" customHeight="1" x14ac:dyDescent="0.2">
      <c r="A19" s="42" t="s">
        <v>153</v>
      </c>
      <c r="B19" s="39"/>
    </row>
    <row r="20" spans="1:3" s="40" customFormat="1" ht="12.75" customHeight="1" x14ac:dyDescent="0.2">
      <c r="A20" s="42" t="s">
        <v>45</v>
      </c>
      <c r="B20" s="39"/>
    </row>
    <row r="21" spans="1:3" s="37" customFormat="1" ht="12.75" customHeight="1" x14ac:dyDescent="0.2">
      <c r="A21" s="43" t="s">
        <v>154</v>
      </c>
      <c r="B21" s="44"/>
      <c r="C21" s="44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Detailed</vt:lpstr>
      <vt:lpstr>Summary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Aries</dc:creator>
  <cp:keywords/>
  <dc:description/>
  <cp:lastModifiedBy>Aries</cp:lastModifiedBy>
  <dcterms:created xsi:type="dcterms:W3CDTF">2017-09-13T04:04:48Z</dcterms:created>
  <dcterms:modified xsi:type="dcterms:W3CDTF">2018-01-04T10:14:53Z</dcterms:modified>
  <cp:category/>
</cp:coreProperties>
</file>