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60"/>
  </bookViews>
  <sheets>
    <sheet name="Persediaan" sheetId="1" r:id="rId1"/>
    <sheet name="Daftar Harga" sheetId="2" r:id="rId2"/>
    <sheet name="Sheet3" sheetId="3" r:id="rId3"/>
  </sheets>
  <externalReferences>
    <externalReference r:id="rId4"/>
    <externalReference r:id="rId5"/>
  </externalReferences>
  <definedNames>
    <definedName name="Jumlah">OFFSET(Persediaan!$F$4,1,0,COUNT(Persediaan!$F$4:$F$101),1)</definedName>
    <definedName name="kd_brg">OFFSET(Persediaan!$A$9,0,0,COUNTA(Persediaan!$A:$A),1)</definedName>
    <definedName name="_xlnm.Print_Area" localSheetId="0">Persediaan!$A$3:$F$21</definedName>
    <definedName name="Saldo_Awal">Persediaan!$G$3:$H$21</definedName>
  </definedNames>
  <calcPr calcId="124519"/>
</workbook>
</file>

<file path=xl/calcChain.xml><?xml version="1.0" encoding="utf-8"?>
<calcChain xmlns="http://schemas.openxmlformats.org/spreadsheetml/2006/main">
  <c r="E8" i="1"/>
  <c r="D8"/>
  <c r="C8" s="1"/>
  <c r="F8" s="1"/>
  <c r="E6"/>
  <c r="E5"/>
  <c r="B11" i="2"/>
  <c r="B5"/>
  <c r="B4"/>
  <c r="B6"/>
  <c r="B12" l="1"/>
  <c r="B18"/>
  <c r="B17"/>
  <c r="B16"/>
  <c r="B15"/>
  <c r="B14"/>
  <c r="B13"/>
  <c r="B10"/>
  <c r="B9"/>
  <c r="B7"/>
  <c r="E17" i="1"/>
  <c r="C17"/>
  <c r="F17" l="1"/>
  <c r="E9" l="1"/>
  <c r="H12" l="1"/>
  <c r="H20"/>
  <c r="H19"/>
  <c r="H16"/>
  <c r="H15"/>
  <c r="H14"/>
  <c r="H13"/>
  <c r="H11"/>
  <c r="H7"/>
  <c r="E18" l="1"/>
  <c r="C18"/>
  <c r="C20"/>
  <c r="C19"/>
  <c r="E20"/>
  <c r="E19"/>
  <c r="E15"/>
  <c r="D15"/>
  <c r="C15" s="1"/>
  <c r="E14"/>
  <c r="D14"/>
  <c r="C14" s="1"/>
  <c r="E13"/>
  <c r="E12"/>
  <c r="D12"/>
  <c r="C12" s="1"/>
  <c r="D9"/>
  <c r="C9" s="1"/>
  <c r="E7"/>
  <c r="D7"/>
  <c r="C7" s="1"/>
  <c r="F18" l="1"/>
  <c r="F19"/>
  <c r="F20"/>
  <c r="F15"/>
  <c r="F14"/>
  <c r="F12"/>
  <c r="F9"/>
  <c r="F7"/>
  <c r="E16" l="1"/>
  <c r="C16"/>
  <c r="D10"/>
  <c r="C10" s="1"/>
  <c r="E10"/>
  <c r="F16" l="1"/>
  <c r="F10"/>
  <c r="C5" l="1"/>
  <c r="F5" s="1"/>
  <c r="C6" l="1"/>
  <c r="F6" s="1"/>
  <c r="D13" l="1"/>
  <c r="C13" s="1"/>
  <c r="F13" s="1"/>
  <c r="B8" i="2" l="1"/>
  <c r="D11" i="1"/>
  <c r="C11" s="1"/>
  <c r="E11" l="1"/>
  <c r="F11" s="1"/>
  <c r="F21" s="1"/>
</calcChain>
</file>

<file path=xl/sharedStrings.xml><?xml version="1.0" encoding="utf-8"?>
<sst xmlns="http://schemas.openxmlformats.org/spreadsheetml/2006/main" count="76" uniqueCount="52">
  <si>
    <t>Kode</t>
  </si>
  <si>
    <t>Barang</t>
  </si>
  <si>
    <t>Qty</t>
  </si>
  <si>
    <t>Besar</t>
  </si>
  <si>
    <t>Kecil</t>
  </si>
  <si>
    <t>Harga</t>
  </si>
  <si>
    <t>Jumlah</t>
  </si>
  <si>
    <t>Semen1</t>
  </si>
  <si>
    <t>Semen2</t>
  </si>
  <si>
    <t>Semen mesin 1 (satu)</t>
  </si>
  <si>
    <t>Semen mesin 2 (dua)</t>
  </si>
  <si>
    <t>Paving 6 cm K-400 Halus</t>
  </si>
  <si>
    <t>Paving 6 cm K-300 Halus</t>
  </si>
  <si>
    <t xml:space="preserve">Paving 6 cm K-300  </t>
  </si>
  <si>
    <t>Paving 6 cm K-275</t>
  </si>
  <si>
    <t>Paving 8 cm K-400 Halus</t>
  </si>
  <si>
    <t xml:space="preserve">Paving 8 cm K-400 </t>
  </si>
  <si>
    <t>Paving 8 cm K-300</t>
  </si>
  <si>
    <t>Paving 8 cm K-275</t>
  </si>
  <si>
    <t>TU6</t>
  </si>
  <si>
    <t>TU8</t>
  </si>
  <si>
    <t>TU / Uskup 8 cm</t>
  </si>
  <si>
    <t>TU / Uskup 6 cm</t>
  </si>
  <si>
    <t>Kasntin 10x20x40</t>
  </si>
  <si>
    <t>Kanstin 15x25x40</t>
  </si>
  <si>
    <t xml:space="preserve">Qty </t>
  </si>
  <si>
    <t xml:space="preserve"> </t>
  </si>
  <si>
    <t>Nama Barang</t>
  </si>
  <si>
    <t>Persediaan Barang</t>
  </si>
  <si>
    <t>Total :</t>
  </si>
  <si>
    <t xml:space="preserve">  </t>
  </si>
  <si>
    <t>Saldo Awal</t>
  </si>
  <si>
    <t>T6K400H</t>
  </si>
  <si>
    <t>T6K300H</t>
  </si>
  <si>
    <t xml:space="preserve">T6K300  </t>
  </si>
  <si>
    <t>T6K275</t>
  </si>
  <si>
    <t>T8K400H</t>
  </si>
  <si>
    <t xml:space="preserve">T8K400 </t>
  </si>
  <si>
    <t>T8K300</t>
  </si>
  <si>
    <t>T8K275</t>
  </si>
  <si>
    <t>K10x20x40</t>
  </si>
  <si>
    <t>K15x25x40</t>
  </si>
  <si>
    <t>Pokok</t>
  </si>
  <si>
    <t>TU6M</t>
  </si>
  <si>
    <t>TU / Uskup 6 cm Merah</t>
  </si>
  <si>
    <t>DAFTAR HARGA</t>
  </si>
  <si>
    <t>Harga Jual</t>
  </si>
  <si>
    <t>Harga Pokok</t>
  </si>
  <si>
    <t xml:space="preserve">Paving 6 cm K-400   </t>
  </si>
  <si>
    <t>Paving 8 cm K-300 Halus</t>
  </si>
  <si>
    <t>T6K400</t>
  </si>
  <si>
    <t xml:space="preserve">Paving 6 cm K-400 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</si>
</sst>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6" xfId="1" applyNumberFormat="1" applyFont="1" applyFill="1" applyBorder="1"/>
    <xf numFmtId="164" fontId="0" fillId="0" borderId="7" xfId="1" applyNumberFormat="1" applyFont="1" applyBorder="1"/>
    <xf numFmtId="0" fontId="0" fillId="0" borderId="2" xfId="0" applyBorder="1"/>
    <xf numFmtId="0" fontId="0" fillId="0" borderId="7" xfId="0" applyBorder="1"/>
    <xf numFmtId="164" fontId="0" fillId="0" borderId="3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4" fontId="0" fillId="0" borderId="3" xfId="0" applyNumberFormat="1" applyBorder="1"/>
    <xf numFmtId="43" fontId="0" fillId="0" borderId="6" xfId="2" applyFont="1" applyBorder="1"/>
    <xf numFmtId="0" fontId="0" fillId="0" borderId="11" xfId="0" applyBorder="1"/>
    <xf numFmtId="0" fontId="0" fillId="0" borderId="12" xfId="0" applyBorder="1"/>
    <xf numFmtId="165" fontId="0" fillId="0" borderId="12" xfId="2" applyNumberFormat="1" applyFont="1" applyBorder="1"/>
    <xf numFmtId="43" fontId="0" fillId="0" borderId="12" xfId="2" applyFont="1" applyBorder="1"/>
    <xf numFmtId="41" fontId="0" fillId="0" borderId="12" xfId="1" applyFont="1" applyBorder="1"/>
    <xf numFmtId="3" fontId="0" fillId="0" borderId="12" xfId="2" applyNumberFormat="1" applyFont="1" applyBorder="1"/>
    <xf numFmtId="41" fontId="0" fillId="0" borderId="12" xfId="1" applyNumberFormat="1" applyFont="1" applyBorder="1"/>
    <xf numFmtId="0" fontId="0" fillId="0" borderId="13" xfId="0" applyBorder="1"/>
    <xf numFmtId="0" fontId="0" fillId="0" borderId="14" xfId="0" applyBorder="1"/>
    <xf numFmtId="164" fontId="0" fillId="3" borderId="14" xfId="1" applyNumberFormat="1" applyFont="1" applyFill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0" fontId="0" fillId="0" borderId="16" xfId="0" applyBorder="1"/>
    <xf numFmtId="164" fontId="0" fillId="0" borderId="17" xfId="1" applyNumberFormat="1" applyFont="1" applyBorder="1"/>
    <xf numFmtId="0" fontId="0" fillId="0" borderId="16" xfId="0" quotePrefix="1" applyBorder="1"/>
    <xf numFmtId="164" fontId="0" fillId="2" borderId="3" xfId="1" applyNumberFormat="1" applyFont="1" applyFill="1" applyBorder="1"/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164" fontId="0" fillId="5" borderId="19" xfId="1" applyNumberFormat="1" applyFont="1" applyFill="1" applyBorder="1" applyAlignment="1">
      <alignment vertical="center"/>
    </xf>
    <xf numFmtId="164" fontId="0" fillId="5" borderId="6" xfId="1" applyNumberFormat="1" applyFont="1" applyFill="1" applyBorder="1" applyAlignment="1">
      <alignment vertical="center"/>
    </xf>
    <xf numFmtId="164" fontId="0" fillId="5" borderId="17" xfId="1" applyNumberFormat="1" applyFont="1" applyFill="1" applyBorder="1" applyAlignment="1">
      <alignment vertical="center"/>
    </xf>
    <xf numFmtId="164" fontId="0" fillId="6" borderId="6" xfId="1" applyNumberFormat="1" applyFont="1" applyFill="1" applyBorder="1" applyAlignment="1">
      <alignment vertical="center"/>
    </xf>
    <xf numFmtId="164" fontId="0" fillId="6" borderId="17" xfId="1" applyNumberFormat="1" applyFont="1" applyFill="1" applyBorder="1" applyAlignment="1">
      <alignment vertical="center"/>
    </xf>
    <xf numFmtId="164" fontId="0" fillId="4" borderId="6" xfId="1" applyNumberFormat="1" applyFont="1" applyFill="1" applyBorder="1" applyAlignment="1">
      <alignment vertical="center"/>
    </xf>
    <xf numFmtId="164" fontId="0" fillId="4" borderId="17" xfId="1" applyNumberFormat="1" applyFont="1" applyFill="1" applyBorder="1" applyAlignment="1">
      <alignment vertical="center"/>
    </xf>
    <xf numFmtId="9" fontId="0" fillId="0" borderId="0" xfId="3" applyFont="1"/>
    <xf numFmtId="9" fontId="0" fillId="0" borderId="0" xfId="0" applyNumberFormat="1"/>
    <xf numFmtId="43" fontId="0" fillId="0" borderId="0" xfId="0" applyNumberFormat="1"/>
    <xf numFmtId="164" fontId="0" fillId="3" borderId="18" xfId="1" applyNumberFormat="1" applyFont="1" applyFill="1" applyBorder="1"/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omma" xfId="2" builtinId="3"/>
    <cellStyle name="Comma [0]" xfId="1" builtinId="6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rtu%20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men"/>
      <sheetName val="T6K400H"/>
      <sheetName val="T6K400"/>
      <sheetName val="T6K300H"/>
      <sheetName val="T6K300"/>
      <sheetName val="T6K275"/>
      <sheetName val="T8K400H"/>
      <sheetName val="T8K300H"/>
      <sheetName val="T8K400"/>
      <sheetName val="T8K300"/>
      <sheetName val="T8K275"/>
      <sheetName val="TU6"/>
      <sheetName val="TU6M"/>
      <sheetName val="TU8"/>
      <sheetName val="K10x20x40"/>
      <sheetName val="K15x25x40"/>
    </sheetNames>
    <definedNames>
      <definedName name="Hrg_k10x20x40" refersTo="#REF!"/>
      <definedName name="Hrg_k15x25x40" refersTo="#REF!"/>
      <definedName name="Hrg_t6k275" refersTo="#REF!"/>
      <definedName name="Hrg_t6k300" refersTo="#REF!"/>
      <definedName name="Hrg_t6k300h" refersTo="#REF!"/>
      <definedName name="hrg_t6k400" refersTo="#REF!"/>
      <definedName name="Hrg_t6k400h" refersTo="#REF!"/>
      <definedName name="Hrg_t8k275" refersTo="#REF!"/>
      <definedName name="Hrg_t8k300" refersTo="#REF!"/>
      <definedName name="hrg_t8k300h" refersTo="#REF!"/>
      <definedName name="Hrg_t8k400" refersTo="#REF!"/>
      <definedName name="Hrg_t8k400h" refersTo="#REF!"/>
      <definedName name="Hrg_tu6" refersTo="#REF!"/>
      <definedName name="hrg_tu6m" refersTo="#REF!"/>
      <definedName name="Hrg_tu8" refersTo="#REF!"/>
      <definedName name="Sisa_k10x20x40" refersTo="#REF!"/>
      <definedName name="Sisa_K15x25x40" refersTo="#REF!"/>
      <definedName name="Sisa_Semen_m1" refersTo="#REF!"/>
      <definedName name="Sisa_Semen_m2" refersTo="#REF!"/>
      <definedName name="Sisa_t6k275" refersTo="#REF!"/>
      <definedName name="Sisa_t6k300" refersTo="#REF!"/>
      <definedName name="Sisa_t6k300h" refersTo="#REF!"/>
      <definedName name="sisa_t6k400" refersTo="#REF!"/>
      <definedName name="Sisa_t6k400h" refersTo="#REF!"/>
      <definedName name="Sisa_t8k275" refersTo="#REF!"/>
      <definedName name="Sisa_t8k300" refersTo="#REF!"/>
      <definedName name="Sisa_t8k400" refersTo="#REF!"/>
      <definedName name="Sisa_t8k400h" refersTo="#REF!"/>
      <definedName name="Sisa_tu6" refersTo="#REF!"/>
      <definedName name="Sisa_tu6m" refersTo="#REF!"/>
      <definedName name="Sisa_tu8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C1">
            <v>42999.865752901744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workbookViewId="0">
      <pane ySplit="4" topLeftCell="A5" activePane="bottomLeft" state="frozen"/>
      <selection pane="bottomLeft" activeCell="M22" sqref="M22"/>
    </sheetView>
  </sheetViews>
  <sheetFormatPr defaultRowHeight="15"/>
  <cols>
    <col min="1" max="1" width="9.85546875" customWidth="1"/>
    <col min="2" max="2" width="24.5703125" customWidth="1"/>
    <col min="3" max="3" width="11.42578125" customWidth="1"/>
    <col min="4" max="4" width="12.140625" customWidth="1"/>
    <col min="5" max="5" width="13" customWidth="1"/>
    <col min="6" max="6" width="15.28515625" customWidth="1"/>
    <col min="7" max="7" width="11.85546875" hidden="1" customWidth="1"/>
    <col min="8" max="8" width="12.85546875" hidden="1" customWidth="1"/>
  </cols>
  <sheetData>
    <row r="1" spans="1:11" ht="23.25">
      <c r="A1" s="50" t="s">
        <v>28</v>
      </c>
      <c r="B1" s="50"/>
      <c r="C1" s="50"/>
      <c r="D1" s="50"/>
      <c r="E1" s="50"/>
      <c r="F1" s="50"/>
    </row>
    <row r="2" spans="1:11" ht="15.75" thickBot="1"/>
    <row r="3" spans="1:11" ht="15.75" thickBot="1">
      <c r="A3" s="2" t="s">
        <v>0</v>
      </c>
      <c r="B3" s="2" t="s">
        <v>27</v>
      </c>
      <c r="C3" s="3" t="s">
        <v>2</v>
      </c>
      <c r="D3" s="2" t="s">
        <v>25</v>
      </c>
      <c r="E3" s="2" t="s">
        <v>5</v>
      </c>
      <c r="F3" s="2" t="s">
        <v>6</v>
      </c>
      <c r="G3" s="51" t="s">
        <v>31</v>
      </c>
      <c r="H3" s="52"/>
    </row>
    <row r="4" spans="1:11" s="33" customFormat="1" ht="15.75" thickBot="1">
      <c r="A4" s="29" t="s">
        <v>1</v>
      </c>
      <c r="B4" s="29" t="s">
        <v>26</v>
      </c>
      <c r="C4" s="30" t="s">
        <v>3</v>
      </c>
      <c r="D4" s="29" t="s">
        <v>4</v>
      </c>
      <c r="E4" s="29" t="s">
        <v>42</v>
      </c>
      <c r="F4" s="29" t="s">
        <v>26</v>
      </c>
      <c r="G4" s="31" t="s">
        <v>3</v>
      </c>
      <c r="H4" s="32" t="s">
        <v>4</v>
      </c>
    </row>
    <row r="5" spans="1:11" ht="21" customHeight="1">
      <c r="A5" s="20" t="s">
        <v>7</v>
      </c>
      <c r="B5" s="21" t="s">
        <v>9</v>
      </c>
      <c r="C5" s="22">
        <f ca="1">LOOKUP(9.99999999999999E+307,[1]!Sisa_Semen_m1)</f>
        <v>169</v>
      </c>
      <c r="D5" s="23"/>
      <c r="E5" s="22">
        <f>+[2]Sheet1!$C$1</f>
        <v>42999.865752901744</v>
      </c>
      <c r="F5" s="24">
        <f t="shared" ref="F5:F15" ca="1" si="0">C5*E5</f>
        <v>7266977.3122403948</v>
      </c>
      <c r="G5" s="13">
        <v>85</v>
      </c>
      <c r="H5" s="12" t="s">
        <v>26</v>
      </c>
    </row>
    <row r="6" spans="1:11" ht="21" customHeight="1">
      <c r="A6" s="25" t="s">
        <v>8</v>
      </c>
      <c r="B6" s="9" t="s">
        <v>10</v>
      </c>
      <c r="C6" s="4">
        <f ca="1">LOOKUP(9.99999999999999E+307,[1]!Sisa_Semen_m2)</f>
        <v>125</v>
      </c>
      <c r="D6" s="10"/>
      <c r="E6" s="49">
        <f>+[2]Sheet1!$C$1</f>
        <v>42999.865752901744</v>
      </c>
      <c r="F6" s="26">
        <f t="shared" ref="F6" ca="1" si="1">C6*E6</f>
        <v>5374983.2191127175</v>
      </c>
      <c r="G6" s="14">
        <v>114</v>
      </c>
      <c r="H6" s="12"/>
    </row>
    <row r="7" spans="1:11" ht="21" customHeight="1">
      <c r="A7" s="25" t="s">
        <v>32</v>
      </c>
      <c r="B7" s="9" t="s">
        <v>11</v>
      </c>
      <c r="C7" s="4">
        <f t="shared" ref="C7:C15" ca="1" si="2">D7/43</f>
        <v>0</v>
      </c>
      <c r="D7" s="10">
        <f ca="1">LOOKUP(9.99999999999999E+307,[1]!Sisa_t6k400h)</f>
        <v>0</v>
      </c>
      <c r="E7" s="4">
        <f ca="1">LOOKUP(9.99999999999999E+307,[1]!Hrg_t6k400h)</f>
        <v>0</v>
      </c>
      <c r="F7" s="26">
        <f t="shared" ca="1" si="0"/>
        <v>0</v>
      </c>
      <c r="G7" s="15">
        <v>2285</v>
      </c>
      <c r="H7" s="12">
        <f>+G7/43</f>
        <v>53.139534883720927</v>
      </c>
    </row>
    <row r="8" spans="1:11" ht="21" customHeight="1">
      <c r="A8" s="25" t="s">
        <v>50</v>
      </c>
      <c r="B8" s="9" t="s">
        <v>51</v>
      </c>
      <c r="C8" s="4">
        <f t="shared" ref="C8" ca="1" si="3">D8/43</f>
        <v>110.79069767441861</v>
      </c>
      <c r="D8" s="10">
        <f ca="1">LOOKUP(9.99999999999999E+307,[1]!sisa_t6k400)</f>
        <v>4764</v>
      </c>
      <c r="E8" s="4">
        <f ca="1">LOOKUP(9.99999999999999E+307,[1]!hrg_t6k400)</f>
        <v>31019.129809585778</v>
      </c>
      <c r="F8" s="26">
        <f t="shared" ref="F8" ca="1" si="4">C8*E8</f>
        <v>3436631.032857364</v>
      </c>
      <c r="G8" s="15"/>
      <c r="H8" s="12"/>
    </row>
    <row r="9" spans="1:11" ht="21" customHeight="1">
      <c r="A9" s="25" t="s">
        <v>33</v>
      </c>
      <c r="B9" s="9" t="s">
        <v>12</v>
      </c>
      <c r="C9" s="4">
        <f t="shared" ca="1" si="2"/>
        <v>133.93023255813952</v>
      </c>
      <c r="D9" s="10">
        <f ca="1">LOOKUP(9.99999999999999E+307,[1]!Sisa_t6k300h)</f>
        <v>5759</v>
      </c>
      <c r="E9" s="4">
        <f ca="1">LOOKUP(9.99999999999999E+307,[1]!Hrg_t6k300h)</f>
        <v>31127.297004655691</v>
      </c>
      <c r="F9" s="26">
        <f t="shared" ca="1" si="0"/>
        <v>4168886.1267398163</v>
      </c>
      <c r="G9" s="16">
        <v>0</v>
      </c>
      <c r="H9" s="12">
        <v>0</v>
      </c>
    </row>
    <row r="10" spans="1:11" ht="21" customHeight="1">
      <c r="A10" s="25" t="s">
        <v>34</v>
      </c>
      <c r="B10" s="9" t="s">
        <v>13</v>
      </c>
      <c r="C10" s="4">
        <f t="shared" ca="1" si="2"/>
        <v>1367.2558139534883</v>
      </c>
      <c r="D10" s="10">
        <f ca="1">LOOKUP(9.99999999999999E+307,[1]!Sisa_t6k300)</f>
        <v>58792</v>
      </c>
      <c r="E10" s="4">
        <f ca="1">LOOKUP(9.99999999999999E+307,[1]!Hrg_t6k300)</f>
        <v>27166.988695924192</v>
      </c>
      <c r="F10" s="26">
        <f t="shared" ca="1" si="0"/>
        <v>37144223.24211105</v>
      </c>
      <c r="G10" s="16">
        <v>0</v>
      </c>
      <c r="H10" s="12">
        <v>0</v>
      </c>
      <c r="K10" t="s">
        <v>26</v>
      </c>
    </row>
    <row r="11" spans="1:11" ht="21" customHeight="1">
      <c r="A11" s="25" t="s">
        <v>35</v>
      </c>
      <c r="B11" s="9" t="s">
        <v>14</v>
      </c>
      <c r="C11" s="4">
        <f t="shared" ca="1" si="2"/>
        <v>944.81395348837214</v>
      </c>
      <c r="D11" s="10">
        <f ca="1">LOOKUP(9.99999999999999E+307,[1]!Sisa_t6k275)</f>
        <v>40627</v>
      </c>
      <c r="E11" s="4">
        <f ca="1">LOOKUP(9.99999999999999E+307,[1]!Hrg_t6k275)</f>
        <v>25443.297275137422</v>
      </c>
      <c r="F11" s="26">
        <f t="shared" ca="1" si="0"/>
        <v>24039182.288302515</v>
      </c>
      <c r="G11" s="17">
        <v>7288</v>
      </c>
      <c r="H11" s="10">
        <f t="shared" ref="H11" si="5">+G11/43</f>
        <v>169.48837209302326</v>
      </c>
    </row>
    <row r="12" spans="1:11" ht="21" customHeight="1">
      <c r="A12" s="25" t="s">
        <v>36</v>
      </c>
      <c r="B12" s="9" t="s">
        <v>15</v>
      </c>
      <c r="C12" s="4">
        <f t="shared" ca="1" si="2"/>
        <v>407.48837209302326</v>
      </c>
      <c r="D12" s="10">
        <f ca="1">LOOKUP(9.99999999999999E+307,[1]!Sisa_t8k400h)</f>
        <v>17522</v>
      </c>
      <c r="E12" s="4">
        <f ca="1">LOOKUP(9.99999999999999E+307,[1]!Hrg_t8k400h)</f>
        <v>46078.239708228954</v>
      </c>
      <c r="F12" s="26">
        <f t="shared" ca="1" si="0"/>
        <v>18776346.887618318</v>
      </c>
      <c r="G12" s="18">
        <v>30072</v>
      </c>
      <c r="H12" s="12">
        <f>+G12/43</f>
        <v>699.34883720930236</v>
      </c>
    </row>
    <row r="13" spans="1:11" ht="21" customHeight="1">
      <c r="A13" s="25" t="s">
        <v>37</v>
      </c>
      <c r="B13" s="9" t="s">
        <v>16</v>
      </c>
      <c r="C13" s="4">
        <f t="shared" ca="1" si="2"/>
        <v>575.60465116279067</v>
      </c>
      <c r="D13" s="10">
        <f ca="1">LOOKUP(9.99999999999999E+307,[1]!Sisa_t8k400)</f>
        <v>24751</v>
      </c>
      <c r="E13" s="4">
        <f ca="1">LOOKUP(9.99999999999999E+307,[1]!Hrg_t8k400)</f>
        <v>41123.08897045959</v>
      </c>
      <c r="F13" s="26">
        <f t="shared" ca="1" si="0"/>
        <v>23670641.281577796</v>
      </c>
      <c r="G13" s="17">
        <v>21464</v>
      </c>
      <c r="H13" s="10">
        <f t="shared" ref="H13" si="6">+G13/43</f>
        <v>499.16279069767444</v>
      </c>
    </row>
    <row r="14" spans="1:11" ht="21" customHeight="1">
      <c r="A14" s="25" t="s">
        <v>38</v>
      </c>
      <c r="B14" s="9" t="s">
        <v>17</v>
      </c>
      <c r="C14" s="4">
        <f t="shared" ca="1" si="2"/>
        <v>0</v>
      </c>
      <c r="D14" s="10">
        <f ca="1">LOOKUP(9.99999999999999E+307,[1]!Sisa_t8k300)</f>
        <v>0</v>
      </c>
      <c r="E14" s="4">
        <f ca="1">LOOKUP(9.99999999999999E+307,[1]!Hrg_t8k300)</f>
        <v>0</v>
      </c>
      <c r="F14" s="26">
        <f t="shared" ca="1" si="0"/>
        <v>0</v>
      </c>
      <c r="G14" s="15">
        <v>6916</v>
      </c>
      <c r="H14" s="12">
        <f>+G14/43</f>
        <v>160.83720930232559</v>
      </c>
    </row>
    <row r="15" spans="1:11" ht="21" customHeight="1">
      <c r="A15" s="25" t="s">
        <v>39</v>
      </c>
      <c r="B15" s="9" t="s">
        <v>18</v>
      </c>
      <c r="C15" s="4">
        <f t="shared" ca="1" si="2"/>
        <v>0</v>
      </c>
      <c r="D15" s="10">
        <f ca="1">LOOKUP(9.99999999999999E+307,[1]!Sisa_t8k275)</f>
        <v>0</v>
      </c>
      <c r="E15" s="4">
        <f ca="1">LOOKUP(9.99999999999999E+307,[1]!Hrg_t8k275)</f>
        <v>0</v>
      </c>
      <c r="F15" s="26">
        <f t="shared" ca="1" si="0"/>
        <v>0</v>
      </c>
      <c r="G15" s="15">
        <v>6528</v>
      </c>
      <c r="H15" s="12">
        <f>+G15/43</f>
        <v>151.81395348837211</v>
      </c>
    </row>
    <row r="16" spans="1:11" ht="21" customHeight="1">
      <c r="A16" s="25" t="s">
        <v>19</v>
      </c>
      <c r="B16" s="9" t="s">
        <v>22</v>
      </c>
      <c r="C16" s="4">
        <f ca="1">LOOKUP(9.99999999999999E+307,[1]!Sisa_tu6)</f>
        <v>1304</v>
      </c>
      <c r="D16" s="10" t="s">
        <v>26</v>
      </c>
      <c r="E16" s="4">
        <f ca="1">LOOKUP(9.99999999999999E+307,[1]!Hrg_tu6)</f>
        <v>1376.4176603927542</v>
      </c>
      <c r="F16" s="26">
        <f ca="1">C16*E16</f>
        <v>1794848.6291521515</v>
      </c>
      <c r="G16" s="15">
        <v>872</v>
      </c>
      <c r="H16" s="12">
        <f>+G16/24</f>
        <v>36.333333333333336</v>
      </c>
    </row>
    <row r="17" spans="1:8" ht="21" customHeight="1">
      <c r="A17" s="25" t="s">
        <v>43</v>
      </c>
      <c r="B17" s="9" t="s">
        <v>44</v>
      </c>
      <c r="C17" s="4">
        <f ca="1">LOOKUP(9.99999999999999E+307,[1]!Sisa_tu6m)</f>
        <v>0</v>
      </c>
      <c r="D17" s="10" t="s">
        <v>26</v>
      </c>
      <c r="E17" s="4">
        <f ca="1">LOOKUP(9.99999999999999E+307,[1]!hrg_tu6m)</f>
        <v>0</v>
      </c>
      <c r="F17" s="26">
        <f ca="1">C17*E17</f>
        <v>0</v>
      </c>
      <c r="G17" s="15"/>
      <c r="H17" s="12"/>
    </row>
    <row r="18" spans="1:8" ht="21" customHeight="1">
      <c r="A18" s="25" t="s">
        <v>20</v>
      </c>
      <c r="B18" s="9" t="s">
        <v>21</v>
      </c>
      <c r="C18" s="4">
        <f ca="1">LOOKUP(9.99999999999999E+307,[1]!Sisa_tu8)</f>
        <v>0</v>
      </c>
      <c r="D18" s="10" t="s">
        <v>26</v>
      </c>
      <c r="E18" s="4">
        <f ca="1">LOOKUP(9.99999999999999E+307,[1]!Hrg_tu8)</f>
        <v>0</v>
      </c>
      <c r="F18" s="26">
        <f t="shared" ref="F18:F20" ca="1" si="7">C18*E18</f>
        <v>0</v>
      </c>
      <c r="G18" s="16">
        <v>0</v>
      </c>
      <c r="H18" s="12">
        <v>0</v>
      </c>
    </row>
    <row r="19" spans="1:8" ht="21" customHeight="1">
      <c r="A19" s="27" t="s">
        <v>40</v>
      </c>
      <c r="B19" s="9" t="s">
        <v>23</v>
      </c>
      <c r="C19" s="4">
        <f ca="1">LOOKUP(9.99999999999999E+307,[1]!Sisa_k10x20x40)</f>
        <v>1808</v>
      </c>
      <c r="D19" s="10" t="s">
        <v>30</v>
      </c>
      <c r="E19" s="4">
        <f ca="1">LOOKUP(9.99999999999999E+307,[1]!Hrg_k10x20x40)</f>
        <v>3608.410656465137</v>
      </c>
      <c r="F19" s="26">
        <f t="shared" ca="1" si="7"/>
        <v>6524006.4668889679</v>
      </c>
      <c r="G19" s="19">
        <v>2525</v>
      </c>
      <c r="H19" s="12">
        <f>+G19/2.5</f>
        <v>1010</v>
      </c>
    </row>
    <row r="20" spans="1:8" ht="21" customHeight="1">
      <c r="A20" s="27" t="s">
        <v>41</v>
      </c>
      <c r="B20" s="9" t="s">
        <v>24</v>
      </c>
      <c r="C20" s="4">
        <f ca="1">LOOKUP(9.99999999999999E+307,[1]!Sisa_K15x25x40)</f>
        <v>1123</v>
      </c>
      <c r="D20" s="10" t="s">
        <v>26</v>
      </c>
      <c r="E20" s="4">
        <f ca="1">LOOKUP(9.99999999999999E+307,[1]!Hrg_k15x25x40)</f>
        <v>6479.4344619496524</v>
      </c>
      <c r="F20" s="26">
        <f t="shared" ca="1" si="7"/>
        <v>7276404.90076946</v>
      </c>
      <c r="G20" s="16">
        <v>964</v>
      </c>
      <c r="H20" s="12">
        <f>+G20/2.5</f>
        <v>385.6</v>
      </c>
    </row>
    <row r="21" spans="1:8" ht="15.75" thickBot="1">
      <c r="A21" s="6"/>
      <c r="B21" s="7"/>
      <c r="C21" s="5"/>
      <c r="D21" s="5"/>
      <c r="E21" s="8" t="s">
        <v>29</v>
      </c>
      <c r="F21" s="28">
        <f ca="1">SUM(F5:F20)</f>
        <v>139473131.38737056</v>
      </c>
      <c r="G21" s="7"/>
      <c r="H21" s="11" t="s">
        <v>26</v>
      </c>
    </row>
    <row r="22" spans="1:8">
      <c r="A22" s="1"/>
      <c r="B22" s="1"/>
      <c r="C22" s="1"/>
      <c r="D22" s="1"/>
      <c r="E22" s="1"/>
      <c r="F22" s="1"/>
    </row>
    <row r="23" spans="1:8">
      <c r="A23" s="1"/>
      <c r="B23" s="1"/>
      <c r="C23" s="1"/>
      <c r="D23" s="1"/>
      <c r="E23" s="1"/>
      <c r="F23" s="1"/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</sheetData>
  <mergeCells count="2">
    <mergeCell ref="A1:F1"/>
    <mergeCell ref="G3:H3"/>
  </mergeCells>
  <dataValidations count="1">
    <dataValidation type="list" allowBlank="1" showInputMessage="1" showErrorMessage="1" sqref="K10">
      <formula1>kd_brg</formula1>
    </dataValidation>
  </dataValidations>
  <pageMargins left="0.7" right="0.7" top="0.75" bottom="0.75" header="0.3" footer="0.3"/>
  <pageSetup paperSize="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6" sqref="C6"/>
    </sheetView>
  </sheetViews>
  <sheetFormatPr defaultRowHeight="15"/>
  <cols>
    <col min="1" max="1" width="29.7109375" customWidth="1"/>
    <col min="2" max="2" width="18" customWidth="1"/>
    <col min="3" max="3" width="17" customWidth="1"/>
    <col min="5" max="5" width="10.5703125" bestFit="1" customWidth="1"/>
  </cols>
  <sheetData>
    <row r="1" spans="1:6" ht="23.25">
      <c r="A1" s="50" t="s">
        <v>45</v>
      </c>
      <c r="B1" s="50"/>
      <c r="C1" s="50"/>
    </row>
    <row r="2" spans="1:6" ht="15.75" thickBot="1"/>
    <row r="3" spans="1:6" ht="21.95" customHeight="1" thickBot="1">
      <c r="A3" s="34" t="s">
        <v>27</v>
      </c>
      <c r="B3" s="34" t="s">
        <v>47</v>
      </c>
      <c r="C3" s="34" t="s">
        <v>46</v>
      </c>
    </row>
    <row r="4" spans="1:6" ht="21.95" customHeight="1">
      <c r="A4" s="38" t="s">
        <v>11</v>
      </c>
      <c r="B4" s="40">
        <f ca="1">LOOKUP(9.99999999999999E+307,[1]!Hrg_t6k400h)</f>
        <v>0</v>
      </c>
      <c r="C4" s="39">
        <v>50000</v>
      </c>
    </row>
    <row r="5" spans="1:6" ht="21.95" customHeight="1">
      <c r="A5" s="38" t="s">
        <v>48</v>
      </c>
      <c r="B5" s="40">
        <f ca="1">LOOKUP(9.99999999999999E+307,[1]!hrg_t6k400)</f>
        <v>31019.129809585778</v>
      </c>
      <c r="C5" s="39">
        <v>45000</v>
      </c>
      <c r="D5" s="46"/>
    </row>
    <row r="6" spans="1:6" ht="21.95" customHeight="1">
      <c r="A6" s="36" t="s">
        <v>12</v>
      </c>
      <c r="B6" s="40">
        <f ca="1">LOOKUP(9.99999999999999E+307,[1]!Hrg_t6k300h)</f>
        <v>31127.297004655691</v>
      </c>
      <c r="C6" s="39">
        <v>45000</v>
      </c>
      <c r="D6" s="46"/>
    </row>
    <row r="7" spans="1:6" ht="21.95" customHeight="1">
      <c r="A7" s="36" t="s">
        <v>13</v>
      </c>
      <c r="B7" s="40">
        <f ca="1">LOOKUP(9.99999999999999E+307,[1]!Hrg_t6k300)</f>
        <v>27166.988695924192</v>
      </c>
      <c r="C7" s="41">
        <v>40000</v>
      </c>
    </row>
    <row r="8" spans="1:6" ht="21.95" customHeight="1">
      <c r="A8" s="36" t="s">
        <v>14</v>
      </c>
      <c r="B8" s="40">
        <f ca="1">LOOKUP(9.99999999999999E+307,[1]!Hrg_t6k275)</f>
        <v>25443.297275137422</v>
      </c>
      <c r="C8" s="41">
        <v>37000</v>
      </c>
    </row>
    <row r="9" spans="1:6" ht="21.95" customHeight="1">
      <c r="A9" s="37" t="s">
        <v>15</v>
      </c>
      <c r="B9" s="42">
        <f ca="1">LOOKUP(9.99999999999999E+307,[1]!Hrg_t8k400h)</f>
        <v>46078.239708228954</v>
      </c>
      <c r="C9" s="43">
        <v>65000</v>
      </c>
      <c r="E9" s="48"/>
      <c r="F9" s="47"/>
    </row>
    <row r="10" spans="1:6" ht="21.95" customHeight="1">
      <c r="A10" s="37" t="s">
        <v>16</v>
      </c>
      <c r="B10" s="42">
        <f ca="1">LOOKUP(9.99999999999999E+307,[1]!Hrg_t8k400)</f>
        <v>41123.08897045959</v>
      </c>
      <c r="C10" s="43">
        <v>55000</v>
      </c>
    </row>
    <row r="11" spans="1:6" ht="21.95" customHeight="1">
      <c r="A11" s="37" t="s">
        <v>49</v>
      </c>
      <c r="B11" s="42">
        <f ca="1">LOOKUP(9.99999999999999E+307,[1]!hrg_t8k300h)</f>
        <v>0</v>
      </c>
      <c r="C11" s="43">
        <v>60000</v>
      </c>
    </row>
    <row r="12" spans="1:6" ht="21.95" customHeight="1">
      <c r="A12" s="37" t="s">
        <v>17</v>
      </c>
      <c r="B12" s="42">
        <f ca="1">LOOKUP(9.99999999999999E+307,[1]!Hrg_t8k300)</f>
        <v>0</v>
      </c>
      <c r="C12" s="43">
        <v>50000</v>
      </c>
    </row>
    <row r="13" spans="1:6" ht="21.95" customHeight="1">
      <c r="A13" s="37" t="s">
        <v>18</v>
      </c>
      <c r="B13" s="42">
        <f ca="1">LOOKUP(9.99999999999999E+307,[1]!Hrg_t8k275)</f>
        <v>0</v>
      </c>
      <c r="C13" s="43">
        <v>47000</v>
      </c>
    </row>
    <row r="14" spans="1:6" ht="21.95" customHeight="1">
      <c r="A14" s="35" t="s">
        <v>22</v>
      </c>
      <c r="B14" s="44">
        <f ca="1">LOOKUP(9.99999999999999E+307,[1]!Hrg_tu6)</f>
        <v>1376.4176603927542</v>
      </c>
      <c r="C14" s="45">
        <v>2300</v>
      </c>
    </row>
    <row r="15" spans="1:6" ht="21.95" customHeight="1">
      <c r="A15" s="35" t="s">
        <v>44</v>
      </c>
      <c r="B15" s="44">
        <f ca="1">LOOKUP(9.99999999999999E+307,[1]!hrg_tu6m)</f>
        <v>0</v>
      </c>
      <c r="C15" s="45">
        <v>3800</v>
      </c>
    </row>
    <row r="16" spans="1:6" ht="21.95" customHeight="1">
      <c r="A16" s="35" t="s">
        <v>21</v>
      </c>
      <c r="B16" s="44">
        <f ca="1">LOOKUP(9.99999999999999E+307,[1]!Hrg_tu8)</f>
        <v>0</v>
      </c>
      <c r="C16" s="45">
        <v>3500</v>
      </c>
    </row>
    <row r="17" spans="1:3" ht="21.95" customHeight="1">
      <c r="A17" s="35" t="s">
        <v>23</v>
      </c>
      <c r="B17" s="44">
        <f ca="1">LOOKUP(9.99999999999999E+307,[1]!Hrg_k10x20x40)</f>
        <v>3608.410656465137</v>
      </c>
      <c r="C17" s="45">
        <v>6000</v>
      </c>
    </row>
    <row r="18" spans="1:3" ht="21.95" customHeight="1">
      <c r="A18" s="35" t="s">
        <v>24</v>
      </c>
      <c r="B18" s="44">
        <f ca="1">LOOKUP(9.99999999999999E+307,[1]!Hrg_k15x25x40)</f>
        <v>6479.4344619496524</v>
      </c>
      <c r="C18" s="45">
        <v>12000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Persediaan</vt:lpstr>
      <vt:lpstr>Daftar Harga</vt:lpstr>
      <vt:lpstr>Sheet3</vt:lpstr>
      <vt:lpstr>Persediaan!Print_Area</vt:lpstr>
      <vt:lpstr>Saldo_Awal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2019-09-13T01:18:54Z</cp:lastPrinted>
  <dcterms:created xsi:type="dcterms:W3CDTF">2019-05-07T18:22:55Z</dcterms:created>
  <dcterms:modified xsi:type="dcterms:W3CDTF">2019-09-26T22:16:30Z</dcterms:modified>
</cp:coreProperties>
</file>