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10\Downloads\Maven Analytics\Guided Projects - Manufacturing Downtime Analysis\"/>
    </mc:Choice>
  </mc:AlternateContent>
  <xr:revisionPtr revIDLastSave="0" documentId="13_ncr:1_{4F1196F2-8A48-4291-BBF6-EA7963F68567}" xr6:coauthVersionLast="47" xr6:coauthVersionMax="47" xr10:uidLastSave="{00000000-0000-0000-0000-000000000000}"/>
  <bookViews>
    <workbookView xWindow="-110" yWindow="-110" windowWidth="19420" windowHeight="11020" activeTab="4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" sheetId="2" r:id="rId4"/>
    <sheet name="Dashboard" sheetId="9" r:id="rId5"/>
  </sheets>
  <definedNames>
    <definedName name="_xlnm._FilterDatabase" localSheetId="2" hidden="1">'Downtime factors'!$A$1:$E$13</definedName>
    <definedName name="_xlnm._FilterDatabase" localSheetId="0" hidden="1">'Line productivity'!$A$1:$F$39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9" l="1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D28" i="9"/>
  <c r="E28" i="9"/>
  <c r="F28" i="9"/>
  <c r="G28" i="9"/>
  <c r="C28" i="9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D2" i="3"/>
  <c r="D5" i="3"/>
  <c r="D10" i="3"/>
  <c r="D4" i="3"/>
  <c r="D8" i="3"/>
  <c r="D3" i="3"/>
  <c r="D6" i="3"/>
  <c r="D12" i="3"/>
  <c r="D9" i="3"/>
  <c r="D11" i="3"/>
  <c r="D7" i="3"/>
  <c r="D1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E3" i="3" l="1"/>
  <c r="E10" i="3"/>
  <c r="E9" i="3"/>
  <c r="E8" i="3"/>
  <c r="E7" i="3"/>
  <c r="E2" i="3"/>
  <c r="E6" i="3"/>
  <c r="E13" i="3"/>
  <c r="E5" i="3"/>
  <c r="E4" i="3"/>
  <c r="E12" i="3"/>
  <c r="E11" i="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<sst xmlns="http://schemas.openxmlformats.org/spreadsheetml/2006/main" count="154" uniqueCount="51">
  <si>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</si>
  <si>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</si>
  <si>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</si>
  <si>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</si>
  <si>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</si>
  <si>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</si>
  <si>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</si>
  <si>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</si>
  <si>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</si>
  <si>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</si>
  <si>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</si>
  <si>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</si>
  <si>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</si>
  <si>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</si>
  <si>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</si>
  <si>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</si>
  <si>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</si>
  <si>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</si>
  <si>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</si>
  <si>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</si>
  <si>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</si>
  <si>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</si>
  <si>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</si>
  <si>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</si>
  <si>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</si>
  <si>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</si>
  <si>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</si>
  <si>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</si>
  <si>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</si>
  <si>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</si>
  <si>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</si>
  <si>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</si>
  <si>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</si>
  <si>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</si>
  <si>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</si>
  <si>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</si>
  <si>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</si>
  <si>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</si>
  <si>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</si>
  <si>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</si>
  <si>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</si>
  <si>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</si>
  <si>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</si>
  <si>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</si>
  <si>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Batch Time</t>
  </si>
  <si>
    <t>Min Batch Time</t>
  </si>
  <si>
    <t>Sum of Efficiency</t>
  </si>
  <si>
    <t>Row Labels</t>
  </si>
  <si>
    <t>Grand Total</t>
  </si>
  <si>
    <t>Downtime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</si>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</sst>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[Manufacturing_Line_Productivity_WIP.xlsx]Line productivity!PivotTable1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 productivity'!$K$1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A-41C0-95CA-120B661F1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productivity'!$J$2:$J$6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'Line productivity'!$K$2:$K$6</c:f>
              <c:numCache>
                <c:formatCode>0%</c:formatCode>
                <c:ptCount val="4"/>
                <c:pt idx="0">
                  <c:v>0.66839378238341973</c:v>
                </c:pt>
                <c:pt idx="1">
                  <c:v>0.64077669902912626</c:v>
                </c:pt>
                <c:pt idx="2">
                  <c:v>0.63170731707317074</c:v>
                </c:pt>
                <c:pt idx="3">
                  <c:v>0.60941176470588243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A-41C0-95CA-120B661F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40845071"/>
        <c:axId val="1640847471"/>
      </c:barChart>
      <c:catAx>
        <c:axId val="1640845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7471"/>
        <c:crosses val="autoZero"/>
        <c:auto val="1"/>
        <c:lblAlgn val="ctr"/>
        <c:lblOffset val="100"/>
        <c:noMultiLvlLbl val="0"/>
      </c:catAx>
      <c:valAx>
        <c:axId val="1640847471"/>
        <c:scaling>
          <c:orientation val="minMax"/>
          <c:max val="0.70000000000000007"/>
          <c:min val="0"/>
        </c:scaling>
        <c:delete val="1"/>
        <c:axPos val="t"/>
        <c:numFmt formatCode="0%" sourceLinked="1"/>
        <c:majorTickMark val="none"/>
        <c:minorTickMark val="none"/>
        <c:tickLblPos val="nextTo"/>
        <c:crossAx val="16408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'Downtime factors'!$D$1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8E-47B3-B486-006E901AE4B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8E-47B3-B486-006E901AE4B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E-47B3-B486-006E901AE4B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8E-47B3-B486-006E901AE4B7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8E-47B3-B486-006E901AE4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8E-47B3-B486-006E901AE4B7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E-47B3-B486-006E901AE4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8E-47B3-B486-006E901AE4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E-47B3-B486-006E901AE4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8E-47B3-B486-006E901AE4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E-47B3-B486-006E901AE4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8E-47B3-B486-006E901AE4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8E-47B3-B486-006E901AE4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factors'!$D$2:$D$13</c:f>
              <c:numCache>
                <c:formatCode>General</c:formatCode>
                <c:ptCount val="12"/>
                <c:pt idx="0">
                  <c:v>332</c:v>
                </c:pt>
                <c:pt idx="1">
                  <c:v>254</c:v>
                </c:pt>
                <c:pt idx="2">
                  <c:v>225</c:v>
                </c:pt>
                <c:pt idx="3">
                  <c:v>160</c:v>
                </c:pt>
                <c:pt idx="4">
                  <c:v>145</c:v>
                </c:pt>
                <c:pt idx="5">
                  <c:v>74</c:v>
                </c:pt>
                <c:pt idx="6">
                  <c:v>57</c:v>
                </c:pt>
                <c:pt idx="7">
                  <c:v>49</c:v>
                </c:pt>
                <c:pt idx="8">
                  <c:v>42</c:v>
                </c:pt>
                <c:pt idx="9">
                  <c:v>33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7B3-B486-006E901A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7588640"/>
        <c:axId val="1247586720"/>
      </c:barChart>
      <c:lineChart>
        <c:grouping val="standard"/>
        <c:varyColors val="0"/>
        <c:ser>
          <c:idx val="1"/>
          <c:order val="1"/>
          <c:tx>
            <c:strRef>
              <c:f>'Downtime factors'!$E$1</c:f>
              <c:strCache>
                <c:ptCount val="1"/>
                <c:pt idx="0">
                  <c:v>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8E-47B3-B486-006E901AE4B7}"/>
              </c:ext>
            </c:extLst>
          </c:dPt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8E-47B3-B486-006E901AE4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factors'!$E$2:$E$13</c:f>
              <c:numCache>
                <c:formatCode>0%</c:formatCode>
                <c:ptCount val="12"/>
                <c:pt idx="0">
                  <c:v>0.23919308357348704</c:v>
                </c:pt>
                <c:pt idx="1">
                  <c:v>0.42219020172910665</c:v>
                </c:pt>
                <c:pt idx="2">
                  <c:v>0.58429394812680113</c:v>
                </c:pt>
                <c:pt idx="3">
                  <c:v>0.69956772334293948</c:v>
                </c:pt>
                <c:pt idx="4">
                  <c:v>0.80403458213256485</c:v>
                </c:pt>
                <c:pt idx="5">
                  <c:v>0.85734870317002887</c:v>
                </c:pt>
                <c:pt idx="6">
                  <c:v>0.89841498559077815</c:v>
                </c:pt>
                <c:pt idx="7">
                  <c:v>0.93371757925072041</c:v>
                </c:pt>
                <c:pt idx="8">
                  <c:v>0.96397694524495681</c:v>
                </c:pt>
                <c:pt idx="9">
                  <c:v>0.98775216138328525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E-47B3-B486-006E901A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499728"/>
        <c:axId val="1344510288"/>
      </c:lineChart>
      <c:catAx>
        <c:axId val="12475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6720"/>
        <c:crosses val="autoZero"/>
        <c:auto val="1"/>
        <c:lblAlgn val="ctr"/>
        <c:lblOffset val="100"/>
        <c:noMultiLvlLbl val="0"/>
      </c:catAx>
      <c:valAx>
        <c:axId val="12475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8640"/>
        <c:crosses val="autoZero"/>
        <c:crossBetween val="between"/>
      </c:valAx>
      <c:valAx>
        <c:axId val="134451028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99728"/>
        <c:crosses val="max"/>
        <c:crossBetween val="between"/>
      </c:valAx>
      <c:catAx>
        <c:axId val="134449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451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6</xdr:col>
      <xdr:colOff>447676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58DCD-BF75-42BC-993E-FC02A4B23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</xdr:row>
      <xdr:rowOff>0</xdr:rowOff>
    </xdr:from>
    <xdr:to>
      <xdr:col>6</xdr:col>
      <xdr:colOff>142876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D9D580-E26D-8248-8652-E924096D6F5B}"/>
            </a:ext>
          </a:extLst>
        </xdr:cNvPr>
        <xdr:cNvSpPr txBox="1"/>
      </xdr:nvSpPr>
      <xdr:spPr>
        <a:xfrm>
          <a:off x="611188" y="182563"/>
          <a:ext cx="4278313" cy="730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accent1">
                  <a:lumMod val="75000"/>
                </a:schemeClr>
              </a:solidFill>
            </a:rPr>
            <a:t>Overall line efficiency sits at 64%</a:t>
          </a:r>
        </a:p>
        <a:p>
          <a:r>
            <a:rPr lang="en-US" sz="1400" kern="1200">
              <a:solidFill>
                <a:schemeClr val="bg2">
                  <a:lumMod val="25000"/>
                </a:schemeClr>
              </a:solidFill>
            </a:rPr>
            <a:t>We should place special focus on</a:t>
          </a:r>
          <a:r>
            <a:rPr lang="en-US" sz="1400" kern="1200" baseline="0">
              <a:solidFill>
                <a:schemeClr val="bg2">
                  <a:lumMod val="25000"/>
                </a:schemeClr>
              </a:solidFill>
            </a:rPr>
            <a:t> Mac</a:t>
          </a:r>
          <a:endParaRPr lang="en-US" sz="1400" kern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absolute">
    <xdr:from>
      <xdr:col>6</xdr:col>
      <xdr:colOff>754063</xdr:colOff>
      <xdr:row>5</xdr:row>
      <xdr:rowOff>0</xdr:rowOff>
    </xdr:from>
    <xdr:to>
      <xdr:col>14</xdr:col>
      <xdr:colOff>166688</xdr:colOff>
      <xdr:row>20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2DF0A-E5AC-46CC-A3F2-1F1DEB330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754063</xdr:colOff>
      <xdr:row>1</xdr:row>
      <xdr:rowOff>0</xdr:rowOff>
    </xdr:from>
    <xdr:to>
      <xdr:col>14</xdr:col>
      <xdr:colOff>484188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521584-C6F2-DB65-5492-3F6426062152}"/>
            </a:ext>
          </a:extLst>
        </xdr:cNvPr>
        <xdr:cNvSpPr txBox="1"/>
      </xdr:nvSpPr>
      <xdr:spPr>
        <a:xfrm>
          <a:off x="5500688" y="182563"/>
          <a:ext cx="4889500" cy="730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accent1">
                  <a:lumMod val="75000"/>
                </a:schemeClr>
              </a:solidFill>
            </a:rPr>
            <a:t>The top</a:t>
          </a:r>
          <a:r>
            <a:rPr lang="en-US" sz="1600" b="1" kern="1200" baseline="0">
              <a:solidFill>
                <a:schemeClr val="accent1">
                  <a:lumMod val="75000"/>
                </a:schemeClr>
              </a:solidFill>
            </a:rPr>
            <a:t> 5% factors account for 80% of the downtime</a:t>
          </a:r>
          <a:endParaRPr lang="en-US" sz="1600" b="1" kern="1200">
            <a:solidFill>
              <a:schemeClr val="accent1">
                <a:lumMod val="75000"/>
              </a:schemeClr>
            </a:solidFill>
          </a:endParaRPr>
        </a:p>
        <a:p>
          <a:r>
            <a:rPr lang="en-US" sz="1400" kern="1200">
              <a:solidFill>
                <a:schemeClr val="bg2">
                  <a:lumMod val="25000"/>
                </a:schemeClr>
              </a:solidFill>
            </a:rPr>
            <a:t>We should prioritize these</a:t>
          </a:r>
        </a:p>
      </xdr:txBody>
    </xdr:sp>
    <xdr:clientData/>
  </xdr:twoCellAnchor>
  <xdr:twoCellAnchor editAs="absolute">
    <xdr:from>
      <xdr:col>1</xdr:col>
      <xdr:colOff>-1</xdr:colOff>
      <xdr:row>21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1D80341-2063-D2D0-0287-50C36EBB55EE}"/>
            </a:ext>
          </a:extLst>
        </xdr:cNvPr>
        <xdr:cNvSpPr txBox="1"/>
      </xdr:nvSpPr>
      <xdr:spPr>
        <a:xfrm>
          <a:off x="611187" y="3833813"/>
          <a:ext cx="6238876" cy="730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accent1">
                  <a:lumMod val="75000"/>
                </a:schemeClr>
              </a:solidFill>
            </a:rPr>
            <a:t>3 of the 5 maintime downtime factors</a:t>
          </a:r>
          <a:r>
            <a:rPr lang="en-US" sz="1600" b="1" kern="1200" baseline="0">
              <a:solidFill>
                <a:schemeClr val="accent1">
                  <a:lumMod val="75000"/>
                </a:schemeClr>
              </a:solidFill>
            </a:rPr>
            <a:t> are due to operator error</a:t>
          </a:r>
          <a:endParaRPr lang="en-US" sz="1600" b="1" kern="1200">
            <a:solidFill>
              <a:schemeClr val="accent1">
                <a:lumMod val="75000"/>
              </a:schemeClr>
            </a:solidFill>
          </a:endParaRPr>
        </a:p>
        <a:p>
          <a:r>
            <a:rPr lang="en-US" sz="1400" kern="1200">
              <a:solidFill>
                <a:schemeClr val="bg2">
                  <a:lumMod val="25000"/>
                </a:schemeClr>
              </a:solidFill>
            </a:rPr>
            <a:t>We should focus</a:t>
          </a:r>
          <a:r>
            <a:rPr lang="en-US" sz="1400" kern="1200" baseline="0">
              <a:solidFill>
                <a:schemeClr val="bg2">
                  <a:lumMod val="25000"/>
                </a:schemeClr>
              </a:solidFill>
            </a:rPr>
            <a:t> on machine adjustment for everyone, and batch change for Mac</a:t>
          </a:r>
          <a:endParaRPr lang="en-US" sz="1400" kern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0</xdr:colOff>
      <xdr:row>32</xdr:row>
      <xdr:rowOff>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39C083-99D5-7F7C-F71E-D42171116701}"/>
            </a:ext>
          </a:extLst>
        </xdr:cNvPr>
        <xdr:cNvSpPr txBox="1"/>
      </xdr:nvSpPr>
      <xdr:spPr>
        <a:xfrm>
          <a:off x="7461250" y="3833813"/>
          <a:ext cx="2444750" cy="2008188"/>
        </a:xfrm>
        <a:prstGeom prst="rect">
          <a:avLst/>
        </a:prstGeom>
        <a:solidFill>
          <a:schemeClr val="lt1"/>
        </a:solidFill>
        <a:ln w="127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Recommendations:</a:t>
          </a:r>
        </a:p>
        <a:p>
          <a:endParaRPr lang="en-US" sz="1100" b="1" kern="1200"/>
        </a:p>
        <a:p>
          <a:r>
            <a:rPr lang="en-US" sz="1100" b="0" kern="1200"/>
            <a:t>1.</a:t>
          </a:r>
          <a:r>
            <a:rPr lang="en-US" sz="1100" b="0" kern="1200" baseline="0"/>
            <a:t> Start with machine adjustment training for everyone</a:t>
          </a:r>
        </a:p>
        <a:p>
          <a:endParaRPr lang="en-US" sz="1100" b="0" kern="1200" baseline="0"/>
        </a:p>
        <a:p>
          <a:r>
            <a:rPr lang="en-US" sz="1100" b="0" kern="1200" baseline="0"/>
            <a:t>2. Provide special batch change training for Mac</a:t>
          </a:r>
        </a:p>
        <a:p>
          <a:endParaRPr lang="en-US" sz="1100" b="0" kern="1200" baseline="0"/>
        </a:p>
        <a:p>
          <a:r>
            <a:rPr lang="en-US" sz="1100" b="0" kern="1200" baseline="0"/>
            <a:t>3. Apply preventive maintanance to machine and double check inventory levels</a:t>
          </a:r>
          <a:endParaRPr lang="en-US" sz="1100" b="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rif Hadiyan" refreshedDate="45620.564465972224" createdVersion="8" refreshedVersion="8" minRefreshableVersion="3" recordCount="38" xr:uid="{5A553E5B-D046-419A-8CA3-BF9CF199D371}">
  <cacheSource type="worksheet">
    <worksheetSource ref="A1:H39" sheet="Line productivity"/>
  </cacheSource>
  <cacheFields count="9">
    <cacheField name="Date" numFmtId="164">
      <sharedItems containsSemiMixedTypes="0" containsNonDate="0" containsDate="1" containsString="0" minDate="2024-08-29T00:00:00" maxDate="2024-09-04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165">
      <sharedItems containsSemiMixedTypes="0" containsNonDate="0" containsDate="1" containsString="0" minDate="1899-12-30T01:00:00" maxDate="1899-12-30T22:55:00"/>
    </cacheField>
    <cacheField name="End Time" numFmtId="165">
      <sharedItems containsSemiMixedTypes="0" containsNonDate="0" containsDate="1" containsString="0" minDate="1899-12-30T02:45:00" maxDate="1899-12-31T01:05:00"/>
    </cacheField>
    <cacheField name="Batch Time" numFmtId="0">
      <sharedItems containsSemiMixedTypes="0" containsString="0" containsNumber="1" minValue="59.999999999999943" maxValue="205.00000000000006"/>
    </cacheField>
    <cacheField name="Min Batch Time" numFmtId="0">
      <sharedItems containsSemiMixedTypes="0" containsString="0" containsNumber="1" containsInteger="1" minValue="60" maxValue="98"/>
    </cacheField>
    <cacheField name="Efficiency" numFmtId="0" formula="'Min Batch Time'/'Batch Tim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29T00:00:00"/>
    <s v="OR-600"/>
    <n v="422111"/>
    <x v="0"/>
    <d v="1899-12-30T11:50:00"/>
    <d v="1899-12-30T14:05:00"/>
    <n v="135"/>
    <n v="60"/>
  </r>
  <r>
    <d v="2024-08-29T00:00:00"/>
    <s v="LE-600"/>
    <n v="422112"/>
    <x v="0"/>
    <d v="1899-12-30T14:05:00"/>
    <d v="1899-12-30T15:45:00"/>
    <n v="99.999999999999972"/>
    <n v="60"/>
  </r>
  <r>
    <d v="2024-08-29T00:00:00"/>
    <s v="LE-600"/>
    <n v="422113"/>
    <x v="0"/>
    <d v="1899-12-30T15:45:00"/>
    <d v="1899-12-30T17:35:00"/>
    <n v="109.99999999999993"/>
    <n v="60"/>
  </r>
  <r>
    <d v="2024-08-29T00:00:00"/>
    <s v="LE-600"/>
    <n v="422114"/>
    <x v="0"/>
    <d v="1899-12-30T17:35:00"/>
    <d v="1899-12-30T19:15:00"/>
    <n v="99.999999999999972"/>
    <n v="60"/>
  </r>
  <r>
    <d v="2024-08-29T00:00:00"/>
    <s v="LE-600"/>
    <n v="422115"/>
    <x v="1"/>
    <d v="1899-12-30T19:15:00"/>
    <d v="1899-12-30T20:39:00"/>
    <n v="84.000000000000028"/>
    <n v="60"/>
  </r>
  <r>
    <d v="2024-08-29T00:00:00"/>
    <s v="LE-600"/>
    <n v="422116"/>
    <x v="1"/>
    <d v="1899-12-30T20:39:00"/>
    <d v="1899-12-30T21:39:00"/>
    <n v="59.999999999999943"/>
    <n v="60"/>
  </r>
  <r>
    <d v="2024-08-29T00:00:00"/>
    <s v="LE-600"/>
    <n v="422117"/>
    <x v="1"/>
    <d v="1899-12-30T21:39:00"/>
    <d v="1899-12-30T22:54:00"/>
    <n v="75.000000000000057"/>
    <n v="60"/>
  </r>
  <r>
    <d v="2024-08-30T00:00:00"/>
    <s v="CO-600"/>
    <n v="422118"/>
    <x v="2"/>
    <d v="1899-12-30T04:05:00"/>
    <d v="1899-12-30T06:05:00"/>
    <n v="119.99999999999997"/>
    <n v="60"/>
  </r>
  <r>
    <d v="2024-08-30T00:00:00"/>
    <s v="CO-600"/>
    <n v="422119"/>
    <x v="2"/>
    <d v="1899-12-30T06:05:00"/>
    <d v="1899-12-30T07:30:00"/>
    <n v="85.000000000000014"/>
    <n v="60"/>
  </r>
  <r>
    <d v="2024-08-30T00:00:00"/>
    <s v="CO-600"/>
    <n v="422120"/>
    <x v="2"/>
    <d v="1899-12-30T07:30:00"/>
    <d v="1899-12-30T09:22:00"/>
    <n v="112"/>
    <n v="60"/>
  </r>
  <r>
    <d v="2024-08-30T00:00:00"/>
    <s v="CO-600"/>
    <n v="422121"/>
    <x v="3"/>
    <d v="1899-12-30T09:22:00"/>
    <d v="1899-12-30T10:37:00"/>
    <n v="74.999999999999972"/>
    <n v="60"/>
  </r>
  <r>
    <d v="2024-08-30T00:00:00"/>
    <s v="CO-600"/>
    <n v="422122"/>
    <x v="3"/>
    <d v="1899-12-30T10:37:00"/>
    <d v="1899-12-30T12:02:00"/>
    <n v="85.000000000000014"/>
    <n v="60"/>
  </r>
  <r>
    <d v="2024-08-30T00:00:00"/>
    <s v="CO-600"/>
    <n v="422123"/>
    <x v="3"/>
    <d v="1899-12-30T12:02:00"/>
    <d v="1899-12-30T14:15:00"/>
    <n v="133"/>
    <n v="60"/>
  </r>
  <r>
    <d v="2024-08-30T00:00:00"/>
    <s v="CO-600"/>
    <n v="422124"/>
    <x v="3"/>
    <d v="1899-12-30T14:15:00"/>
    <d v="1899-12-30T15:55:00"/>
    <n v="99.999999999999972"/>
    <n v="60"/>
  </r>
  <r>
    <d v="2024-08-30T00:00:00"/>
    <s v="CO-600"/>
    <n v="422125"/>
    <x v="1"/>
    <d v="1899-12-30T15:55:00"/>
    <d v="1899-12-30T17:15:00"/>
    <n v="80.000000000000028"/>
    <n v="60"/>
  </r>
  <r>
    <d v="2024-08-30T00:00:00"/>
    <s v="CO-600"/>
    <n v="422126"/>
    <x v="1"/>
    <d v="1899-12-30T17:15:00"/>
    <d v="1899-12-30T18:59:00"/>
    <n v="103.99999999999994"/>
    <n v="60"/>
  </r>
  <r>
    <d v="2024-08-30T00:00:00"/>
    <s v="CO-600"/>
    <n v="422127"/>
    <x v="1"/>
    <d v="1899-12-30T18:59:00"/>
    <d v="1899-12-30T20:22:00"/>
    <n v="83.000000000000028"/>
    <n v="60"/>
  </r>
  <r>
    <d v="2024-08-30T00:00:00"/>
    <s v="CO-600"/>
    <n v="422128"/>
    <x v="1"/>
    <d v="1899-12-30T20:22:00"/>
    <d v="1899-12-30T22:14:00"/>
    <n v="112.00000000000009"/>
    <n v="60"/>
  </r>
  <r>
    <d v="2024-08-30T00:00:00"/>
    <s v="CO-600"/>
    <n v="422129"/>
    <x v="1"/>
    <d v="1899-12-30T22:14:00"/>
    <d v="1899-12-30T23:29:00"/>
    <n v="74.999999999999886"/>
    <n v="60"/>
  </r>
  <r>
    <d v="2024-08-31T00:00:00"/>
    <s v="CO-600"/>
    <n v="422130"/>
    <x v="2"/>
    <d v="1899-12-30T07:45:00"/>
    <d v="1899-12-30T09:05:00"/>
    <n v="79.999999999999957"/>
    <n v="60"/>
  </r>
  <r>
    <d v="2024-08-31T00:00:00"/>
    <s v="CO-600"/>
    <n v="422131"/>
    <x v="2"/>
    <d v="1899-12-30T09:05:00"/>
    <d v="1899-12-30T10:35:00"/>
    <n v="90"/>
    <n v="60"/>
  </r>
  <r>
    <d v="2024-08-31T00:00:00"/>
    <s v="CO-600"/>
    <n v="422132"/>
    <x v="2"/>
    <d v="1899-12-30T10:35:00"/>
    <d v="1899-12-30T11:35:00"/>
    <n v="60.000000000000028"/>
    <n v="60"/>
  </r>
  <r>
    <d v="2024-08-31T00:00:00"/>
    <s v="DC-600"/>
    <n v="422133"/>
    <x v="2"/>
    <d v="1899-12-30T11:35:00"/>
    <d v="1899-12-30T12:55:00"/>
    <n v="79.999999999999957"/>
    <n v="60"/>
  </r>
  <r>
    <d v="2024-08-31T00:00:00"/>
    <s v="DC-600"/>
    <n v="422134"/>
    <x v="0"/>
    <d v="1899-12-30T12:55:00"/>
    <d v="1899-12-30T14:45:00"/>
    <n v="110.00000000000009"/>
    <n v="60"/>
  </r>
  <r>
    <d v="2024-08-31T00:00:00"/>
    <s v="DC-600"/>
    <n v="422135"/>
    <x v="0"/>
    <d v="1899-12-30T14:45:00"/>
    <d v="1899-12-30T16:30:00"/>
    <n v="104.99999999999994"/>
    <n v="60"/>
  </r>
  <r>
    <d v="2024-08-31T00:00:00"/>
    <s v="DC-600"/>
    <n v="422136"/>
    <x v="0"/>
    <d v="1899-12-30T16:30:00"/>
    <d v="1899-12-30T17:30:00"/>
    <n v="59.999999999999943"/>
    <n v="60"/>
  </r>
  <r>
    <d v="2024-09-02T00:00:00"/>
    <s v="RB-600"/>
    <n v="422137"/>
    <x v="2"/>
    <d v="1899-12-30T01:00:00"/>
    <d v="1899-12-30T02:45:00"/>
    <n v="104.99999999999999"/>
    <n v="60"/>
  </r>
  <r>
    <d v="2024-09-02T00:00:00"/>
    <s v="RB-600"/>
    <n v="422138"/>
    <x v="2"/>
    <d v="1899-12-30T02:45:00"/>
    <d v="1899-12-30T04:05:00"/>
    <n v="80.000000000000014"/>
    <n v="60"/>
  </r>
  <r>
    <d v="2024-09-02T00:00:00"/>
    <s v="RB-600"/>
    <n v="422139"/>
    <x v="2"/>
    <d v="1899-12-30T04:05:00"/>
    <d v="1899-12-30T05:40:00"/>
    <n v="94.999999999999986"/>
    <n v="60"/>
  </r>
  <r>
    <d v="2024-09-02T00:00:00"/>
    <s v="RB-600"/>
    <n v="422140"/>
    <x v="2"/>
    <d v="1899-12-30T05:40:00"/>
    <d v="1899-12-30T07:43:00"/>
    <n v="123.00000000000004"/>
    <n v="60"/>
  </r>
  <r>
    <d v="2024-09-02T00:00:00"/>
    <s v="RB-600"/>
    <n v="422141"/>
    <x v="3"/>
    <d v="1899-12-30T07:43:00"/>
    <d v="1899-12-30T08:50:00"/>
    <n v="67"/>
    <n v="60"/>
  </r>
  <r>
    <d v="2024-09-02T00:00:00"/>
    <s v="RB-600"/>
    <n v="422142"/>
    <x v="3"/>
    <d v="1899-12-30T08:50:00"/>
    <d v="1899-12-30T10:20:00"/>
    <n v="90"/>
    <n v="60"/>
  </r>
  <r>
    <d v="2024-09-02T00:00:00"/>
    <s v="RB-600"/>
    <n v="422143"/>
    <x v="3"/>
    <d v="1899-12-30T10:20:00"/>
    <d v="1899-12-30T12:18:00"/>
    <n v="117.9999999999999"/>
    <n v="60"/>
  </r>
  <r>
    <d v="2024-09-02T00:00:00"/>
    <s v="CO-2L"/>
    <n v="422144"/>
    <x v="3"/>
    <d v="1899-12-30T12:18:00"/>
    <d v="1899-12-30T14:50:00"/>
    <n v="152.00000000000011"/>
    <n v="98"/>
  </r>
  <r>
    <d v="2024-09-02T00:00:00"/>
    <s v="CO-2L"/>
    <n v="422145"/>
    <x v="1"/>
    <d v="1899-12-30T14:50:00"/>
    <d v="1899-12-30T16:50:00"/>
    <n v="120.00000000000006"/>
    <n v="98"/>
  </r>
  <r>
    <d v="2024-09-02T00:00:00"/>
    <s v="CO-2L"/>
    <n v="422146"/>
    <x v="1"/>
    <d v="1899-12-30T16:50:00"/>
    <d v="1899-12-30T19:30:00"/>
    <n v="159.99999999999991"/>
    <n v="98"/>
  </r>
  <r>
    <d v="2024-09-02T00:00:00"/>
    <s v="CO-2L"/>
    <n v="422147"/>
    <x v="1"/>
    <d v="1899-12-30T19:30:00"/>
    <d v="1899-12-30T22:55:00"/>
    <n v="205.00000000000006"/>
    <n v="98"/>
  </r>
  <r>
    <d v="2024-09-03T00:00:00"/>
    <s v="CO-2L"/>
    <n v="422148"/>
    <x v="0"/>
    <d v="1899-12-30T22:55:00"/>
    <d v="1899-12-31T01:05:00"/>
    <n v="129.9999999999998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4B18D-5DA0-4A10-AF18-F33970EE5D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:K6" firstHeaderRow="1" firstDataRow="1" firstDataCol="1"/>
  <pivotFields count="9"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65" showAll="0"/>
    <pivotField numFmtId="165" showAll="0"/>
    <pivotField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fficiency" fld="8" baseField="0" baseItem="0" numFmtId="9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K39"/>
  <sheetViews>
    <sheetView topLeftCell="A18" workbookViewId="0">
      <selection activeCell="J1" sqref="J1"/>
    </sheetView>
  </sheetViews>
  <sheetFormatPr defaultRowHeight="14.5" x14ac:dyDescent="0.35"/>
  <cols>
    <col min="1" max="1" width="10.453125" bestFit="1" customWidth="1"/>
    <col min="2" max="2" width="9.54296875" bestFit="1" customWidth="1"/>
    <col min="3" max="3" width="8.81640625" customWidth="1"/>
    <col min="4" max="4" width="9.453125" bestFit="1" customWidth="1"/>
    <col min="5" max="5" width="9.54296875" bestFit="1" customWidth="1"/>
    <col min="6" max="6" width="8.81640625" customWidth="1"/>
    <col min="7" max="7" width="10.08984375" bestFit="1" customWidth="1"/>
    <col min="8" max="8" width="13.6328125" bestFit="1" customWidth="1"/>
    <col min="9" max="9" width="8.81640625" customWidth="1"/>
    <col min="10" max="10" width="12.453125" bestFit="1" customWidth="1"/>
    <col min="11" max="11" width="15.453125" bestFit="1" customWidth="1"/>
    <col min="13" max="13" width="8.816406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2" t="s">
        <v>45</v>
      </c>
      <c r="J1" s="5" t="s">
        <v>47</v>
      </c>
      <c r="K1" t="s">
        <v>46</v>
      </c>
    </row>
    <row r="2" spans="1:11" x14ac:dyDescent="0.35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>
        <f>(F2-E2)*24*60</f>
        <v>135</v>
      </c>
      <c r="H2">
        <f>VLOOKUP($B2,Products!$A$2:$D$7,4,FALSE)</f>
        <v>60</v>
      </c>
      <c r="J2" s="6" t="s">
        <v>40</v>
      </c>
      <c r="K2" s="4">
        <v>0.66839378238341973</v>
      </c>
    </row>
    <row r="3" spans="1:11" x14ac:dyDescent="0.35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>
        <f t="shared" ref="G3:G39" si="0">(F3-E3)*24*60</f>
        <v>99.999999999999972</v>
      </c>
      <c r="H3">
        <f>VLOOKUP($B3,Products!$A$2:$D$7,4,FALSE)</f>
        <v>60</v>
      </c>
      <c r="J3" s="6" t="s">
        <v>41</v>
      </c>
      <c r="K3" s="4">
        <v>0.64077669902912626</v>
      </c>
    </row>
    <row r="4" spans="1:11" x14ac:dyDescent="0.35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>
        <f t="shared" si="0"/>
        <v>109.99999999999993</v>
      </c>
      <c r="H4">
        <f>VLOOKUP($B4,Products!$A$2:$D$7,4,FALSE)</f>
        <v>60</v>
      </c>
      <c r="J4" s="6" t="s">
        <v>42</v>
      </c>
      <c r="K4" s="4">
        <v>0.63170731707317074</v>
      </c>
    </row>
    <row r="5" spans="1:11" x14ac:dyDescent="0.35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>
        <f t="shared" si="0"/>
        <v>99.999999999999972</v>
      </c>
      <c r="H5">
        <f>VLOOKUP($B5,Products!$A$2:$D$7,4,FALSE)</f>
        <v>60</v>
      </c>
      <c r="J5" s="6" t="s">
        <v>43</v>
      </c>
      <c r="K5" s="4">
        <v>0.60941176470588243</v>
      </c>
    </row>
    <row r="6" spans="1:11" x14ac:dyDescent="0.35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>
        <f t="shared" si="0"/>
        <v>84.000000000000028</v>
      </c>
      <c r="H6">
        <f>VLOOKUP($B6,Products!$A$2:$D$7,4,FALSE)</f>
        <v>60</v>
      </c>
      <c r="J6" s="6" t="s">
        <v>48</v>
      </c>
      <c r="K6" s="4">
        <v>0.64022809745982379</v>
      </c>
    </row>
    <row r="7" spans="1:11" x14ac:dyDescent="0.35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>
        <f t="shared" si="0"/>
        <v>59.999999999999943</v>
      </c>
      <c r="H7">
        <f>VLOOKUP($B7,Products!$A$2:$D$7,4,FALSE)</f>
        <v>60</v>
      </c>
    </row>
    <row r="8" spans="1:11" x14ac:dyDescent="0.35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>
        <f t="shared" si="0"/>
        <v>75.000000000000057</v>
      </c>
      <c r="H8">
        <f>VLOOKUP($B8,Products!$A$2:$D$7,4,FALSE)</f>
        <v>60</v>
      </c>
    </row>
    <row r="9" spans="1:11" x14ac:dyDescent="0.35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>
        <f t="shared" si="0"/>
        <v>119.99999999999997</v>
      </c>
      <c r="H9">
        <f>VLOOKUP($B9,Products!$A$2:$D$7,4,FALSE)</f>
        <v>60</v>
      </c>
    </row>
    <row r="10" spans="1:11" x14ac:dyDescent="0.35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>
        <f t="shared" si="0"/>
        <v>85.000000000000014</v>
      </c>
      <c r="H10">
        <f>VLOOKUP($B10,Products!$A$2:$D$7,4,FALSE)</f>
        <v>60</v>
      </c>
    </row>
    <row r="11" spans="1:11" x14ac:dyDescent="0.35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>
        <f t="shared" si="0"/>
        <v>112</v>
      </c>
      <c r="H11">
        <f>VLOOKUP($B11,Products!$A$2:$D$7,4,FALSE)</f>
        <v>60</v>
      </c>
    </row>
    <row r="12" spans="1:11" x14ac:dyDescent="0.35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>
        <f t="shared" si="0"/>
        <v>74.999999999999972</v>
      </c>
      <c r="H12">
        <f>VLOOKUP($B12,Products!$A$2:$D$7,4,FALSE)</f>
        <v>60</v>
      </c>
    </row>
    <row r="13" spans="1:11" x14ac:dyDescent="0.35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>
        <f t="shared" si="0"/>
        <v>85.000000000000014</v>
      </c>
      <c r="H13">
        <f>VLOOKUP($B13,Products!$A$2:$D$7,4,FALSE)</f>
        <v>60</v>
      </c>
    </row>
    <row r="14" spans="1:11" x14ac:dyDescent="0.35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>
        <f t="shared" si="0"/>
        <v>133</v>
      </c>
      <c r="H14">
        <f>VLOOKUP($B14,Products!$A$2:$D$7,4,FALSE)</f>
        <v>60</v>
      </c>
    </row>
    <row r="15" spans="1:11" x14ac:dyDescent="0.35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>
        <f t="shared" si="0"/>
        <v>99.999999999999972</v>
      </c>
      <c r="H15">
        <f>VLOOKUP($B15,Products!$A$2:$D$7,4,FALSE)</f>
        <v>60</v>
      </c>
    </row>
    <row r="16" spans="1:11" x14ac:dyDescent="0.35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>
        <f t="shared" si="0"/>
        <v>80.000000000000028</v>
      </c>
      <c r="H16">
        <f>VLOOKUP($B16,Products!$A$2:$D$7,4,FALSE)</f>
        <v>60</v>
      </c>
    </row>
    <row r="17" spans="1:8" x14ac:dyDescent="0.35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>
        <f t="shared" si="0"/>
        <v>103.99999999999994</v>
      </c>
      <c r="H17">
        <f>VLOOKUP($B17,Products!$A$2:$D$7,4,FALSE)</f>
        <v>60</v>
      </c>
    </row>
    <row r="18" spans="1:8" x14ac:dyDescent="0.35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>
        <f t="shared" si="0"/>
        <v>83.000000000000028</v>
      </c>
      <c r="H18">
        <f>VLOOKUP($B18,Products!$A$2:$D$7,4,FALSE)</f>
        <v>60</v>
      </c>
    </row>
    <row r="19" spans="1:8" x14ac:dyDescent="0.35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>
        <f t="shared" si="0"/>
        <v>112.00000000000009</v>
      </c>
      <c r="H19">
        <f>VLOOKUP($B19,Products!$A$2:$D$7,4,FALSE)</f>
        <v>60</v>
      </c>
    </row>
    <row r="20" spans="1:8" x14ac:dyDescent="0.35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>
        <f t="shared" si="0"/>
        <v>74.999999999999886</v>
      </c>
      <c r="H20">
        <f>VLOOKUP($B20,Products!$A$2:$D$7,4,FALSE)</f>
        <v>60</v>
      </c>
    </row>
    <row r="21" spans="1:8" x14ac:dyDescent="0.35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>
        <f t="shared" si="0"/>
        <v>79.999999999999957</v>
      </c>
      <c r="H21">
        <f>VLOOKUP($B21,Products!$A$2:$D$7,4,FALSE)</f>
        <v>60</v>
      </c>
    </row>
    <row r="22" spans="1:8" x14ac:dyDescent="0.35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>
        <f t="shared" si="0"/>
        <v>90</v>
      </c>
      <c r="H22">
        <f>VLOOKUP($B22,Products!$A$2:$D$7,4,FALSE)</f>
        <v>60</v>
      </c>
    </row>
    <row r="23" spans="1:8" x14ac:dyDescent="0.35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>
        <f t="shared" si="0"/>
        <v>60.000000000000028</v>
      </c>
      <c r="H23">
        <f>VLOOKUP($B23,Products!$A$2:$D$7,4,FALSE)</f>
        <v>60</v>
      </c>
    </row>
    <row r="24" spans="1:8" x14ac:dyDescent="0.35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>
        <f t="shared" si="0"/>
        <v>79.999999999999957</v>
      </c>
      <c r="H24">
        <f>VLOOKUP($B24,Products!$A$2:$D$7,4,FALSE)</f>
        <v>60</v>
      </c>
    </row>
    <row r="25" spans="1:8" x14ac:dyDescent="0.35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>
        <f t="shared" si="0"/>
        <v>110.00000000000009</v>
      </c>
      <c r="H25">
        <f>VLOOKUP($B25,Products!$A$2:$D$7,4,FALSE)</f>
        <v>60</v>
      </c>
    </row>
    <row r="26" spans="1:8" x14ac:dyDescent="0.35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>
        <f t="shared" si="0"/>
        <v>104.99999999999994</v>
      </c>
      <c r="H26">
        <f>VLOOKUP($B26,Products!$A$2:$D$7,4,FALSE)</f>
        <v>60</v>
      </c>
    </row>
    <row r="27" spans="1:8" x14ac:dyDescent="0.35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>
        <f t="shared" si="0"/>
        <v>59.999999999999943</v>
      </c>
      <c r="H27">
        <f>VLOOKUP($B27,Products!$A$2:$D$7,4,FALSE)</f>
        <v>60</v>
      </c>
    </row>
    <row r="28" spans="1:8" x14ac:dyDescent="0.35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>
        <f t="shared" si="0"/>
        <v>104.99999999999999</v>
      </c>
      <c r="H28">
        <f>VLOOKUP($B28,Products!$A$2:$D$7,4,FALSE)</f>
        <v>60</v>
      </c>
    </row>
    <row r="29" spans="1:8" x14ac:dyDescent="0.35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>
        <f t="shared" si="0"/>
        <v>80.000000000000014</v>
      </c>
      <c r="H29">
        <f>VLOOKUP($B29,Products!$A$2:$D$7,4,FALSE)</f>
        <v>60</v>
      </c>
    </row>
    <row r="30" spans="1:8" x14ac:dyDescent="0.35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>
        <f t="shared" si="0"/>
        <v>94.999999999999986</v>
      </c>
      <c r="H30">
        <f>VLOOKUP($B30,Products!$A$2:$D$7,4,FALSE)</f>
        <v>60</v>
      </c>
    </row>
    <row r="31" spans="1:8" x14ac:dyDescent="0.35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>
        <f t="shared" si="0"/>
        <v>123.00000000000004</v>
      </c>
      <c r="H31">
        <f>VLOOKUP($B31,Products!$A$2:$D$7,4,FALSE)</f>
        <v>60</v>
      </c>
    </row>
    <row r="32" spans="1:8" x14ac:dyDescent="0.35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>
        <f t="shared" si="0"/>
        <v>67</v>
      </c>
      <c r="H32">
        <f>VLOOKUP($B32,Products!$A$2:$D$7,4,FALSE)</f>
        <v>60</v>
      </c>
    </row>
    <row r="33" spans="1:8" x14ac:dyDescent="0.35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>
        <f t="shared" si="0"/>
        <v>90</v>
      </c>
      <c r="H33">
        <f>VLOOKUP($B33,Products!$A$2:$D$7,4,FALSE)</f>
        <v>60</v>
      </c>
    </row>
    <row r="34" spans="1:8" x14ac:dyDescent="0.35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>
        <f t="shared" si="0"/>
        <v>117.9999999999999</v>
      </c>
      <c r="H34">
        <f>VLOOKUP($B34,Products!$A$2:$D$7,4,FALSE)</f>
        <v>60</v>
      </c>
    </row>
    <row r="35" spans="1:8" x14ac:dyDescent="0.35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>
        <f t="shared" si="0"/>
        <v>152.00000000000011</v>
      </c>
      <c r="H35">
        <f>VLOOKUP($B35,Products!$A$2:$D$7,4,FALSE)</f>
        <v>98</v>
      </c>
    </row>
    <row r="36" spans="1:8" x14ac:dyDescent="0.35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>
        <f t="shared" si="0"/>
        <v>120.00000000000006</v>
      </c>
      <c r="H36">
        <f>VLOOKUP($B36,Products!$A$2:$D$7,4,FALSE)</f>
        <v>98</v>
      </c>
    </row>
    <row r="37" spans="1:8" x14ac:dyDescent="0.35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>
        <f t="shared" si="0"/>
        <v>159.99999999999991</v>
      </c>
      <c r="H37">
        <f>VLOOKUP($B37,Products!$A$2:$D$7,4,FALSE)</f>
        <v>98</v>
      </c>
    </row>
    <row r="38" spans="1:8" x14ac:dyDescent="0.35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>
        <f t="shared" si="0"/>
        <v>205.00000000000006</v>
      </c>
      <c r="H38">
        <f>VLOOKUP($B38,Products!$A$2:$D$7,4,FALSE)</f>
        <v>98</v>
      </c>
    </row>
    <row r="39" spans="1:8" x14ac:dyDescent="0.35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>
        <f t="shared" si="0"/>
        <v>129.99999999999986</v>
      </c>
      <c r="H39">
        <f>VLOOKUP($B39,Products!$A$2:$D$7,4,FALSE)</f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/>
  </sheetViews>
  <sheetFormatPr defaultRowHeight="14.5" x14ac:dyDescent="0.35"/>
  <cols>
    <col min="2" max="2" width="11.1796875" bestFit="1" customWidth="1"/>
    <col min="4" max="4" width="14.453125" bestFit="1" customWidth="1"/>
  </cols>
  <sheetData>
    <row r="1" spans="1:4" x14ac:dyDescent="0.35">
      <c r="A1" s="2" t="s">
        <v>1</v>
      </c>
      <c r="B1" s="2" t="s">
        <v>30</v>
      </c>
      <c r="C1" s="2" t="s">
        <v>31</v>
      </c>
      <c r="D1" s="2" t="s">
        <v>39</v>
      </c>
    </row>
    <row r="2" spans="1:4" x14ac:dyDescent="0.35">
      <c r="A2" t="s">
        <v>24</v>
      </c>
      <c r="B2" t="s">
        <v>32</v>
      </c>
      <c r="C2" t="s">
        <v>38</v>
      </c>
      <c r="D2">
        <v>60</v>
      </c>
    </row>
    <row r="3" spans="1:4" x14ac:dyDescent="0.35">
      <c r="A3" t="s">
        <v>25</v>
      </c>
      <c r="B3" t="s">
        <v>33</v>
      </c>
      <c r="C3" t="s">
        <v>38</v>
      </c>
      <c r="D3">
        <v>60</v>
      </c>
    </row>
    <row r="4" spans="1:4" x14ac:dyDescent="0.35">
      <c r="A4" t="s">
        <v>26</v>
      </c>
      <c r="B4" t="s">
        <v>34</v>
      </c>
      <c r="C4" t="s">
        <v>38</v>
      </c>
      <c r="D4">
        <v>60</v>
      </c>
    </row>
    <row r="5" spans="1:4" x14ac:dyDescent="0.35">
      <c r="A5" t="s">
        <v>27</v>
      </c>
      <c r="B5" t="s">
        <v>35</v>
      </c>
      <c r="C5" t="s">
        <v>38</v>
      </c>
      <c r="D5">
        <v>60</v>
      </c>
    </row>
    <row r="6" spans="1:4" x14ac:dyDescent="0.35">
      <c r="A6" t="s">
        <v>28</v>
      </c>
      <c r="B6" t="s">
        <v>36</v>
      </c>
      <c r="C6" t="s">
        <v>38</v>
      </c>
      <c r="D6">
        <v>60</v>
      </c>
    </row>
    <row r="7" spans="1:4" x14ac:dyDescent="0.35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E13"/>
  <sheetViews>
    <sheetView workbookViewId="0">
      <selection activeCell="D2" sqref="D2:D6"/>
    </sheetView>
  </sheetViews>
  <sheetFormatPr defaultRowHeight="14.5" x14ac:dyDescent="0.35"/>
  <cols>
    <col min="1" max="1" width="8.81640625" customWidth="1"/>
    <col min="2" max="2" width="19.26953125" bestFit="1" customWidth="1"/>
    <col min="3" max="3" width="14" bestFit="1" customWidth="1"/>
    <col min="4" max="4" width="9.36328125" bestFit="1" customWidth="1"/>
  </cols>
  <sheetData>
    <row r="1" spans="1:5" x14ac:dyDescent="0.35">
      <c r="A1" s="2" t="s">
        <v>6</v>
      </c>
      <c r="B1" s="2" t="s">
        <v>22</v>
      </c>
      <c r="C1" s="2" t="s">
        <v>7</v>
      </c>
      <c r="D1" s="2" t="s">
        <v>49</v>
      </c>
      <c r="E1" s="2" t="s">
        <v>50</v>
      </c>
    </row>
    <row r="2" spans="1:5" x14ac:dyDescent="0.35">
      <c r="A2">
        <v>6</v>
      </c>
      <c r="B2" t="s">
        <v>9</v>
      </c>
      <c r="C2" t="s">
        <v>21</v>
      </c>
      <c r="D2">
        <f>SUM(INDEX('Line downtime'!$C$3:$N$40,,MATCH($A2,'Line downtime'!$C$2:$N$2,0)))</f>
        <v>332</v>
      </c>
      <c r="E2" s="7">
        <f>SUM($D$2:D2)/SUM($D$2:$D$13)</f>
        <v>0.23919308357348704</v>
      </c>
    </row>
    <row r="3" spans="1:5" x14ac:dyDescent="0.35">
      <c r="A3">
        <v>7</v>
      </c>
      <c r="B3" t="s">
        <v>12</v>
      </c>
      <c r="C3" t="s">
        <v>20</v>
      </c>
      <c r="D3">
        <f>SUM(INDEX('Line downtime'!$C$3:$N$40,,MATCH($A3,'Line downtime'!$C$2:$N$2,0)))</f>
        <v>254</v>
      </c>
      <c r="E3" s="7">
        <f>SUM($D$2:D3)/SUM($D$2:$D$13)</f>
        <v>0.42219020172910665</v>
      </c>
    </row>
    <row r="4" spans="1:5" x14ac:dyDescent="0.35">
      <c r="A4">
        <v>4</v>
      </c>
      <c r="B4" t="s">
        <v>14</v>
      </c>
      <c r="C4" t="s">
        <v>20</v>
      </c>
      <c r="D4">
        <f>SUM(INDEX('Line downtime'!$C$3:$N$40,,MATCH($A4,'Line downtime'!$C$2:$N$2,0)))</f>
        <v>225</v>
      </c>
      <c r="E4" s="7">
        <f>SUM($D$2:D4)/SUM($D$2:$D$13)</f>
        <v>0.58429394812680113</v>
      </c>
    </row>
    <row r="5" spans="1:5" x14ac:dyDescent="0.35">
      <c r="A5">
        <v>2</v>
      </c>
      <c r="B5" t="s">
        <v>8</v>
      </c>
      <c r="C5" t="s">
        <v>21</v>
      </c>
      <c r="D5">
        <f>SUM(INDEX('Line downtime'!$C$3:$N$40,,MATCH($A5,'Line downtime'!$C$2:$N$2,0)))</f>
        <v>160</v>
      </c>
      <c r="E5" s="7">
        <f>SUM($D$2:D5)/SUM($D$2:$D$13)</f>
        <v>0.69956772334293948</v>
      </c>
    </row>
    <row r="6" spans="1:5" x14ac:dyDescent="0.35">
      <c r="A6">
        <v>8</v>
      </c>
      <c r="B6" t="s">
        <v>13</v>
      </c>
      <c r="C6" t="s">
        <v>21</v>
      </c>
      <c r="D6">
        <f>SUM(INDEX('Line downtime'!$C$3:$N$40,,MATCH($A6,'Line downtime'!$C$2:$N$2,0)))</f>
        <v>145</v>
      </c>
      <c r="E6" s="7">
        <f>SUM($D$2:D6)/SUM($D$2:$D$13)</f>
        <v>0.80403458213256485</v>
      </c>
    </row>
    <row r="7" spans="1:5" x14ac:dyDescent="0.35">
      <c r="A7">
        <v>12</v>
      </c>
      <c r="B7" t="s">
        <v>16</v>
      </c>
      <c r="C7" t="s">
        <v>20</v>
      </c>
      <c r="D7">
        <f>SUM(INDEX('Line downtime'!$C$3:$N$40,,MATCH($A7,'Line downtime'!$C$2:$N$2,0)))</f>
        <v>74</v>
      </c>
      <c r="E7" s="7">
        <f>SUM($D$2:D7)/SUM($D$2:$D$13)</f>
        <v>0.85734870317002887</v>
      </c>
    </row>
    <row r="8" spans="1:5" x14ac:dyDescent="0.35">
      <c r="A8">
        <v>5</v>
      </c>
      <c r="B8" t="s">
        <v>10</v>
      </c>
      <c r="C8" t="s">
        <v>21</v>
      </c>
      <c r="D8">
        <f>SUM(INDEX('Line downtime'!$C$3:$N$40,,MATCH($A8,'Line downtime'!$C$2:$N$2,0)))</f>
        <v>57</v>
      </c>
      <c r="E8" s="7">
        <f>SUM($D$2:D8)/SUM($D$2:$D$13)</f>
        <v>0.89841498559077815</v>
      </c>
    </row>
    <row r="9" spans="1:5" x14ac:dyDescent="0.35">
      <c r="A9">
        <v>10</v>
      </c>
      <c r="B9" t="s">
        <v>18</v>
      </c>
      <c r="C9" t="s">
        <v>21</v>
      </c>
      <c r="D9">
        <f>SUM(INDEX('Line downtime'!$C$3:$N$40,,MATCH($A9,'Line downtime'!$C$2:$N$2,0)))</f>
        <v>49</v>
      </c>
      <c r="E9" s="7">
        <f>SUM($D$2:D9)/SUM($D$2:$D$13)</f>
        <v>0.93371757925072041</v>
      </c>
    </row>
    <row r="10" spans="1:5" x14ac:dyDescent="0.35">
      <c r="A10">
        <v>3</v>
      </c>
      <c r="B10" t="s">
        <v>19</v>
      </c>
      <c r="C10" t="s">
        <v>20</v>
      </c>
      <c r="D10">
        <f>SUM(INDEX('Line downtime'!$C$3:$N$40,,MATCH($A10,'Line downtime'!$C$2:$N$2,0)))</f>
        <v>42</v>
      </c>
      <c r="E10" s="7">
        <f>SUM($D$2:D10)/SUM($D$2:$D$13)</f>
        <v>0.96397694524495681</v>
      </c>
    </row>
    <row r="11" spans="1:5" x14ac:dyDescent="0.35">
      <c r="A11">
        <v>11</v>
      </c>
      <c r="B11" t="s">
        <v>11</v>
      </c>
      <c r="C11" t="s">
        <v>21</v>
      </c>
      <c r="D11">
        <f>SUM(INDEX('Line downtime'!$C$3:$N$40,,MATCH($A11,'Line downtime'!$C$2:$N$2,0)))</f>
        <v>33</v>
      </c>
      <c r="E11" s="7">
        <f>SUM($D$2:D11)/SUM($D$2:$D$13)</f>
        <v>0.98775216138328525</v>
      </c>
    </row>
    <row r="12" spans="1:5" x14ac:dyDescent="0.35">
      <c r="A12">
        <v>9</v>
      </c>
      <c r="B12" t="s">
        <v>15</v>
      </c>
      <c r="C12" t="s">
        <v>20</v>
      </c>
      <c r="D12">
        <f>SUM(INDEX('Line downtime'!$C$3:$N$40,,MATCH($A12,'Line downtime'!$C$2:$N$2,0)))</f>
        <v>17</v>
      </c>
      <c r="E12" s="7">
        <f>SUM($D$2:D12)/SUM($D$2:$D$13)</f>
        <v>1</v>
      </c>
    </row>
    <row r="13" spans="1:5" x14ac:dyDescent="0.35">
      <c r="A13">
        <v>1</v>
      </c>
      <c r="B13" t="s">
        <v>17</v>
      </c>
      <c r="C13" t="s">
        <v>20</v>
      </c>
      <c r="D13">
        <f>SUM(INDEX('Line downtime'!$C$3:$N$40,,MATCH($A13,'Line downtime'!$C$2:$N$2,0)))</f>
        <v>0</v>
      </c>
      <c r="E13" s="7">
        <f>SUM($D$2:D13)/SUM($D$2:$D$13)</f>
        <v>1</v>
      </c>
    </row>
  </sheetData>
  <autoFilter ref="A1:E13" xr:uid="{4EB7156D-DBB5-4EA9-A733-8897AD1035D5}">
    <sortState xmlns:xlrd2="http://schemas.microsoft.com/office/spreadsheetml/2017/richdata2" ref="A2:E13">
      <sortCondition descending="1" ref="D1:D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N40"/>
  <sheetViews>
    <sheetView topLeftCell="A22" workbookViewId="0">
      <selection activeCell="H39" activeCellId="3" sqref="H9 H19 H38 H39"/>
    </sheetView>
  </sheetViews>
  <sheetFormatPr defaultRowHeight="14.5" x14ac:dyDescent="0.35"/>
  <cols>
    <col min="1" max="2" width="8.81640625" customWidth="1"/>
    <col min="3" max="14" width="5.54296875" customWidth="1"/>
  </cols>
  <sheetData>
    <row r="1" spans="1:14" x14ac:dyDescent="0.35">
      <c r="C1" s="8" t="s">
        <v>23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35">
      <c r="A2" s="2" t="s">
        <v>2</v>
      </c>
      <c r="B2" s="2" t="s">
        <v>3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1:14" x14ac:dyDescent="0.35">
      <c r="A3">
        <v>422111</v>
      </c>
      <c r="B3" t="str">
        <f>VLOOKUP(A3,'Line productivity'!$C$2:$D$39,2,FALSE)</f>
        <v>Mac</v>
      </c>
      <c r="D3">
        <v>60</v>
      </c>
      <c r="I3">
        <v>15</v>
      </c>
    </row>
    <row r="4" spans="1:14" x14ac:dyDescent="0.35">
      <c r="A4">
        <v>422112</v>
      </c>
      <c r="B4" t="str">
        <f>VLOOKUP(A4,'Line productivity'!$C$2:$D$39,2,FALSE)</f>
        <v>Mac</v>
      </c>
      <c r="D4">
        <v>20</v>
      </c>
      <c r="J4">
        <v>20</v>
      </c>
    </row>
    <row r="5" spans="1:14" x14ac:dyDescent="0.35">
      <c r="A5">
        <v>422113</v>
      </c>
      <c r="B5" t="str">
        <f>VLOOKUP(A5,'Line productivity'!$C$2:$D$39,2,FALSE)</f>
        <v>Mac</v>
      </c>
      <c r="D5">
        <v>50</v>
      </c>
    </row>
    <row r="6" spans="1:14" x14ac:dyDescent="0.35">
      <c r="A6">
        <v>422114</v>
      </c>
      <c r="B6" t="str">
        <f>VLOOKUP(A6,'Line productivity'!$C$2:$D$39,2,FALSE)</f>
        <v>Mac</v>
      </c>
      <c r="F6">
        <v>25</v>
      </c>
      <c r="H6">
        <v>15</v>
      </c>
    </row>
    <row r="7" spans="1:14" x14ac:dyDescent="0.35">
      <c r="A7">
        <v>422115</v>
      </c>
      <c r="B7" t="str">
        <f>VLOOKUP(A7,'Line productivity'!$C$2:$D$39,2,FALSE)</f>
        <v>Charlie</v>
      </c>
      <c r="L7">
        <v>24</v>
      </c>
    </row>
    <row r="8" spans="1:14" x14ac:dyDescent="0.35">
      <c r="A8">
        <v>422116</v>
      </c>
      <c r="B8" t="str">
        <f>VLOOKUP(A8,'Line productivity'!$C$2:$D$39,2,FALSE)</f>
        <v>Charlie</v>
      </c>
    </row>
    <row r="9" spans="1:14" x14ac:dyDescent="0.35">
      <c r="A9">
        <v>422117</v>
      </c>
      <c r="B9" t="str">
        <f>VLOOKUP(A9,'Line productivity'!$C$2:$D$39,2,FALSE)</f>
        <v>Charlie</v>
      </c>
      <c r="D9">
        <v>10</v>
      </c>
      <c r="H9">
        <v>5</v>
      </c>
    </row>
    <row r="10" spans="1:14" x14ac:dyDescent="0.35">
      <c r="A10">
        <v>422118</v>
      </c>
      <c r="B10" t="str">
        <f>VLOOKUP(A10,'Line productivity'!$C$2:$D$39,2,FALSE)</f>
        <v>Dee</v>
      </c>
      <c r="H10">
        <v>14</v>
      </c>
      <c r="I10">
        <v>16</v>
      </c>
      <c r="M10">
        <v>10</v>
      </c>
      <c r="N10">
        <v>20</v>
      </c>
    </row>
    <row r="11" spans="1:14" x14ac:dyDescent="0.35">
      <c r="A11">
        <v>422119</v>
      </c>
      <c r="B11" t="str">
        <f>VLOOKUP(A11,'Line productivity'!$C$2:$D$39,2,FALSE)</f>
        <v>Dee</v>
      </c>
      <c r="F11">
        <v>25</v>
      </c>
    </row>
    <row r="12" spans="1:14" x14ac:dyDescent="0.35">
      <c r="A12">
        <v>422120</v>
      </c>
      <c r="B12" t="str">
        <f>VLOOKUP(A12,'Line productivity'!$C$2:$D$39,2,FALSE)</f>
        <v>Dee</v>
      </c>
      <c r="F12">
        <v>20</v>
      </c>
      <c r="G12">
        <v>15</v>
      </c>
      <c r="K12">
        <v>17</v>
      </c>
    </row>
    <row r="13" spans="1:14" x14ac:dyDescent="0.35">
      <c r="A13">
        <v>422121</v>
      </c>
      <c r="B13" t="str">
        <f>VLOOKUP(A13,'Line productivity'!$C$2:$D$39,2,FALSE)</f>
        <v>Dennis</v>
      </c>
      <c r="I13">
        <v>15</v>
      </c>
    </row>
    <row r="14" spans="1:14" x14ac:dyDescent="0.35">
      <c r="A14">
        <v>422122</v>
      </c>
      <c r="B14" t="str">
        <f>VLOOKUP(A14,'Line productivity'!$C$2:$D$39,2,FALSE)</f>
        <v>Dennis</v>
      </c>
      <c r="I14">
        <v>25</v>
      </c>
    </row>
    <row r="15" spans="1:14" x14ac:dyDescent="0.35">
      <c r="A15">
        <v>422123</v>
      </c>
      <c r="B15" t="str">
        <f>VLOOKUP(A15,'Line productivity'!$C$2:$D$39,2,FALSE)</f>
        <v>Dennis</v>
      </c>
      <c r="F15">
        <v>43</v>
      </c>
      <c r="I15">
        <v>30</v>
      </c>
    </row>
    <row r="16" spans="1:14" x14ac:dyDescent="0.35">
      <c r="A16">
        <v>422124</v>
      </c>
      <c r="B16" t="str">
        <f>VLOOKUP(A16,'Line productivity'!$C$2:$D$39,2,FALSE)</f>
        <v>Dennis</v>
      </c>
      <c r="G16">
        <v>20</v>
      </c>
      <c r="H16">
        <v>20</v>
      </c>
    </row>
    <row r="17" spans="1:14" x14ac:dyDescent="0.35">
      <c r="A17">
        <v>422125</v>
      </c>
      <c r="B17" t="str">
        <f>VLOOKUP(A17,'Line productivity'!$C$2:$D$39,2,FALSE)</f>
        <v>Charlie</v>
      </c>
      <c r="M17">
        <v>10</v>
      </c>
      <c r="N17">
        <v>10</v>
      </c>
    </row>
    <row r="18" spans="1:14" x14ac:dyDescent="0.35">
      <c r="A18">
        <v>422126</v>
      </c>
      <c r="B18" t="str">
        <f>VLOOKUP(A18,'Line productivity'!$C$2:$D$39,2,FALSE)</f>
        <v>Charlie</v>
      </c>
      <c r="J18">
        <v>44</v>
      </c>
    </row>
    <row r="19" spans="1:14" x14ac:dyDescent="0.35">
      <c r="A19">
        <v>422127</v>
      </c>
      <c r="B19" t="str">
        <f>VLOOKUP(A19,'Line productivity'!$C$2:$D$39,2,FALSE)</f>
        <v>Charlie</v>
      </c>
      <c r="H19">
        <v>23</v>
      </c>
    </row>
    <row r="20" spans="1:14" x14ac:dyDescent="0.35">
      <c r="A20">
        <v>422128</v>
      </c>
      <c r="B20" t="str">
        <f>VLOOKUP(A20,'Line productivity'!$C$2:$D$39,2,FALSE)</f>
        <v>Charlie</v>
      </c>
      <c r="G20">
        <v>22</v>
      </c>
      <c r="I20">
        <v>30</v>
      </c>
    </row>
    <row r="21" spans="1:14" x14ac:dyDescent="0.35">
      <c r="A21">
        <v>422129</v>
      </c>
      <c r="B21" t="str">
        <f>VLOOKUP(A21,'Line productivity'!$C$2:$D$39,2,FALSE)</f>
        <v>Charlie</v>
      </c>
      <c r="N21">
        <v>15</v>
      </c>
    </row>
    <row r="22" spans="1:14" x14ac:dyDescent="0.35">
      <c r="A22">
        <v>422130</v>
      </c>
      <c r="B22" t="str">
        <f>VLOOKUP(A22,'Line productivity'!$C$2:$D$39,2,FALSE)</f>
        <v>Dee</v>
      </c>
      <c r="D22">
        <v>20</v>
      </c>
    </row>
    <row r="23" spans="1:14" x14ac:dyDescent="0.35">
      <c r="A23">
        <v>422131</v>
      </c>
      <c r="B23" t="str">
        <f>VLOOKUP(A23,'Line productivity'!$C$2:$D$39,2,FALSE)</f>
        <v>Dee</v>
      </c>
      <c r="F23">
        <v>20</v>
      </c>
      <c r="L23">
        <v>10</v>
      </c>
    </row>
    <row r="24" spans="1:14" x14ac:dyDescent="0.35">
      <c r="A24">
        <v>422132</v>
      </c>
      <c r="B24" t="str">
        <f>VLOOKUP(A24,'Line productivity'!$C$2:$D$39,2,FALSE)</f>
        <v>Dee</v>
      </c>
    </row>
    <row r="25" spans="1:14" x14ac:dyDescent="0.35">
      <c r="A25">
        <v>422133</v>
      </c>
      <c r="B25" t="str">
        <f>VLOOKUP(A25,'Line productivity'!$C$2:$D$39,2,FALSE)</f>
        <v>Dee</v>
      </c>
      <c r="I25">
        <v>20</v>
      </c>
    </row>
    <row r="26" spans="1:14" x14ac:dyDescent="0.35">
      <c r="A26">
        <v>422134</v>
      </c>
      <c r="B26" t="str">
        <f>VLOOKUP(A26,'Line productivity'!$C$2:$D$39,2,FALSE)</f>
        <v>Mac</v>
      </c>
      <c r="I26">
        <v>30</v>
      </c>
      <c r="J26">
        <v>20</v>
      </c>
    </row>
    <row r="27" spans="1:14" x14ac:dyDescent="0.35">
      <c r="A27">
        <v>422135</v>
      </c>
      <c r="B27" t="str">
        <f>VLOOKUP(A27,'Line productivity'!$C$2:$D$39,2,FALSE)</f>
        <v>Mac</v>
      </c>
      <c r="F27">
        <v>30</v>
      </c>
      <c r="N27">
        <v>15</v>
      </c>
    </row>
    <row r="28" spans="1:14" x14ac:dyDescent="0.35">
      <c r="A28">
        <v>422136</v>
      </c>
      <c r="B28" t="str">
        <f>VLOOKUP(A28,'Line productivity'!$C$2:$D$39,2,FALSE)</f>
        <v>Mac</v>
      </c>
    </row>
    <row r="29" spans="1:14" x14ac:dyDescent="0.35">
      <c r="A29">
        <v>422137</v>
      </c>
      <c r="B29" t="str">
        <f>VLOOKUP(A29,'Line productivity'!$C$2:$D$39,2,FALSE)</f>
        <v>Dee</v>
      </c>
      <c r="J29">
        <v>30</v>
      </c>
      <c r="L29">
        <v>15</v>
      </c>
    </row>
    <row r="30" spans="1:14" x14ac:dyDescent="0.35">
      <c r="A30">
        <v>422138</v>
      </c>
      <c r="B30" t="str">
        <f>VLOOKUP(A30,'Line productivity'!$C$2:$D$39,2,FALSE)</f>
        <v>Dee</v>
      </c>
      <c r="E30">
        <v>20</v>
      </c>
    </row>
    <row r="31" spans="1:14" x14ac:dyDescent="0.35">
      <c r="A31">
        <v>422139</v>
      </c>
      <c r="B31" t="str">
        <f>VLOOKUP(A31,'Line productivity'!$C$2:$D$39,2,FALSE)</f>
        <v>Dee</v>
      </c>
      <c r="F31">
        <v>20</v>
      </c>
      <c r="H31">
        <v>15</v>
      </c>
    </row>
    <row r="32" spans="1:14" x14ac:dyDescent="0.35">
      <c r="A32">
        <v>422140</v>
      </c>
      <c r="B32" t="str">
        <f>VLOOKUP(A32,'Line productivity'!$C$2:$D$39,2,FALSE)</f>
        <v>Dee</v>
      </c>
      <c r="H32">
        <v>50</v>
      </c>
      <c r="M32">
        <v>13</v>
      </c>
    </row>
    <row r="33" spans="1:14" x14ac:dyDescent="0.35">
      <c r="A33">
        <v>422141</v>
      </c>
      <c r="B33" t="str">
        <f>VLOOKUP(A33,'Line productivity'!$C$2:$D$39,2,FALSE)</f>
        <v>Dennis</v>
      </c>
      <c r="N33">
        <v>7</v>
      </c>
    </row>
    <row r="34" spans="1:14" x14ac:dyDescent="0.35">
      <c r="A34">
        <v>422142</v>
      </c>
      <c r="B34" t="str">
        <f>VLOOKUP(A34,'Line productivity'!$C$2:$D$39,2,FALSE)</f>
        <v>Dennis</v>
      </c>
      <c r="H34">
        <v>30</v>
      </c>
    </row>
    <row r="35" spans="1:14" x14ac:dyDescent="0.35">
      <c r="A35">
        <v>422143</v>
      </c>
      <c r="B35" t="str">
        <f>VLOOKUP(A35,'Line productivity'!$C$2:$D$39,2,FALSE)</f>
        <v>Dennis</v>
      </c>
      <c r="H35">
        <v>40</v>
      </c>
      <c r="I35">
        <v>18</v>
      </c>
    </row>
    <row r="36" spans="1:14" x14ac:dyDescent="0.35">
      <c r="A36">
        <v>422144</v>
      </c>
      <c r="B36" t="str">
        <f>VLOOKUP(A36,'Line productivity'!$C$2:$D$39,2,FALSE)</f>
        <v>Dennis</v>
      </c>
      <c r="H36">
        <v>30</v>
      </c>
      <c r="J36">
        <v>24</v>
      </c>
    </row>
    <row r="37" spans="1:14" x14ac:dyDescent="0.35">
      <c r="A37">
        <v>422145</v>
      </c>
      <c r="B37" t="str">
        <f>VLOOKUP(A37,'Line productivity'!$C$2:$D$39,2,FALSE)</f>
        <v>Charlie</v>
      </c>
      <c r="E37">
        <v>22</v>
      </c>
    </row>
    <row r="38" spans="1:14" x14ac:dyDescent="0.35">
      <c r="A38">
        <v>422146</v>
      </c>
      <c r="B38" t="str">
        <f>VLOOKUP(A38,'Line productivity'!$C$2:$D$39,2,FALSE)</f>
        <v>Charlie</v>
      </c>
      <c r="H38">
        <v>30</v>
      </c>
      <c r="I38">
        <v>25</v>
      </c>
      <c r="N38">
        <v>7</v>
      </c>
    </row>
    <row r="39" spans="1:14" x14ac:dyDescent="0.35">
      <c r="A39">
        <v>422147</v>
      </c>
      <c r="B39" t="str">
        <f>VLOOKUP(A39,'Line productivity'!$C$2:$D$39,2,FALSE)</f>
        <v>Charlie</v>
      </c>
      <c r="F39">
        <v>17</v>
      </c>
      <c r="H39">
        <v>60</v>
      </c>
      <c r="I39">
        <v>30</v>
      </c>
    </row>
    <row r="40" spans="1:14" x14ac:dyDescent="0.35">
      <c r="A40">
        <v>422148</v>
      </c>
      <c r="B40" t="str">
        <f>VLOOKUP(A40,'Line productivity'!$C$2:$D$39,2,FALSE)</f>
        <v>Mac</v>
      </c>
      <c r="F40">
        <v>25</v>
      </c>
      <c r="J40">
        <v>7</v>
      </c>
    </row>
  </sheetData>
  <mergeCells count="1"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9C89-9698-46C9-9B79-4A7465DB5E32}">
  <dimension ref="B26:G31"/>
  <sheetViews>
    <sheetView showGridLines="0" tabSelected="1" zoomScale="80" zoomScaleNormal="80" workbookViewId="0">
      <selection activeCell="R48" sqref="R48"/>
    </sheetView>
  </sheetViews>
  <sheetFormatPr defaultRowHeight="14.5" x14ac:dyDescent="0.35"/>
  <cols>
    <col min="3" max="7" width="12.6328125" customWidth="1"/>
  </cols>
  <sheetData>
    <row r="26" spans="2:7" hidden="1" x14ac:dyDescent="0.35">
      <c r="C26">
        <v>6</v>
      </c>
      <c r="D26">
        <v>7</v>
      </c>
      <c r="E26">
        <v>4</v>
      </c>
      <c r="F26">
        <v>2</v>
      </c>
      <c r="G26">
        <v>8</v>
      </c>
    </row>
    <row r="27" spans="2:7" ht="29" x14ac:dyDescent="0.35">
      <c r="C27" s="11" t="s">
        <v>9</v>
      </c>
      <c r="D27" s="9" t="s">
        <v>12</v>
      </c>
      <c r="E27" s="9" t="s">
        <v>14</v>
      </c>
      <c r="F27" s="11" t="s">
        <v>8</v>
      </c>
      <c r="G27" s="11" t="s">
        <v>13</v>
      </c>
    </row>
    <row r="28" spans="2:7" x14ac:dyDescent="0.35">
      <c r="B28" t="s">
        <v>40</v>
      </c>
      <c r="C28" s="10">
        <f>SUMIFS(INDEX('Line downtime'!$C$3:$N$40,,MATCH(Dashboard!C$26,'Line downtime'!$C$2:$N$2,0)),'Line downtime'!$B$3:$B$40,Dashboard!$B28)</f>
        <v>118</v>
      </c>
      <c r="D28" s="10">
        <f>SUMIFS(INDEX('Line downtime'!$C$3:$N$40,,MATCH(Dashboard!D$26,'Line downtime'!$C$2:$N$2,0)),'Line downtime'!$B$3:$B$40,Dashboard!$B28)</f>
        <v>85</v>
      </c>
      <c r="E28" s="10">
        <f>SUMIFS(INDEX('Line downtime'!$C$3:$N$40,,MATCH(Dashboard!E$26,'Line downtime'!$C$2:$N$2,0)),'Line downtime'!$B$3:$B$40,Dashboard!$B28)</f>
        <v>17</v>
      </c>
      <c r="F28" s="10">
        <f>SUMIFS(INDEX('Line downtime'!$C$3:$N$40,,MATCH(Dashboard!F$26,'Line downtime'!$C$2:$N$2,0)),'Line downtime'!$B$3:$B$40,Dashboard!$B28)</f>
        <v>10</v>
      </c>
      <c r="G28" s="10">
        <f>SUMIFS(INDEX('Line downtime'!$C$3:$N$40,,MATCH(Dashboard!G$26,'Line downtime'!$C$2:$N$2,0)),'Line downtime'!$B$3:$B$40,Dashboard!$B28)</f>
        <v>44</v>
      </c>
    </row>
    <row r="29" spans="2:7" x14ac:dyDescent="0.35">
      <c r="B29" t="s">
        <v>41</v>
      </c>
      <c r="C29" s="10">
        <f>SUMIFS(INDEX('Line downtime'!$C$3:$N$40,,MATCH(Dashboard!C$26,'Line downtime'!$C$2:$N$2,0)),'Line downtime'!$B$3:$B$40,Dashboard!$B29)</f>
        <v>79</v>
      </c>
      <c r="D29" s="10">
        <f>SUMIFS(INDEX('Line downtime'!$C$3:$N$40,,MATCH(Dashboard!D$26,'Line downtime'!$C$2:$N$2,0)),'Line downtime'!$B$3:$B$40,Dashboard!$B29)</f>
        <v>36</v>
      </c>
      <c r="E29" s="10">
        <f>SUMIFS(INDEX('Line downtime'!$C$3:$N$40,,MATCH(Dashboard!E$26,'Line downtime'!$C$2:$N$2,0)),'Line downtime'!$B$3:$B$40,Dashboard!$B29)</f>
        <v>85</v>
      </c>
      <c r="F29" s="10">
        <f>SUMIFS(INDEX('Line downtime'!$C$3:$N$40,,MATCH(Dashboard!F$26,'Line downtime'!$C$2:$N$2,0)),'Line downtime'!$B$3:$B$40,Dashboard!$B29)</f>
        <v>20</v>
      </c>
      <c r="G29" s="10">
        <f>SUMIFS(INDEX('Line downtime'!$C$3:$N$40,,MATCH(Dashboard!G$26,'Line downtime'!$C$2:$N$2,0)),'Line downtime'!$B$3:$B$40,Dashboard!$B29)</f>
        <v>30</v>
      </c>
    </row>
    <row r="30" spans="2:7" x14ac:dyDescent="0.35">
      <c r="B30" t="s">
        <v>42</v>
      </c>
      <c r="C30" s="10">
        <f>SUMIFS(INDEX('Line downtime'!$C$3:$N$40,,MATCH(Dashboard!C$26,'Line downtime'!$C$2:$N$2,0)),'Line downtime'!$B$3:$B$40,Dashboard!$B30)</f>
        <v>120</v>
      </c>
      <c r="D30" s="10">
        <f>SUMIFS(INDEX('Line downtime'!$C$3:$N$40,,MATCH(Dashboard!D$26,'Line downtime'!$C$2:$N$2,0)),'Line downtime'!$B$3:$B$40,Dashboard!$B30)</f>
        <v>88</v>
      </c>
      <c r="E30" s="10">
        <f>SUMIFS(INDEX('Line downtime'!$C$3:$N$40,,MATCH(Dashboard!E$26,'Line downtime'!$C$2:$N$2,0)),'Line downtime'!$B$3:$B$40,Dashboard!$B30)</f>
        <v>43</v>
      </c>
      <c r="F30" s="10">
        <f>SUMIFS(INDEX('Line downtime'!$C$3:$N$40,,MATCH(Dashboard!F$26,'Line downtime'!$C$2:$N$2,0)),'Line downtime'!$B$3:$B$40,Dashboard!$B30)</f>
        <v>0</v>
      </c>
      <c r="G30" s="10">
        <f>SUMIFS(INDEX('Line downtime'!$C$3:$N$40,,MATCH(Dashboard!G$26,'Line downtime'!$C$2:$N$2,0)),'Line downtime'!$B$3:$B$40,Dashboard!$B30)</f>
        <v>24</v>
      </c>
    </row>
    <row r="31" spans="2:7" x14ac:dyDescent="0.35">
      <c r="B31" t="s">
        <v>43</v>
      </c>
      <c r="C31" s="10">
        <f>SUMIFS(INDEX('Line downtime'!$C$3:$N$40,,MATCH(Dashboard!C$26,'Line downtime'!$C$2:$N$2,0)),'Line downtime'!$B$3:$B$40,Dashboard!$B31)</f>
        <v>15</v>
      </c>
      <c r="D31" s="10">
        <f>SUMIFS(INDEX('Line downtime'!$C$3:$N$40,,MATCH(Dashboard!D$26,'Line downtime'!$C$2:$N$2,0)),'Line downtime'!$B$3:$B$40,Dashboard!$B31)</f>
        <v>45</v>
      </c>
      <c r="E31" s="10">
        <f>SUMIFS(INDEX('Line downtime'!$C$3:$N$40,,MATCH(Dashboard!E$26,'Line downtime'!$C$2:$N$2,0)),'Line downtime'!$B$3:$B$40,Dashboard!$B31)</f>
        <v>80</v>
      </c>
      <c r="F31" s="10">
        <f>SUMIFS(INDEX('Line downtime'!$C$3:$N$40,,MATCH(Dashboard!F$26,'Line downtime'!$C$2:$N$2,0)),'Line downtime'!$B$3:$B$40,Dashboard!$B31)</f>
        <v>130</v>
      </c>
      <c r="G31" s="10">
        <f>SUMIFS(INDEX('Line downtime'!$C$3:$N$40,,MATCH(Dashboard!G$26,'Line downtime'!$C$2:$N$2,0)),'Line downtime'!$B$3:$B$40,Dashboard!$B31)</f>
        <v>47</v>
      </c>
    </row>
  </sheetData>
  <conditionalFormatting sqref="C28:G31">
    <cfRule type="colorScale" priority="1">
      <colorScale>
        <cfvo type="min"/>
        <cfvo type="percentile" val="50"/>
        <cfvo type="max"/>
        <color rgb="FFFCFCFF"/>
        <color theme="0"/>
        <color theme="4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productivity</vt:lpstr>
      <vt:lpstr>Products</vt:lpstr>
      <vt:lpstr>Downtime factors</vt:lpstr>
      <vt:lpstr>Line downtime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Muhammad Arif Hadiyan</cp:lastModifiedBy>
  <dcterms:created xsi:type="dcterms:W3CDTF">2024-08-19T19:52:48Z</dcterms:created>
  <dcterms:modified xsi:type="dcterms:W3CDTF">2024-11-24T10:18:09Z</dcterms:modified>
</cp:coreProperties>
</file>