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8DCF5A81-0B47-4448-B42F-D6B30566F453}" xr6:coauthVersionLast="47" xr6:coauthVersionMax="47" xr10:uidLastSave="{00000000-0000-0000-0000-000000000000}"/>
  <bookViews>
    <workbookView xWindow="-120" yWindow="-120" windowWidth="29040" windowHeight="15840"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F45" i="22"/>
  <c r="D44" i="22"/>
  <c r="E44" i="22"/>
  <c r="E42" i="22"/>
  <c r="C44" i="22"/>
  <c r="C41" i="22"/>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<sst xmlns="http://schemas.openxmlformats.org/spreadsheetml/2006/main" count="120406" uniqueCount="7779">
  <si>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</si>
  <si>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</si>
  <si>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</si>
  <si>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</si>
  <si>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</si>
  <si>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</si>
  <si>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</si>
  <si>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</si>
  <si>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</si>
  <si>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</si>
  <si>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</si>
  <si>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</si>
  <si>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</si>
  <si>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</si>
  <si>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</si>
  <si>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</si>
  <si>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</si>
  <si>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</si>
  <si>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</si>
  <si>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</si>
  <si>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</si>
  <si>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</si>
  <si>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</si>
  <si>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</si>
  <si>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</si>
  <si>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</si>
  <si>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</si>
  <si>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</si>
  <si>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</si>
  <si>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</si>
  <si>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</si>
  <si>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</si>
  <si>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</si>
  <si>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</si>
  <si>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</si>
  <si>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</si>
  <si>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</si>
  <si>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</si>
  <si>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</si>
  <si>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</si>
  <si>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</si>
  <si>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</si>
  <si>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</si>
  <si>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</si>
  <si>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</si>
  <si>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</si>
  <si>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</si>
  <si>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</si>
  <si>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</si>
  <si>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</si>
  <si>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</si>
  <si>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</si>
  <si>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</si>
  <si>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</si>
  <si>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</si>
  <si>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</si>
  <si>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</si>
  <si>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</si>
  <si>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</si>
  <si>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</si>
  <si>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</si>
  <si>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</si>
  <si>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</si>
  <si>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</si>
  <si>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</si>
  <si>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</si>
  <si>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</si>
  <si>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</si>
  <si>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</si>
  <si>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</si>
  <si>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</si>
  <si>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</si>
  <si>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</si>
  <si>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</si>
  <si>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</si>
  <si>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</si>
  <si>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</si>
  <si>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</si>
  <si>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</si>
  <si>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</si>
  <si>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</si>
  <si>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</si>
  <si>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</si>
  <si>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</si>
  <si>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</si>
  <si>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</si>
  <si>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</si>
  <si>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</si>
  <si>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</si>
  <si>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</si>
  <si>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</si>
  <si>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</si>
  <si>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</si>
  <si>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</si>
  <si>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</si>
  <si>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</si>
  <si>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</si>
  <si>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</si>
  <si>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</si>
  <si>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</si>
  <si>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</si>
  <si>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</si>
  <si>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</si>
  <si>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</si>
  <si>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</si>
  <si>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</si>
  <si>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</si>
  <si>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</si>
  <si>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</si>
  <si>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</si>
  <si>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</si>
  <si>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</si>
  <si>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</si>
  <si>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</si>
  <si>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</si>
  <si>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</si>
  <si>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</si>
  <si>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</si>
  <si>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</si>
  <si>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</si>
  <si>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</si>
  <si>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</si>
  <si>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</si>
  <si>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</si>
  <si>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</si>
  <si>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</si>
  <si>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</si>
  <si>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</si>
  <si>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</si>
  <si>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</si>
  <si>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</si>
  <si>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</si>
  <si>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</si>
  <si>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</si>
  <si>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</si>
  <si>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</si>
  <si>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</si>
  <si>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</si>
  <si>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</si>
  <si>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</si>
  <si>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</si>
  <si>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</si>
  <si>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</si>
  <si>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</si>
  <si>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</si>
  <si>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</si>
  <si>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</si>
  <si>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</si>
  <si>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</si>
  <si>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</si>
  <si>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</si>
  <si>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</si>
  <si>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</si>
  <si>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</si>
  <si>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</si>
  <si>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</si>
  <si>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</si>
  <si>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</si>
  <si>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</si>
  <si>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</si>
  <si>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</si>
  <si>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</si>
  <si>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</si>
  <si>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</si>
  <si>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</si>
  <si>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</si>
  <si>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</si>
  <si>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</si>
  <si>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</si>
  <si>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</si>
  <si>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</si>
  <si>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</si>
  <si>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</si>
  <si>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</si>
  <si>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</si>
  <si>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</si>
  <si>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</si>
  <si>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</si>
  <si>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</si>
  <si>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</si>
  <si>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</si>
  <si>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</si>
  <si>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</si>
  <si>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</si>
  <si>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</si>
  <si>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</si>
  <si>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</si>
  <si>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</si>
  <si>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</si>
  <si>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</si>
  <si>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</si>
  <si>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</si>
  <si>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</si>
  <si>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</si>
  <si>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</si>
  <si>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</si>
  <si>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</si>
  <si>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</si>
  <si>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</si>
  <si>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</si>
  <si>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</si>
  <si>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</si>
  <si>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</si>
  <si>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</si>
  <si>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</si>
  <si>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</si>
  <si>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</si>
  <si>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</si>
  <si>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</si>
  <si>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</si>
  <si>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</si>
  <si>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</si>
  <si>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</si>
  <si>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</si>
  <si>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</si>
  <si>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</si>
  <si>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</si>
  <si>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</si>
  <si>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</si>
  <si>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</si>
  <si>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</si>
  <si>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</si>
  <si>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</si>
  <si>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</si>
  <si>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</si>
  <si>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</si>
  <si>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</si>
  <si>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</si>
  <si>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</si>
  <si>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</si>
  <si>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</si>
  <si>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</si>
  <si>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</si>
  <si>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</si>
  <si>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</si>
  <si>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</si>
  <si>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</si>
  <si>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</si>
  <si>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</si>
  <si>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</si>
  <si>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</si>
  <si>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</si>
  <si>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</si>
  <si>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</si>
  <si>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</si>
  <si>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</si>
  <si>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</si>
  <si>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</si>
  <si>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</si>
  <si>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</si>
  <si>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</si>
  <si>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</si>
  <si>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</si>
  <si>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</si>
  <si>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</si>
  <si>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</si>
  <si>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</si>
  <si>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</si>
  <si>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</si>
  <si>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</si>
  <si>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</si>
  <si>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</si>
  <si>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</si>
  <si>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</si>
  <si>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</si>
  <si>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</si>
  <si>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</si>
  <si>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</si>
  <si>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</si>
  <si>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</si>
  <si>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</si>
  <si>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</si>
  <si>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</si>
  <si>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</si>
  <si>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</si>
  <si>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</si>
  <si>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</si>
  <si>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</si>
  <si>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</si>
  <si>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</si>
  <si>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</si>
  <si>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</si>
  <si>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</si>
  <si>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</si>
  <si>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</si>
  <si>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</si>
  <si>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</si>
  <si>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</si>
  <si>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</si>
  <si>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</si>
  <si>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</si>
  <si>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</si>
  <si>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</si>
  <si>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</si>
  <si>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</si>
  <si>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</si>
  <si>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</si>
  <si>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</si>
  <si>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</si>
  <si>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</si>
  <si>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</si>
  <si>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</si>
  <si>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</si>
  <si>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</si>
  <si>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</si>
  <si>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</si>
  <si>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</si>
  <si>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</si>
  <si>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</si>
  <si>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</si>
  <si>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</si>
  <si>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</si>
  <si>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</si>
  <si>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</si>
  <si>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</si>
  <si>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</si>
  <si>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</si>
  <si>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</si>
  <si>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</si>
  <si>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</si>
  <si>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</si>
  <si>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</si>
  <si>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</si>
  <si>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</si>
  <si>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</si>
  <si>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</si>
  <si>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</si>
  <si>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</si>
  <si>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</si>
  <si>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</si>
  <si>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</si>
  <si>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</si>
  <si>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</si>
  <si>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</si>
  <si>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</si>
  <si>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</si>
  <si>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</si>
  <si>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</si>
  <si>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</si>
  <si>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</si>
  <si>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</si>
  <si>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</si>
  <si>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</si>
  <si>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</si>
  <si>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</si>
  <si>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</si>
  <si>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</si>
  <si>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</si>
  <si>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</si>
  <si>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</si>
  <si>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</si>
  <si>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</si>
  <si>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</si>
  <si>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</si>
  <si>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</si>
  <si>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</si>
  <si>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</si>
  <si>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</si>
  <si>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</si>
  <si>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</si>
  <si>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</si>
  <si>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</si>
  <si>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</si>
  <si>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</si>
  <si>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</si>
  <si>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</si>
  <si>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</si>
  <si>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</si>
  <si>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</si>
  <si>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</si>
  <si>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</si>
  <si>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</si>
  <si>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</si>
  <si>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</si>
  <si>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</si>
  <si>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</si>
  <si>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</si>
  <si>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</si>
  <si>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</si>
  <si>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</si>
  <si>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</si>
  <si>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</si>
  <si>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</si>
  <si>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</si>
  <si>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</si>
  <si>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</si>
  <si>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</si>
  <si>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</si>
  <si>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</si>
  <si>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</si>
  <si>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</si>
  <si>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</si>
  <si>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</si>
  <si>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</si>
  <si>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</si>
  <si>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</si>
  <si>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</si>
  <si>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</si>
  <si>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</si>
  <si>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</si>
  <si>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</si>
  <si>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</si>
  <si>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</si>
  <si>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</si>
  <si>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</si>
  <si>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</si>
  <si>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</si>
  <si>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</si>
  <si>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</si>
  <si>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</si>
  <si>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</si>
  <si>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</si>
  <si>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</si>
  <si>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</si>
  <si>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</si>
  <si>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</si>
  <si>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</si>
  <si>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</si>
  <si>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</si>
  <si>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</si>
  <si>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</si>
  <si>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</si>
  <si>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</si>
  <si>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</si>
  <si>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</si>
  <si>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</si>
  <si>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</si>
  <si>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</si>
  <si>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</si>
  <si>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</si>
  <si>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</si>
  <si>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</si>
  <si>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</si>
  <si>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</si>
  <si>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</si>
  <si>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</si>
  <si>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</si>
  <si>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</si>
  <si>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</si>
  <si>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</si>
  <si>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</si>
  <si>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</si>
  <si>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</si>
  <si>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</si>
  <si>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</si>
  <si>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</si>
  <si>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</si>
  <si>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</si>
  <si>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</si>
  <si>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</si>
  <si>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</si>
  <si>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</si>
  <si>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</si>
  <si>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</si>
  <si>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</si>
  <si>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</si>
  <si>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</si>
  <si>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</si>
  <si>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</si>
  <si>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</si>
  <si>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</si>
  <si>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</si>
  <si>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</si>
  <si>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</si>
  <si>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</si>
  <si>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</si>
  <si>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</si>
  <si>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</si>
  <si>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</si>
  <si>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</si>
  <si>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</si>
  <si>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</si>
  <si>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</si>
  <si>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</si>
  <si>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</si>
  <si>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</si>
  <si>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</si>
  <si>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</si>
  <si>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</si>
  <si>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</si>
  <si>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</si>
  <si>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</si>
  <si>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</si>
  <si>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</si>
  <si>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</si>
  <si>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</si>
  <si>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</si>
  <si>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</si>
  <si>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</si>
  <si>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</si>
  <si>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</si>
  <si>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</si>
  <si>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</si>
  <si>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</si>
  <si>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</si>
  <si>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</si>
  <si>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</si>
  <si>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</si>
  <si>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</si>
  <si>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</si>
  <si>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</si>
  <si>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</si>
  <si>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</si>
  <si>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</si>
  <si>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</si>
  <si>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</si>
  <si>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</si>
  <si>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</si>
  <si>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</si>
  <si>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</si>
  <si>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</si>
  <si>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</si>
  <si>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</si>
  <si>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</si>
  <si>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</si>
  <si>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</si>
  <si>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</si>
  <si>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</si>
  <si>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</si>
  <si>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</si>
  <si>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</si>
  <si>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</si>
  <si>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</si>
  <si>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</si>
  <si>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</si>
  <si>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</si>
  <si>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</si>
  <si>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</si>
  <si>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</si>
  <si>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</si>
  <si>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</si>
  <si>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</si>
  <si>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</si>
  <si>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</si>
  <si>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</si>
  <si>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</si>
  <si>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</si>
  <si>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</si>
  <si>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</si>
  <si>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</si>
  <si>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</si>
  <si>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</si>
  <si>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</si>
  <si>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</si>
  <si>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</si>
  <si>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</si>
  <si>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</si>
  <si>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</si>
  <si>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</si>
  <si>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</si>
  <si>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</si>
  <si>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</si>
  <si>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</si>
  <si>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</si>
  <si>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</si>
  <si>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</si>
  <si>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</si>
  <si>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</si>
  <si>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</si>
  <si>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</si>
  <si>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</si>
  <si>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</si>
  <si>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</si>
  <si>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</si>
  <si>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</si>
  <si>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</si>
  <si>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</si>
  <si>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</si>
  <si>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</si>
  <si>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</si>
  <si>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</si>
  <si>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</si>
  <si>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</si>
  <si>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</si>
  <si>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</si>
  <si>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</si>
  <si>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</si>
  <si>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</si>
  <si>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</si>
  <si>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</si>
  <si>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</si>
  <si>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</si>
  <si>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</si>
  <si>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</si>
  <si>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</si>
  <si>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</si>
  <si>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</si>
  <si>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</si>
  <si>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</si>
  <si>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</si>
  <si>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</si>
  <si>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</si>
  <si>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</si>
  <si>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</si>
  <si>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</si>
  <si>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</si>
  <si>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</si>
  <si>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</si>
  <si>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</si>
  <si>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</si>
  <si>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</si>
  <si>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</si>
  <si>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</si>
  <si>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</si>
  <si>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</si>
  <si>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</si>
  <si>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</si>
  <si>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</si>
  <si>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</si>
  <si>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</si>
  <si>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</si>
  <si>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</si>
  <si>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</si>
  <si>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</si>
  <si>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</si>
  <si>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</si>
  <si>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</si>
  <si>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</si>
  <si>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</si>
  <si>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</si>
  <si>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</si>
  <si>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</si>
  <si>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</si>
  <si>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</si>
  <si>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</si>
  <si>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</si>
  <si>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</si>
  <si>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</si>
  <si>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</si>
  <si>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</si>
  <si>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</si>
  <si>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</si>
  <si>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</si>
  <si>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</si>
  <si>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</si>
  <si>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</si>
  <si>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</si>
  <si>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</si>
  <si>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</si>
  <si>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</si>
  <si>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</si>
  <si>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</si>
  <si>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</si>
  <si>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</si>
  <si>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</si>
  <si>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</si>
  <si>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</si>
  <si>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</si>
  <si>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</si>
  <si>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</si>
  <si>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</si>
  <si>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</si>
  <si>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</si>
  <si>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</si>
  <si>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</si>
  <si>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</si>
  <si>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</si>
  <si>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</si>
  <si>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</si>
  <si>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</si>
  <si>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</si>
  <si>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</si>
  <si>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</si>
  <si>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</si>
  <si>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</si>
  <si>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</si>
  <si>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</si>
  <si>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</si>
  <si>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</si>
  <si>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</si>
  <si>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</si>
  <si>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</si>
  <si>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</si>
  <si>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</si>
  <si>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</si>
  <si>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</si>
  <si>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</si>
  <si>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</si>
  <si>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</si>
  <si>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</si>
  <si>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</si>
  <si>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</si>
  <si>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</si>
  <si>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</si>
  <si>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</si>
  <si>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</si>
  <si>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</si>
  <si>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</si>
  <si>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</si>
  <si>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</si>
  <si>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</si>
  <si>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</si>
  <si>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</si>
  <si>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</si>
  <si>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</si>
  <si>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</si>
  <si>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</si>
  <si>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</si>
  <si>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</si>
  <si>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</si>
  <si>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</si>
  <si>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</si>
  <si>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</si>
  <si>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</si>
  <si>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</si>
  <si>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</si>
  <si>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</si>
  <si>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</si>
  <si>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</si>
  <si>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</si>
  <si>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</si>
  <si>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</si>
  <si>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</si>
  <si>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</si>
  <si>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</si>
  <si>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</si>
  <si>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</si>
  <si>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</si>
  <si>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</si>
  <si>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</si>
  <si>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</si>
  <si>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</si>
  <si>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</si>
  <si>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</si>
  <si>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</si>
  <si>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</si>
  <si>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</si>
  <si>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</si>
  <si>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</si>
  <si>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</si>
  <si>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</si>
  <si>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</si>
  <si>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</si>
  <si>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</si>
  <si>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</si>
  <si>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</si>
  <si>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</si>
  <si>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</si>
  <si>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</si>
  <si>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</si>
  <si>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</si>
  <si>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</si>
  <si>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</si>
  <si>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</si>
  <si>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</si>
  <si>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</si>
  <si>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</si>
  <si>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</si>
  <si>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</si>
  <si>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</si>
  <si>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</si>
  <si>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</si>
  <si>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</si>
  <si>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</si>
  <si>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</si>
  <si>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</si>
  <si>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</si>
  <si>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</si>
  <si>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</si>
  <si>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</si>
  <si>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</si>
  <si>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</si>
  <si>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</si>
  <si>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</si>
  <si>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</si>
  <si>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</si>
  <si>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</si>
  <si>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</si>
  <si>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</si>
  <si>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</si>
  <si>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</si>
  <si>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</si>
  <si>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</si>
  <si>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</si>
  <si>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</si>
  <si>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</si>
  <si>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</si>
  <si>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</si>
  <si>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</si>
  <si>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</si>
  <si>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</si>
  <si>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</si>
  <si>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</si>
  <si>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</si>
  <si>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</si>
  <si>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</si>
  <si>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</si>
  <si>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</si>
  <si>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</si>
  <si>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</si>
  <si>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</si>
  <si>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</si>
  <si>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</si>
  <si>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</si>
  <si>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</si>
  <si>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</si>
  <si>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</si>
  <si>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</si>
  <si>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</si>
  <si>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</si>
  <si>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</si>
  <si>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</si>
  <si>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</si>
  <si>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</si>
  <si>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</si>
  <si>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</si>
  <si>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</si>
  <si>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</si>
  <si>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</si>
  <si>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</si>
  <si>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</si>
  <si>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</si>
  <si>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</si>
  <si>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</si>
  <si>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</si>
  <si>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</si>
  <si>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</si>
  <si>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</si>
  <si>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</si>
  <si>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</si>
  <si>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</si>
  <si>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</si>
  <si>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</si>
  <si>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</si>
  <si>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</si>
  <si>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</si>
  <si>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</si>
  <si>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</si>
  <si>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</si>
  <si>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</si>
  <si>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</si>
  <si>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</si>
  <si>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</si>
  <si>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</si>
  <si>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</si>
  <si>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</si>
  <si>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</si>
  <si>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</si>
  <si>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</si>
  <si>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</si>
  <si>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</si>
  <si>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</si>
  <si>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</si>
  <si>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</si>
  <si>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</si>
  <si>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</si>
  <si>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</si>
  <si>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</si>
  <si>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</si>
  <si>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</si>
  <si>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</si>
  <si>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</si>
  <si>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</si>
  <si>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</si>
  <si>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</si>
  <si>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</si>
  <si>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</si>
  <si>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</si>
  <si>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</si>
  <si>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</si>
  <si>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</si>
  <si>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</si>
  <si>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</si>
  <si>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</si>
  <si>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</si>
  <si>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</si>
  <si>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</si>
  <si>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</si>
  <si>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</si>
  <si>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</si>
  <si>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</si>
  <si>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</si>
  <si>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</si>
  <si>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</si>
  <si>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</si>
  <si>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</si>
  <si>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</si>
  <si>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</si>
  <si>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</si>
  <si>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</si>
  <si>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</si>
  <si>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</si>
  <si>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</si>
  <si>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</si>
  <si>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</si>
  <si>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</si>
  <si>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</si>
  <si>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</si>
  <si>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</si>
  <si>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</si>
  <si>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</si>
  <si>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</si>
  <si>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</si>
  <si>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</si>
  <si>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</si>
  <si>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</si>
  <si>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</si>
  <si>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</si>
  <si>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</si>
  <si>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</si>
  <si>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</si>
  <si>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</si>
  <si>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</si>
  <si>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</si>
  <si>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</si>
  <si>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</si>
  <si>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</si>
  <si>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</si>
  <si>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</si>
  <si>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</si>
  <si>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</si>
  <si>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</si>
  <si>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</si>
  <si>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</si>
  <si>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</si>
  <si>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</si>
  <si>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</si>
  <si>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</si>
  <si>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</si>
  <si>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</si>
  <si>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</si>
  <si>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</si>
  <si>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</si>
  <si>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</si>
  <si>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</si>
  <si>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</si>
  <si>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</si>
  <si>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</si>
  <si>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</si>
  <si>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</si>
  <si>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</si>
  <si>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</si>
  <si>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</si>
  <si>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</si>
  <si>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</si>
  <si>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</si>
  <si>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</si>
  <si>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</si>
  <si>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</si>
  <si>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</si>
  <si>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</si>
  <si>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</si>
  <si>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</si>
  <si>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</si>
  <si>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</si>
  <si>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</si>
  <si>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</si>
  <si>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</si>
  <si>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</si>
  <si>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</si>
  <si>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</si>
  <si>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</si>
  <si>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</si>
  <si>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</si>
  <si>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</si>
  <si>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</si>
  <si>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</si>
  <si>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</si>
  <si>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</si>
  <si>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</si>
  <si>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</si>
  <si>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</si>
  <si>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</si>
  <si>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</si>
  <si>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</si>
  <si>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</si>
  <si>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</si>
  <si>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</si>
  <si>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</si>
  <si>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</si>
  <si>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</si>
  <si>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</si>
  <si>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</si>
  <si>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</si>
  <si>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</si>
  <si>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</si>
  <si>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</si>
  <si>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</si>
  <si>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</si>
  <si>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</si>
  <si>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</si>
  <si>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</si>
  <si>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</si>
  <si>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</si>
  <si>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</si>
  <si>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</si>
  <si>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</si>
  <si>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</si>
  <si>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</si>
  <si>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</si>
  <si>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</si>
  <si>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</si>
  <si>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</si>
  <si>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</si>
  <si>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</si>
  <si>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</si>
  <si>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</si>
  <si>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</si>
  <si>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</si>
  <si>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</si>
  <si>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</si>
  <si>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</si>
  <si>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</si>
  <si>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</si>
  <si>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</si>
  <si>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</si>
  <si>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</si>
  <si>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</si>
  <si>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</si>
  <si>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</si>
  <si>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</si>
  <si>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</si>
  <si>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</si>
  <si>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</si>
  <si>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</si>
  <si>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</si>
  <si>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</si>
  <si>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</si>
  <si>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</si>
  <si>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</si>
  <si>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</si>
  <si>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</si>
  <si>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</si>
  <si>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</si>
  <si>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</si>
  <si>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</si>
  <si>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</si>
  <si>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</si>
  <si>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</si>
  <si>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</si>
  <si>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</si>
  <si>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</si>
  <si>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</si>
  <si>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</si>
  <si>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</si>
  <si>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</si>
  <si>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</si>
  <si>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</si>
  <si>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</si>
  <si>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</si>
  <si>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</si>
  <si>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</si>
  <si>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</si>
  <si>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</si>
  <si>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</si>
  <si>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</si>
  <si>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</si>
  <si>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</si>
  <si>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</si>
  <si>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</si>
  <si>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</si>
  <si>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</si>
  <si>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</si>
  <si>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</si>
  <si>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</si>
  <si>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</si>
  <si>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</si>
  <si>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</si>
  <si>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</si>
  <si>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</si>
  <si>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</si>
  <si>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</si>
  <si>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</si>
  <si>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</si>
  <si>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</si>
  <si>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</si>
  <si>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</si>
  <si>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</si>
  <si>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</si>
  <si>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</si>
  <si>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</si>
  <si>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</si>
  <si>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</si>
  <si>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</si>
  <si>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</si>
  <si>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</si>
  <si>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</si>
  <si>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</si>
  <si>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</si>
  <si>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</si>
  <si>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</si>
  <si>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</si>
  <si>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</si>
  <si>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</si>
  <si>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</si>
  <si>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</si>
  <si>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</si>
  <si>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</si>
  <si>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</si>
  <si>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</si>
  <si>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</si>
  <si>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</si>
  <si>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</si>
  <si>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</si>
  <si>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</si>
  <si>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</si>
  <si>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</si>
  <si>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</si>
  <si>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</si>
  <si>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</si>
  <si>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</si>
  <si>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</si>
  <si>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</si>
  <si>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</si>
  <si>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</si>
  <si>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</si>
  <si>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</si>
  <si>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</si>
  <si>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</si>
  <si>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</si>
  <si>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</si>
  <si>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</si>
  <si>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</si>
  <si>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</si>
  <si>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</si>
  <si>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</si>
  <si>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</si>
  <si>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</si>
  <si>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</si>
  <si>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</si>
  <si>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</si>
  <si>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</si>
  <si>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</si>
  <si>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</si>
  <si>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</si>
  <si>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</si>
  <si>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</si>
  <si>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</si>
  <si>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</si>
  <si>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</si>
  <si>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</si>
  <si>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</si>
  <si>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</si>
  <si>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</si>
  <si>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</si>
  <si>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</si>
  <si>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</si>
  <si>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</si>
  <si>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</si>
  <si>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</si>
  <si>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</si>
  <si>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</si>
  <si>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</si>
  <si>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</si>
  <si>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</si>
  <si>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</si>
  <si>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</si>
  <si>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</si>
  <si>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</si>
  <si>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</si>
  <si>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</si>
  <si>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</si>
  <si>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</si>
  <si>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</si>
  <si>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</si>
  <si>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</si>
  <si>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</si>
  <si>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</si>
  <si>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</si>
  <si>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</si>
  <si>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</si>
  <si>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</si>
  <si>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</si>
  <si>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</si>
  <si>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</si>
  <si>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</si>
  <si>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</si>
  <si>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</si>
  <si>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</si>
  <si>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</si>
  <si>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</si>
  <si>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</si>
  <si>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</si>
  <si>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</si>
  <si>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</si>
  <si>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</si>
  <si>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</si>
  <si>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</si>
  <si>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</si>
  <si>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</si>
  <si>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</si>
  <si>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</si>
  <si>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</si>
  <si>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</si>
  <si>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</si>
  <si>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</si>
  <si>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</si>
  <si>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</si>
  <si>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</si>
  <si>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</si>
  <si>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</si>
  <si>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</si>
  <si>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</si>
  <si>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</si>
  <si>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</si>
  <si>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</si>
  <si>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</si>
  <si>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</si>
  <si>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</si>
  <si>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</si>
  <si>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</si>
  <si>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</si>
  <si>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</si>
  <si>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</si>
  <si>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</si>
  <si>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</si>
  <si>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</si>
  <si>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</si>
  <si>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</si>
  <si>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</si>
  <si>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</si>
  <si>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</si>
  <si>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</si>
  <si>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</si>
  <si>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</si>
  <si>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</si>
  <si>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</si>
  <si>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</si>
  <si>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</si>
  <si>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</si>
  <si>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</si>
  <si>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</si>
  <si>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</si>
  <si>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</si>
  <si>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</si>
  <si>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</si>
  <si>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</si>
  <si>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</si>
  <si>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</si>
  <si>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</si>
  <si>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</si>
  <si>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</si>
  <si>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</si>
  <si>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</si>
  <si>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</si>
  <si>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</si>
  <si>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</si>
  <si>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</si>
  <si>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</si>
  <si>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</si>
  <si>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</si>
  <si>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</si>
  <si>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</si>
  <si>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</si>
  <si>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</si>
  <si>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</si>
  <si>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</si>
  <si>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</si>
  <si>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</si>
  <si>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</si>
  <si>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</si>
  <si>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</si>
  <si>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</si>
  <si>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</si>
  <si>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</si>
  <si>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</si>
  <si>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</si>
  <si>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</si>
  <si>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</si>
  <si>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</si>
  <si>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</si>
  <si>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</si>
  <si>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</si>
  <si>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</si>
  <si>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</si>
  <si>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</si>
  <si>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</si>
  <si>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</si>
  <si>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</si>
  <si>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</si>
  <si>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</si>
  <si>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</si>
  <si>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</si>
  <si>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</si>
  <si>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</si>
  <si>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</si>
  <si>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</si>
  <si>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</si>
  <si>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</si>
  <si>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</si>
  <si>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</si>
  <si>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</si>
  <si>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</si>
  <si>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</si>
  <si>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</si>
  <si>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</si>
  <si>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</si>
  <si>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</si>
  <si>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</si>
  <si>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</si>
  <si>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</si>
  <si>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</si>
  <si>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</si>
  <si>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</si>
  <si>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</si>
  <si>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</si>
  <si>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</si>
  <si>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</si>
  <si>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</si>
  <si>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</si>
  <si>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</si>
  <si>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</si>
  <si>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</si>
  <si>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</si>
  <si>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</si>
  <si>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</si>
  <si>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</si>
  <si>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</si>
  <si>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</si>
  <si>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</si>
  <si>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</si>
  <si>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</si>
  <si>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</si>
  <si>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</si>
  <si>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</si>
  <si>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</si>
  <si>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</si>
  <si>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</si>
  <si>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</si>
  <si>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</si>
  <si>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</si>
  <si>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</si>
  <si>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</si>
  <si>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</si>
  <si>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</si>
  <si>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</si>
  <si>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</si>
  <si>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</si>
  <si>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</si>
  <si>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</si>
  <si>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</si>
  <si>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</si>
  <si>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</si>
  <si>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</si>
  <si>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</si>
  <si>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</si>
  <si>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</si>
  <si>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</si>
  <si>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</si>
  <si>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</si>
  <si>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</si>
  <si>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</si>
  <si>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</si>
  <si>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</si>
  <si>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</si>
  <si>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</si>
  <si>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</si>
  <si>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</si>
  <si>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</si>
  <si>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</si>
  <si>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</si>
  <si>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</si>
  <si>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</si>
  <si>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</si>
  <si>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</si>
  <si>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</si>
  <si>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</si>
  <si>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</si>
  <si>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</si>
  <si>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</si>
  <si>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</si>
  <si>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</si>
  <si>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</si>
  <si>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</si>
  <si>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</si>
  <si>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</si>
  <si>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</si>
  <si>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</si>
  <si>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</si>
  <si>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</si>
  <si>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</si>
  <si>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</si>
  <si>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</si>
  <si>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</si>
  <si>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</si>
  <si>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</si>
  <si>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</si>
  <si>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</si>
  <si>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</si>
  <si>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</si>
  <si>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</si>
  <si>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</si>
  <si>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</si>
  <si>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</si>
  <si>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</si>
  <si>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</si>
  <si>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</si>
  <si>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</si>
  <si>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</si>
  <si>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</si>
  <si>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</si>
  <si>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</si>
  <si>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</si>
  <si>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</si>
  <si>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</si>
  <si>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</si>
  <si>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</si>
  <si>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</si>
  <si>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</si>
  <si>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</si>
  <si>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</si>
  <si>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</si>
  <si>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</si>
  <si>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</si>
  <si>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</si>
  <si>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</si>
  <si>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</si>
  <si>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</si>
  <si>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</si>
  <si>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</si>
  <si>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</si>
  <si>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</si>
  <si>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</si>
  <si>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</si>
  <si>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</si>
  <si>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</si>
  <si>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</si>
  <si>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</si>
  <si>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</si>
  <si>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</si>
  <si>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</si>
  <si>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</si>
  <si>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</si>
  <si>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</si>
  <si>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</si>
  <si>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</si>
  <si>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</si>
  <si>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</si>
  <si>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</si>
  <si>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</si>
  <si>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</si>
  <si>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</si>
  <si>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</si>
  <si>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</si>
  <si>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</si>
  <si>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</si>
  <si>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</si>
  <si>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</si>
  <si>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</si>
  <si>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</si>
  <si>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</si>
  <si>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</si>
  <si>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</si>
  <si>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</si>
  <si>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</si>
  <si>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</si>
  <si>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</si>
  <si>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</si>
  <si>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</si>
  <si>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</si>
  <si>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</si>
  <si>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</si>
  <si>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</si>
  <si>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</si>
  <si>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</si>
  <si>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</si>
  <si>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</si>
  <si>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</si>
  <si>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</si>
  <si>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</si>
  <si>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</si>
  <si>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</si>
  <si>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</si>
  <si>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</si>
  <si>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</si>
  <si>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</si>
  <si>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</si>
  <si>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</si>
  <si>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</si>
  <si>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</si>
  <si>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</si>
  <si>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</si>
  <si>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</si>
  <si>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</si>
  <si>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</si>
  <si>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</si>
  <si>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</si>
  <si>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</si>
  <si>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</si>
  <si>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</si>
  <si>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</si>
  <si>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</si>
  <si>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</si>
  <si>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</si>
  <si>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</si>
  <si>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</si>
  <si>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</si>
  <si>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</si>
  <si>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</si>
  <si>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</si>
  <si>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</si>
  <si>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</si>
  <si>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</si>
  <si>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</si>
  <si>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</si>
  <si>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</si>
  <si>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</si>
  <si>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</si>
  <si>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</si>
  <si>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</si>
  <si>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</si>
  <si>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</si>
  <si>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</si>
  <si>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</si>
  <si>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</si>
  <si>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</si>
  <si>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</si>
  <si>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</si>
  <si>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</si>
  <si>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</si>
  <si>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</si>
  <si>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</si>
  <si>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</si>
  <si>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</si>
  <si>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</si>
  <si>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</si>
  <si>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</si>
  <si>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</si>
  <si>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</si>
  <si>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</si>
  <si>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</si>
  <si>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</si>
  <si>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</si>
  <si>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</si>
  <si>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</si>
  <si>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</si>
  <si>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</si>
  <si>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</si>
  <si>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</si>
  <si>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</si>
  <si>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</si>
  <si>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</si>
  <si>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</si>
  <si>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</si>
  <si>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</si>
  <si>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</si>
  <si>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</si>
  <si>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</si>
  <si>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</si>
  <si>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</si>
  <si>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</si>
  <si>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</si>
  <si>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</si>
  <si>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</si>
  <si>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</si>
  <si>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</si>
  <si>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</si>
  <si>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</si>
  <si>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</si>
  <si>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</si>
  <si>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</si>
  <si>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</si>
  <si>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</si>
  <si>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</si>
  <si>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</si>
  <si>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</si>
  <si>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</si>
  <si>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</si>
  <si>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</si>
  <si>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</si>
  <si>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</si>
  <si>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</si>
  <si>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</si>
  <si>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</si>
  <si>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</si>
  <si>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</si>
  <si>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</si>
  <si>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</si>
  <si>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</si>
  <si>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</si>
  <si>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</si>
  <si>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</si>
  <si>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</si>
  <si>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</si>
  <si>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</si>
  <si>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</si>
  <si>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</si>
  <si>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</si>
  <si>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</si>
  <si>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</si>
  <si>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</si>
  <si>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</si>
  <si>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</si>
  <si>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</si>
  <si>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</si>
  <si>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</si>
  <si>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</si>
  <si>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</si>
  <si>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</si>
  <si>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</si>
  <si>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</si>
  <si>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</si>
  <si>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</si>
  <si>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</si>
  <si>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</si>
  <si>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</si>
  <si>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</si>
  <si>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</si>
  <si>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</si>
  <si>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</si>
  <si>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</si>
  <si>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</si>
  <si>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</si>
  <si>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</si>
  <si>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</si>
  <si>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</si>
  <si>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</si>
  <si>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</si>
  <si>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</si>
  <si>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</si>
  <si>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</si>
  <si>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</si>
  <si>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</si>
  <si>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</si>
  <si>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</si>
  <si>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</si>
  <si>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</si>
  <si>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</si>
  <si>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</si>
  <si>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</si>
  <si>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</si>
  <si>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</si>
  <si>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</si>
  <si>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</si>
  <si>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</si>
  <si>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</si>
  <si>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</si>
  <si>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</si>
  <si>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</si>
  <si>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</si>
  <si>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</si>
  <si>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</si>
  <si>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</si>
  <si>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</si>
  <si>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</si>
  <si>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</si>
  <si>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</si>
  <si>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</si>
  <si>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</si>
  <si>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</si>
  <si>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</si>
  <si>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</si>
  <si>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</si>
  <si>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</si>
  <si>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</si>
  <si>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</si>
  <si>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</si>
  <si>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</si>
  <si>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</si>
  <si>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</si>
  <si>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</si>
  <si>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</si>
  <si>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</si>
  <si>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</si>
  <si>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</si>
  <si>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</si>
  <si>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</si>
  <si>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</si>
  <si>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</si>
  <si>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</si>
  <si>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</si>
  <si>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</si>
  <si>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</si>
  <si>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</si>
  <si>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</si>
  <si>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</si>
  <si>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</si>
  <si>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</si>
  <si>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</si>
  <si>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</si>
  <si>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</si>
  <si>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</si>
  <si>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</si>
  <si>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</si>
  <si>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</si>
  <si>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</si>
  <si>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</si>
  <si>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</si>
  <si>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</si>
  <si>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</si>
  <si>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</si>
  <si>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</si>
  <si>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</si>
  <si>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</si>
  <si>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</si>
  <si>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</si>
  <si>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</si>
  <si>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</si>
  <si>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</si>
  <si>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</si>
  <si>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</si>
  <si>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</si>
  <si>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</si>
  <si>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</si>
  <si>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</si>
  <si>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</si>
  <si>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</si>
  <si>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</si>
  <si>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</si>
  <si>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</si>
  <si>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</si>
  <si>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</si>
  <si>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</si>
  <si>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</si>
  <si>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</si>
  <si>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</si>
  <si>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</si>
  <si>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</si>
  <si>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</si>
  <si>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</si>
  <si>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</si>
  <si>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</si>
  <si>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</si>
  <si>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</si>
  <si>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</si>
  <si>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</si>
  <si>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</si>
  <si>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</si>
  <si>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</si>
  <si>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</si>
  <si>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</si>
  <si>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</si>
  <si>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</si>
  <si>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</si>
  <si>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</si>
  <si>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</si>
  <si>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</si>
  <si>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</si>
  <si>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</si>
  <si>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</si>
  <si>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</si>
  <si>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</si>
  <si>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</si>
  <si>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</si>
  <si>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</si>
  <si>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</si>
  <si>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</si>
  <si>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</si>
  <si>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</si>
  <si>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</si>
  <si>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</si>
  <si>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</si>
  <si>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</si>
  <si>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</si>
  <si>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</si>
  <si>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</si>
  <si>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</si>
  <si>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</si>
  <si>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</si>
  <si>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</si>
  <si>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</si>
  <si>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</si>
  <si>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</si>
  <si>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</si>
  <si>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</si>
  <si>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</si>
  <si>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</si>
  <si>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</si>
  <si>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</si>
  <si>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</si>
  <si>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</si>
  <si>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</si>
  <si>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</si>
  <si>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</si>
  <si>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</si>
  <si>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</si>
  <si>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</si>
  <si>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</si>
  <si>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</si>
  <si>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</si>
  <si>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</si>
  <si>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</si>
  <si>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</si>
  <si>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</si>
  <si>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</si>
  <si>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</si>
  <si>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</si>
  <si>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</si>
  <si>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</si>
  <si>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</si>
  <si>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</si>
  <si>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</si>
  <si>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</si>
  <si>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</si>
  <si>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</si>
  <si>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</si>
  <si>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</si>
  <si>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</si>
  <si>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</si>
  <si>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</si>
  <si>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</si>
  <si>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</si>
  <si>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</si>
  <si>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</si>
  <si>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</si>
  <si>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</si>
  <si>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</si>
  <si>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</si>
  <si>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</si>
  <si>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</si>
  <si>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</si>
  <si>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</si>
  <si>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</si>
  <si>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</si>
  <si>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</si>
  <si>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</si>
  <si>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</si>
  <si>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</si>
  <si>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</si>
  <si>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</si>
  <si>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</si>
  <si>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</si>
  <si>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</si>
  <si>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</si>
  <si>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</si>
  <si>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</si>
  <si>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</si>
  <si>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</si>
  <si>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</si>
  <si>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</si>
  <si>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</si>
  <si>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</si>
  <si>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</si>
  <si>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</si>
  <si>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</si>
  <si>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</si>
  <si>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</si>
  <si>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</si>
  <si>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</si>
  <si>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</si>
  <si>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</si>
  <si>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</si>
  <si>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</si>
  <si>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</si>
  <si>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</si>
  <si>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</si>
  <si>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</si>
  <si>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</si>
  <si>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</si>
  <si>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</si>
  <si>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</si>
  <si>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</si>
  <si>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</si>
  <si>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</si>
  <si>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</si>
  <si>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</si>
  <si>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</si>
  <si>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</si>
  <si>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</si>
  <si>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</si>
  <si>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</si>
  <si>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</si>
  <si>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</si>
  <si>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</si>
  <si>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</si>
  <si>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</si>
  <si>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</si>
  <si>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</si>
  <si>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</si>
  <si>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</si>
  <si>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</si>
  <si>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</si>
  <si>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</si>
  <si>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</si>
  <si>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</si>
  <si>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</si>
  <si>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</si>
  <si>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</si>
  <si>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</si>
  <si>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</si>
  <si>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</si>
  <si>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</si>
  <si>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</si>
  <si>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</si>
  <si>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</si>
  <si>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</si>
  <si>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</si>
  <si>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</si>
  <si>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</si>
  <si>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</si>
  <si>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</si>
  <si>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</si>
  <si>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</si>
  <si>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</si>
  <si>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</si>
  <si>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</si>
  <si>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</si>
  <si>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</si>
  <si>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</si>
  <si>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</si>
  <si>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</si>
  <si>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</si>
  <si>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</si>
  <si>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</si>
  <si>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</si>
  <si>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</si>
  <si>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</si>
  <si>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</si>
  <si>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</si>
  <si>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</si>
  <si>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</si>
  <si>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</si>
  <si>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</si>
  <si>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</si>
  <si>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</si>
  <si>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</si>
  <si>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</si>
  <si>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</si>
  <si>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</si>
  <si>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</si>
  <si>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</si>
  <si>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</si>
  <si>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</si>
  <si>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</si>
  <si>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</si>
  <si>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</si>
  <si>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</si>
  <si>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</si>
  <si>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</si>
  <si>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</si>
  <si>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</si>
  <si>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</si>
  <si>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</si>
  <si>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</si>
  <si>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</si>
  <si>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</si>
  <si>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</si>
  <si>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</si>
  <si>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</si>
  <si>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</si>
  <si>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</si>
  <si>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</si>
  <si>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</si>
  <si>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</si>
  <si>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</si>
  <si>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</si>
  <si>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</si>
  <si>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</si>
  <si>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</si>
  <si>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</si>
  <si>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</si>
  <si>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</si>
  <si>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</si>
  <si>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</si>
  <si>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</si>
  <si>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</si>
  <si>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</si>
  <si>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</si>
  <si>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</si>
  <si>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</si>
  <si>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</si>
  <si>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</si>
  <si>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</si>
  <si>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</si>
  <si>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</si>
  <si>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</si>
  <si>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</si>
  <si>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</si>
  <si>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</si>
  <si>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</si>
  <si>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</si>
  <si>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</si>
  <si>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</si>
  <si>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</si>
  <si>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</si>
  <si>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</si>
  <si>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</si>
  <si>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</si>
  <si>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</si>
  <si>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</si>
  <si>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</si>
  <si>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</si>
  <si>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</si>
  <si>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</si>
  <si>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</si>
  <si>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</si>
  <si>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</si>
  <si>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</si>
  <si>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</si>
  <si>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</si>
  <si>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</si>
  <si>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</si>
  <si>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</si>
  <si>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</si>
  <si>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</si>
  <si>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</si>
  <si>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</si>
  <si>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</si>
  <si>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</si>
  <si>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</si>
  <si>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</si>
  <si>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</si>
  <si>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</si>
  <si>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</si>
  <si>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</si>
  <si>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</si>
  <si>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</si>
  <si>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</si>
  <si>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</si>
  <si>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</si>
  <si>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</si>
  <si>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</si>
  <si>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</si>
  <si>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</si>
  <si>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</si>
  <si>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</si>
  <si>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</si>
  <si>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</si>
  <si>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</si>
  <si>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</si>
  <si>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</si>
  <si>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</si>
  <si>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</si>
  <si>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</si>
  <si>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</si>
  <si>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</si>
  <si>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</si>
  <si>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</si>
  <si>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</si>
  <si>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</si>
  <si>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</si>
  <si>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</si>
  <si>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</si>
  <si>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</si>
  <si>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</si>
  <si>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</si>
  <si>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</si>
  <si>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</si>
  <si>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</si>
  <si>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</si>
  <si>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</si>
  <si>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</si>
  <si>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</si>
  <si>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</si>
  <si>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</si>
  <si>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</si>
  <si>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</si>
  <si>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</si>
  <si>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</si>
  <si>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</si>
  <si>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</si>
  <si>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</si>
  <si>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</si>
  <si>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</si>
  <si>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</si>
  <si>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</si>
  <si>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</si>
  <si>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</si>
  <si>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</si>
  <si>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</si>
  <si>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</si>
  <si>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</si>
  <si>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</si>
  <si>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</si>
  <si>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</si>
  <si>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</si>
  <si>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</si>
  <si>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</si>
  <si>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</si>
  <si>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</si>
  <si>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</si>
  <si>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</si>
  <si>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</si>
  <si>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</si>
  <si>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</si>
  <si>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</si>
  <si>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</si>
  <si>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</si>
  <si>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</si>
  <si>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</si>
  <si>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</si>
  <si>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</si>
  <si>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</si>
  <si>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</si>
  <si>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</si>
  <si>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</si>
  <si>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</si>
  <si>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</si>
  <si>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</si>
  <si>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</si>
  <si>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</si>
  <si>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</si>
  <si>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</si>
  <si>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</si>
  <si>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</si>
  <si>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</si>
  <si>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</si>
  <si>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</si>
  <si>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</si>
  <si>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</si>
  <si>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</si>
  <si>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</si>
  <si>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</si>
  <si>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</si>
  <si>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</si>
  <si>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</si>
  <si>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</si>
  <si>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</si>
  <si>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</si>
  <si>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</si>
  <si>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</si>
  <si>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</si>
  <si>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</si>
  <si>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</si>
  <si>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</si>
  <si>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</si>
  <si>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</si>
  <si>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</si>
  <si>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</si>
  <si>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</si>
  <si>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</si>
  <si>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</si>
  <si>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</si>
  <si>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</si>
  <si>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</si>
  <si>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</si>
  <si>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</si>
  <si>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</si>
  <si>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</si>
  <si>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</si>
  <si>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</si>
  <si>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</si>
  <si>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</si>
  <si>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</si>
  <si>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</si>
  <si>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</si>
  <si>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</si>
  <si>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</si>
  <si>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</si>
  <si>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</si>
  <si>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</si>
  <si>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</si>
  <si>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</si>
  <si>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</si>
  <si>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</si>
  <si>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</si>
  <si>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</si>
  <si>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</si>
  <si>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</si>
  <si>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</si>
  <si>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</si>
  <si>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</si>
  <si>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</si>
  <si>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</si>
  <si>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</si>
  <si>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</si>
  <si>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</si>
  <si>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</si>
  <si>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</si>
  <si>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</si>
  <si>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</si>
  <si>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</si>
  <si>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</si>
  <si>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</si>
  <si>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</si>
  <si>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</si>
  <si>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</si>
  <si>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</si>
  <si>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</si>
  <si>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</si>
  <si>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</si>
  <si>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</si>
  <si>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</si>
  <si>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</si>
  <si>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</si>
  <si>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</si>
  <si>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</si>
  <si>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</si>
  <si>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</si>
  <si>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</si>
  <si>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</si>
  <si>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</si>
  <si>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</si>
  <si>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</si>
  <si>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</si>
  <si>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</si>
  <si>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</si>
  <si>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</si>
  <si>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</si>
  <si>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</si>
  <si>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</si>
  <si>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</si>
  <si>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</si>
  <si>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</si>
  <si>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</si>
  <si>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</si>
  <si>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</si>
  <si>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</si>
  <si>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</si>
  <si>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</si>
  <si>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</si>
  <si>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</si>
  <si>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</si>
  <si>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</si>
  <si>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</si>
  <si>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</si>
  <si>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</si>
  <si>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</si>
  <si>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</si>
  <si>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</si>
  <si>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</si>
  <si>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</si>
  <si>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</si>
  <si>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</si>
  <si>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</si>
  <si>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</si>
  <si>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</si>
  <si>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</si>
  <si>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</si>
  <si>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</si>
  <si>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</si>
  <si>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</si>
  <si>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</si>
  <si>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</si>
  <si>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</si>
  <si>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</si>
  <si>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</si>
  <si>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</si>
  <si>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</si>
  <si>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</si>
  <si>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</si>
  <si>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</si>
  <si>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</si>
  <si>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</si>
  <si>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</si>
  <si>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</si>
  <si>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</si>
  <si>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</si>
  <si>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</si>
  <si>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</si>
  <si>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</si>
  <si>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</si>
  <si>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</si>
  <si>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</si>
  <si>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</si>
  <si>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</si>
  <si>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</si>
  <si>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</si>
  <si>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</si>
  <si>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</si>
  <si>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</si>
  <si>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</si>
  <si>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</si>
  <si>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</si>
  <si>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</si>
  <si>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</si>
  <si>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</si>
  <si>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</si>
  <si>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</si>
  <si>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</si>
  <si>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</si>
  <si>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</si>
  <si>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</si>
  <si>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</si>
  <si>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</si>
  <si>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</si>
  <si>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</si>
  <si>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</si>
  <si>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</si>
  <si>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</si>
  <si>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</si>
  <si>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</si>
  <si>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</si>
  <si>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</si>
  <si>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</si>
  <si>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</si>
  <si>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</si>
  <si>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</si>
  <si>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</si>
  <si>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</si>
  <si>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</si>
  <si>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</si>
  <si>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</si>
  <si>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</si>
  <si>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</si>
  <si>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</si>
  <si>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</si>
  <si>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</si>
  <si>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</si>
  <si>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</si>
  <si>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</si>
  <si>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</si>
  <si>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</si>
  <si>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</si>
  <si>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</si>
  <si>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</si>
  <si>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</si>
  <si>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</si>
  <si>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</si>
  <si>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</si>
  <si>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</si>
  <si>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</si>
  <si>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</si>
  <si>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</si>
  <si>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</si>
  <si>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</si>
  <si>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</si>
  <si>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</si>
  <si>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</si>
  <si>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</si>
  <si>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</si>
  <si>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</si>
  <si>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</si>
  <si>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</si>
  <si>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</si>
  <si>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</si>
  <si>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</si>
  <si>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</si>
  <si>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</si>
  <si>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</si>
  <si>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</si>
  <si>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</si>
  <si>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</si>
  <si>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</si>
  <si>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</si>
  <si>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</si>
  <si>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</si>
  <si>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</si>
  <si>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</si>
  <si>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</si>
  <si>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</si>
  <si>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</si>
  <si>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</si>
  <si>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</si>
  <si>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</si>
  <si>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</si>
  <si>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</si>
  <si>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</si>
  <si>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</si>
  <si>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</si>
  <si>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</si>
  <si>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</si>
  <si>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</si>
  <si>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</si>
  <si>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</si>
  <si>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</si>
  <si>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</si>
  <si>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</si>
  <si>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</si>
  <si>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</si>
  <si>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</si>
  <si>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</si>
  <si>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</si>
  <si>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</si>
  <si>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</si>
  <si>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</si>
  <si>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</si>
  <si>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</si>
  <si>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</si>
  <si>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</si>
  <si>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</si>
  <si>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</si>
  <si>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</si>
  <si>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</si>
  <si>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</si>
  <si>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</si>
  <si>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</si>
  <si>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</si>
  <si>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</si>
  <si>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</si>
  <si>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</si>
  <si>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</si>
  <si>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</si>
  <si>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</si>
  <si>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</si>
  <si>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</si>
  <si>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</si>
  <si>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</si>
  <si>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</si>
  <si>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</si>
  <si>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</si>
  <si>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</si>
  <si>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</si>
  <si>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</si>
  <si>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</si>
  <si>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</si>
  <si>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</si>
  <si>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</si>
  <si>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</si>
  <si>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</si>
  <si>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</si>
  <si>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</si>
  <si>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</si>
  <si>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</si>
  <si>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</si>
  <si>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</si>
  <si>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</si>
  <si>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</si>
  <si>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</si>
  <si>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</si>
  <si>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</si>
  <si>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</si>
  <si>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</si>
  <si>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</si>
  <si>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</si>
  <si>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</si>
  <si>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</si>
  <si>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</si>
  <si>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</si>
  <si>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</si>
  <si>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</si>
  <si>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</si>
  <si>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</si>
  <si>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</si>
  <si>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</si>
  <si>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</si>
  <si>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</si>
  <si>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</si>
  <si>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</si>
  <si>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</si>
  <si>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</si>
  <si>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</si>
  <si>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</si>
  <si>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</si>
  <si>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</si>
  <si>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</si>
  <si>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</si>
  <si>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</si>
  <si>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</si>
  <si>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</si>
  <si>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</si>
  <si>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</si>
  <si>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</si>
  <si>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</si>
  <si>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</si>
  <si>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</si>
  <si>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</si>
  <si>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</si>
  <si>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</si>
  <si>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</si>
  <si>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</si>
  <si>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</si>
  <si>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</si>
  <si>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</si>
  <si>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</si>
  <si>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</si>
  <si>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</si>
  <si>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</si>
  <si>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</si>
  <si>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</si>
  <si>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</si>
  <si>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</si>
  <si>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</si>
  <si>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</si>
  <si>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</si>
  <si>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</si>
  <si>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</si>
  <si>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</si>
  <si>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</si>
  <si>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</si>
  <si>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</si>
  <si>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</si>
  <si>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</si>
  <si>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</si>
  <si>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</si>
  <si>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</si>
  <si>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</si>
  <si>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</si>
  <si>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</si>
  <si>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</si>
  <si>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</si>
  <si>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</si>
  <si>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</si>
  <si>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</si>
  <si>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</si>
  <si>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</si>
  <si>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</si>
  <si>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</si>
  <si>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</si>
  <si>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</si>
  <si>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</si>
  <si>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</si>
  <si>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</si>
  <si>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</si>
  <si>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</si>
  <si>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</si>
  <si>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</si>
  <si>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</si>
  <si>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</si>
  <si>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</si>
  <si>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</si>
  <si>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</si>
  <si>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</si>
  <si>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</si>
  <si>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</si>
  <si>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</si>
  <si>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</si>
  <si>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</si>
  <si>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</si>
  <si>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</si>
  <si>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</si>
  <si>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</si>
  <si>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</si>
  <si>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</si>
  <si>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</si>
  <si>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</si>
  <si>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</si>
  <si>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</si>
  <si>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</si>
  <si>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</si>
  <si>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</si>
  <si>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</si>
  <si>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</si>
  <si>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</si>
  <si>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</si>
  <si>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</si>
  <si>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</si>
  <si>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</si>
  <si>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</si>
  <si>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</si>
  <si>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</si>
  <si>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</si>
  <si>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</si>
  <si>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</si>
  <si>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</si>
  <si>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</si>
  <si>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</si>
  <si>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</si>
  <si>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</si>
  <si>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</si>
  <si>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</si>
  <si>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</si>
  <si>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</si>
  <si>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</si>
  <si>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</si>
  <si>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</si>
  <si>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</si>
  <si>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</si>
  <si>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</si>
  <si>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</si>
  <si>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</si>
  <si>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</si>
  <si>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</si>
  <si>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</si>
  <si>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</si>
  <si>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</si>
  <si>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</si>
  <si>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</si>
  <si>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</si>
  <si>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</si>
  <si>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</si>
  <si>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</si>
  <si>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</si>
  <si>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</si>
  <si>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</si>
  <si>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</si>
  <si>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</si>
  <si>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</si>
  <si>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</si>
  <si>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</si>
  <si>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</si>
  <si>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</si>
  <si>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</si>
  <si>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</si>
  <si>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</si>
  <si>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</si>
  <si>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</si>
  <si>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</si>
  <si>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</si>
  <si>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</si>
  <si>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</si>
  <si>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</si>
  <si>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</si>
  <si>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</si>
  <si>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</si>
  <si>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</si>
  <si>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</si>
  <si>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</si>
  <si>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</si>
  <si>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</si>
  <si>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</si>
  <si>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</si>
  <si>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</si>
  <si>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</si>
  <si>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</si>
  <si>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</si>
  <si>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</si>
  <si>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</si>
  <si>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</si>
  <si>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</si>
  <si>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</si>
  <si>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</si>
  <si>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</si>
  <si>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</si>
  <si>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</si>
  <si>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</si>
  <si>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</si>
  <si>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</si>
  <si>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</si>
  <si>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</si>
  <si>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</si>
  <si>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</si>
  <si>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</si>
  <si>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</si>
  <si>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</si>
  <si>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</si>
  <si>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</si>
  <si>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</si>
  <si>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</si>
  <si>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</si>
  <si>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</si>
  <si>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</si>
  <si>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</si>
  <si>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</si>
  <si>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</si>
  <si>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</si>
  <si>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</si>
  <si>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</si>
  <si>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</si>
  <si>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</si>
  <si>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</si>
  <si>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</si>
  <si>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</si>
  <si>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</si>
  <si>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</si>
  <si>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</si>
  <si>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</si>
  <si>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</si>
  <si>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</si>
  <si>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</si>
  <si>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</si>
  <si>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</si>
  <si>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</si>
  <si>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</si>
  <si>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</si>
  <si>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</si>
  <si>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</si>
  <si>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</si>
  <si>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</si>
  <si>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</si>
  <si>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</si>
  <si>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</si>
  <si>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</si>
  <si>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</si>
  <si>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</si>
  <si>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</si>
  <si>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</si>
  <si>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</si>
  <si>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</si>
  <si>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</si>
  <si>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</si>
  <si>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</si>
  <si>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</si>
  <si>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</si>
  <si>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</si>
  <si>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</si>
  <si>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</si>
  <si>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</si>
  <si>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</si>
  <si>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</si>
  <si>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</si>
  <si>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</si>
  <si>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</si>
  <si>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</si>
  <si>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</si>
  <si>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</si>
  <si>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</si>
  <si>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</si>
  <si>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</si>
  <si>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</si>
  <si>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</si>
  <si>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</si>
  <si>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</si>
  <si>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</si>
  <si>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</si>
  <si>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</si>
  <si>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</si>
  <si>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</si>
  <si>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</si>
  <si>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</si>
  <si>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</si>
  <si>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</si>
  <si>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</si>
  <si>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</si>
  <si>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</si>
  <si>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</si>
  <si>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</si>
  <si>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</si>
  <si>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</si>
  <si>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</si>
  <si>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</si>
  <si>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</si>
  <si>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</si>
  <si>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</si>
  <si>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</si>
  <si>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</si>
  <si>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</si>
  <si>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</si>
  <si>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</si>
  <si>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</si>
  <si>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</si>
  <si>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</si>
  <si>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</si>
  <si>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</si>
  <si>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</si>
  <si>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</si>
  <si>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</si>
  <si>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</si>
  <si>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</si>
  <si>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</si>
  <si>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</si>
  <si>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</si>
  <si>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</si>
  <si>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</si>
  <si>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</si>
  <si>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</si>
  <si>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</si>
  <si>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</si>
  <si>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</si>
  <si>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</si>
  <si>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</si>
  <si>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</si>
  <si>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</si>
  <si>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</si>
  <si>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</si>
  <si>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</si>
  <si>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</si>
  <si>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</si>
  <si>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</si>
  <si>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</si>
  <si>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</si>
  <si>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</si>
  <si>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</si>
  <si>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</si>
  <si>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</si>
  <si>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</si>
  <si>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</si>
  <si>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</si>
  <si>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</si>
  <si>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</si>
  <si>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</si>
  <si>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</si>
  <si>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</si>
  <si>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</si>
  <si>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</si>
  <si>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</si>
  <si>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</si>
  <si>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</si>
  <si>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</si>
  <si>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</si>
  <si>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</si>
  <si>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</si>
  <si>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</si>
  <si>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</si>
  <si>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</si>
  <si>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</si>
  <si>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</si>
  <si>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</si>
  <si>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</si>
  <si>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</si>
  <si>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</si>
  <si>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</si>
  <si>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</si>
  <si>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</si>
  <si>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</si>
  <si>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</si>
  <si>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</si>
  <si>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</si>
  <si>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</si>
  <si>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</si>
  <si>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</si>
  <si>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</si>
  <si>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</si>
  <si>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</si>
  <si>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</si>
  <si>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</si>
  <si>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</si>
  <si>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</si>
  <si>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</si>
  <si>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</si>
  <si>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</si>
  <si>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</si>
  <si>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</si>
  <si>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</si>
  <si>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</si>
  <si>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</si>
  <si>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</si>
  <si>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</si>
  <si>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</si>
  <si>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</si>
  <si>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</si>
  <si>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</si>
  <si>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</si>
  <si>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</si>
  <si>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</si>
  <si>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</si>
  <si>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</si>
  <si>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</si>
  <si>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</si>
  <si>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</si>
  <si>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</si>
  <si>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</si>
  <si>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</si>
  <si>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</si>
  <si>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</si>
  <si>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</si>
  <si>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</si>
  <si>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</si>
  <si>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</si>
  <si>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</si>
  <si>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</si>
  <si>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</si>
  <si>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</si>
  <si>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</si>
  <si>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</si>
  <si>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</si>
  <si>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</si>
  <si>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</si>
  <si>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</si>
  <si>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</si>
  <si>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</si>
  <si>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</si>
  <si>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</si>
  <si>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</si>
  <si>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</si>
  <si>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</si>
  <si>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</si>
  <si>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</si>
  <si>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</si>
  <si>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</si>
  <si>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</si>
  <si>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</si>
  <si>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</si>
  <si>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</si>
  <si>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</si>
  <si>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</si>
  <si>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</si>
  <si>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</si>
  <si>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</si>
  <si>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</si>
  <si>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</si>
  <si>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</si>
  <si>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</si>
  <si>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</si>
  <si>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</si>
  <si>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</si>
  <si>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</si>
  <si>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</si>
  <si>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</si>
  <si>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</si>
  <si>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</si>
  <si>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</si>
  <si>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</si>
  <si>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</si>
  <si>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</si>
  <si>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</si>
  <si>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</si>
  <si>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</si>
  <si>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</si>
  <si>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</si>
  <si>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</si>
  <si>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</si>
  <si>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</si>
  <si>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</si>
  <si>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</si>
  <si>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</si>
  <si>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</si>
  <si>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</si>
  <si>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</si>
  <si>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</si>
  <si>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</si>
  <si>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</si>
  <si>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</si>
  <si>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</si>
  <si>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</si>
  <si>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</si>
  <si>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</si>
  <si>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</si>
  <si>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</si>
  <si>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</si>
  <si>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</si>
  <si>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</si>
  <si>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</si>
  <si>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</si>
  <si>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</si>
  <si>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</si>
  <si>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</si>
  <si>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</si>
  <si>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</si>
  <si>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</si>
  <si>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</si>
  <si>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</si>
  <si>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</si>
  <si>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</si>
  <si>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</si>
  <si>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</si>
  <si>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</si>
  <si>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</si>
  <si>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</si>
  <si>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</si>
  <si>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</si>
  <si>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</si>
  <si>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</si>
  <si>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</si>
  <si>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</si>
  <si>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</si>
  <si>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</si>
  <si>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</si>
  <si>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</si>
  <si>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</si>
  <si>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</si>
  <si>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</si>
  <si>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</si>
  <si>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</si>
  <si>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</si>
  <si>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</si>
  <si>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</si>
  <si>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</si>
  <si>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</si>
  <si>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</si>
  <si>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</si>
  <si>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</si>
  <si>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</si>
  <si>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</si>
  <si>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</si>
  <si>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</si>
  <si>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</si>
  <si>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</si>
  <si>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</si>
  <si>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</si>
  <si>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</si>
  <si>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</si>
  <si>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</si>
  <si>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</si>
  <si>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</si>
  <si>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</si>
  <si>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</si>
  <si>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</si>
  <si>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</si>
  <si>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</si>
  <si>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</si>
  <si>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</si>
  <si>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</si>
  <si>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</si>
  <si>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</si>
  <si>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</si>
  <si>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</si>
  <si>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</si>
  <si>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</si>
  <si>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</si>
  <si>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</si>
  <si>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</si>
  <si>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</si>
  <si>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</si>
  <si>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</si>
  <si>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</si>
  <si>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</si>
  <si>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</si>
  <si>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</si>
  <si>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</si>
  <si>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</si>
  <si>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</si>
  <si>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</si>
  <si>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</si>
  <si>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</si>
  <si>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</si>
  <si>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</si>
  <si>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</si>
  <si>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</si>
  <si>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</si>
  <si>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</si>
  <si>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</si>
  <si>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</si>
  <si>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</si>
  <si>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</si>
  <si>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</si>
  <si>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</si>
  <si>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</si>
  <si>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</si>
  <si>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</si>
  <si>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</si>
  <si>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</si>
  <si>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</si>
  <si>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</si>
  <si>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</si>
  <si>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</si>
  <si>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</si>
  <si>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</si>
  <si>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</si>
  <si>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</si>
  <si>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</si>
  <si>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</si>
  <si>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</si>
  <si>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</si>
  <si>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</si>
  <si>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</si>
  <si>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</si>
  <si>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</si>
  <si>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</si>
  <si>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</si>
  <si>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</si>
  <si>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</si>
  <si>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</si>
  <si>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</si>
  <si>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</si>
  <si>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</si>
  <si>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</si>
  <si>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</si>
  <si>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</si>
  <si>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</si>
  <si>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</si>
  <si>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</si>
  <si>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</si>
  <si>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</si>
  <si>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</si>
  <si>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</si>
  <si>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</si>
  <si>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</si>
  <si>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</si>
  <si>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</si>
  <si>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</si>
  <si>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</si>
  <si>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</si>
  <si>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</si>
  <si>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</si>
  <si>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</si>
  <si>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</si>
  <si>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</si>
  <si>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</si>
  <si>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</si>
  <si>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</si>
  <si>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</si>
  <si>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</si>
  <si>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</si>
  <si>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</si>
  <si>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</si>
  <si>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</si>
  <si>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</si>
  <si>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</si>
  <si>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</si>
  <si>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</si>
  <si>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</si>
  <si>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</si>
  <si>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</si>
  <si>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</si>
  <si>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</si>
  <si>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</si>
  <si>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</si>
  <si>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</si>
  <si>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</si>
  <si>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</si>
  <si>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</si>
  <si>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</si>
  <si>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</si>
  <si>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</si>
  <si>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</si>
  <si>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</si>
  <si>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</si>
  <si>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</si>
  <si>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</si>
  <si>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</si>
  <si>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</si>
  <si>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</si>
  <si>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</si>
  <si>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</si>
  <si>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</si>
  <si>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</si>
  <si>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</si>
  <si>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</si>
  <si>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</si>
  <si>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</si>
  <si>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</si>
  <si>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</si>
  <si>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</si>
  <si>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</si>
  <si>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</si>
  <si>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</si>
  <si>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</si>
  <si>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</si>
  <si>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</si>
  <si>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</si>
  <si>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</si>
  <si>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</si>
  <si>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</si>
  <si>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</si>
  <si>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</si>
  <si>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</si>
  <si>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</si>
  <si>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</si>
  <si>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</si>
  <si>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</si>
  <si>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</si>
  <si>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</si>
  <si>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</si>
  <si>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</si>
  <si>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</si>
  <si>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</si>
  <si>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</si>
  <si>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</si>
  <si>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</si>
  <si>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</si>
  <si>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</si>
  <si>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</si>
  <si>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</si>
  <si>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</si>
  <si>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</si>
  <si>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</si>
  <si>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</si>
  <si>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</si>
  <si>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</si>
  <si>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</si>
  <si>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</si>
  <si>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</si>
  <si>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</si>
  <si>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</si>
  <si>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</si>
  <si>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</si>
  <si>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</si>
  <si>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</si>
  <si>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</si>
  <si>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</si>
  <si>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</si>
  <si>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</si>
  <si>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</si>
  <si>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</si>
  <si>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</si>
  <si>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</si>
  <si>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</si>
  <si>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</si>
  <si>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</si>
  <si>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</si>
  <si>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</si>
  <si>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</si>
  <si>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</si>
  <si>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</si>
  <si>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</si>
  <si>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</si>
  <si>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</si>
  <si>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</si>
  <si>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</si>
  <si>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</si>
  <si>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</si>
  <si>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</si>
  <si>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</si>
  <si>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</si>
  <si>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</si>
  <si>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</si>
  <si>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</si>
  <si>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</si>
  <si>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</si>
  <si>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</si>
  <si>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</si>
  <si>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</si>
  <si>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</si>
  <si>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</si>
  <si>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</si>
  <si>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</si>
  <si>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</si>
  <si>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</si>
  <si>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</si>
  <si>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</si>
  <si>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</si>
  <si>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</si>
  <si>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</si>
  <si>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</si>
  <si>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</si>
  <si>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</si>
  <si>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</si>
  <si>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</si>
  <si>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</si>
  <si>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</si>
  <si>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</si>
  <si>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</si>
  <si>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</si>
  <si>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</si>
  <si>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</si>
  <si>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</si>
  <si>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</si>
  <si>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</si>
  <si>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</si>
  <si>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</si>
  <si>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</si>
  <si>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</si>
  <si>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</si>
  <si>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</si>
  <si>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</si>
  <si>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</si>
  <si>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</si>
  <si>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</si>
  <si>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</si>
  <si>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</si>
  <si>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</si>
  <si>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</si>
  <si>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</si>
  <si>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</si>
  <si>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</si>
  <si>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</si>
  <si>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</si>
  <si>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</si>
  <si>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</si>
  <si>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</si>
  <si>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</si>
  <si>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</si>
  <si>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</si>
  <si>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</si>
  <si>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</si>
  <si>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</si>
  <si>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</si>
  <si>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</si>
  <si>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</si>
  <si>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</si>
  <si>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</si>
  <si>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</si>
  <si>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</si>
  <si>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</si>
  <si>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</si>
  <si>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</si>
  <si>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</si>
  <si>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</si>
  <si>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</si>
  <si>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</si>
  <si>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</si>
  <si>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</si>
  <si>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</si>
  <si>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</si>
  <si>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</si>
  <si>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</si>
  <si>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</si>
  <si>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</si>
  <si>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</si>
  <si>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</si>
  <si>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</si>
  <si>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</si>
  <si>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</si>
  <si>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</si>
  <si>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</si>
  <si>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</si>
  <si>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</si>
  <si>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</si>
  <si>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</si>
  <si>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</si>
  <si>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</si>
  <si>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</si>
  <si>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</si>
  <si>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</si>
  <si>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</si>
  <si>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</si>
  <si>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</si>
  <si>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</si>
  <si>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</si>
  <si>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</si>
  <si>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</si>
  <si>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</si>
  <si>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</si>
  <si>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</si>
  <si>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</si>
  <si>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</si>
  <si>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</si>
  <si>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</si>
  <si>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</si>
  <si>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</si>
  <si>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</si>
  <si>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</si>
  <si>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</si>
  <si>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</si>
  <si>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</si>
  <si>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</si>
  <si>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</si>
  <si>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</si>
  <si>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</si>
  <si>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</si>
  <si>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</si>
  <si>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</si>
  <si>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</si>
  <si>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</si>
  <si>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</si>
  <si>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</si>
  <si>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</si>
  <si>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</si>
  <si>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</si>
  <si>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</si>
  <si>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</si>
  <si>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</si>
  <si>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</si>
  <si>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</si>
  <si>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</si>
  <si>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</si>
  <si>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</si>
  <si>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</si>
  <si>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</si>
  <si>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</si>
  <si>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</si>
  <si>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</si>
  <si>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</si>
  <si>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</si>
  <si>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</si>
  <si>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</si>
  <si>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</si>
  <si>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</si>
  <si>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</si>
  <si>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</si>
  <si>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</si>
  <si>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</si>
  <si>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</si>
  <si>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</si>
  <si>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</si>
  <si>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</si>
  <si>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</si>
  <si>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</si>
  <si>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</si>
  <si>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</si>
  <si>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</si>
  <si>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</si>
  <si>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</si>
  <si>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</si>
  <si>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</si>
  <si>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</si>
  <si>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</si>
  <si>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</si>
  <si>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</si>
  <si>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</si>
  <si>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</si>
  <si>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</si>
  <si>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</si>
  <si>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</si>
  <si>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</si>
  <si>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</si>
  <si>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</si>
  <si>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</si>
  <si>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</si>
  <si>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</si>
  <si>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</si>
  <si>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</si>
  <si>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</si>
  <si>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</si>
  <si>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</si>
  <si>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</si>
  <si>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</si>
  <si>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</si>
  <si>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</si>
  <si>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</si>
  <si>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</si>
  <si>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</si>
  <si>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</si>
  <si>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</si>
  <si>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</si>
  <si>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</si>
  <si>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</si>
  <si>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</si>
  <si>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</si>
  <si>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</si>
  <si>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</si>
  <si>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</si>
  <si>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</si>
  <si>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</si>
  <si>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</si>
  <si>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</si>
  <si>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</si>
  <si>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</si>
  <si>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</si>
  <si>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</si>
  <si>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</si>
  <si>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</si>
  <si>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</si>
  <si>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</si>
  <si>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</si>
  <si>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</si>
  <si>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</si>
  <si>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</si>
  <si>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</si>
  <si>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</si>
  <si>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</si>
  <si>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</si>
  <si>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</si>
  <si>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</si>
  <si>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</si>
  <si>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</si>
  <si>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</si>
  <si>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</si>
  <si>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</si>
  <si>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</si>
  <si>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</si>
  <si>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</si>
  <si>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</si>
  <si>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</si>
  <si>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</si>
  <si>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</si>
  <si>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</si>
  <si>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</si>
  <si>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</si>
  <si>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</si>
  <si>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</si>
  <si>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</si>
  <si>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</si>
  <si>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</si>
  <si>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</si>
  <si>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</si>
  <si>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</si>
  <si>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</si>
  <si>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</si>
  <si>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</si>
  <si>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</si>
  <si>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</si>
  <si>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</si>
  <si>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</si>
  <si>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</si>
  <si>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</si>
  <si>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</si>
  <si>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</si>
  <si>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</si>
  <si>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</si>
  <si>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</si>
  <si>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</si>
  <si>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</si>
  <si>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</si>
  <si>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</si>
  <si>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</si>
  <si>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</si>
  <si>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</si>
  <si>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</si>
  <si>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</si>
  <si>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</si>
  <si>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</si>
  <si>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</si>
  <si>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</si>
  <si>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</si>
  <si>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</si>
  <si>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</si>
  <si>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</si>
  <si>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</si>
  <si>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</si>
  <si>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</si>
  <si>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</si>
  <si>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</si>
  <si>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</si>
  <si>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</si>
  <si>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</si>
  <si>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</si>
  <si>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</si>
  <si>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</si>
  <si>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</si>
  <si>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</si>
  <si>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</si>
  <si>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</si>
  <si>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</si>
  <si>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</si>
  <si>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</si>
  <si>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</si>
  <si>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</si>
  <si>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</si>
  <si>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</si>
  <si>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</si>
  <si>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</si>
  <si>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</si>
  <si>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</si>
  <si>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</si>
  <si>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</si>
  <si>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</si>
  <si>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</si>
  <si>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</si>
  <si>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</si>
  <si>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</si>
  <si>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</si>
  <si>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</si>
  <si>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</si>
  <si>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</si>
  <si>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</si>
  <si>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</si>
  <si>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</si>
  <si>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</si>
  <si>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</si>
  <si>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</si>
  <si>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</si>
  <si>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</si>
  <si>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</si>
  <si>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</si>
  <si>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</si>
  <si>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</si>
  <si>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</si>
  <si>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</si>
  <si>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</si>
  <si>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</si>
  <si>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</si>
  <si>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</si>
  <si>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</si>
  <si>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</si>
  <si>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</si>
  <si>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</si>
  <si>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</si>
  <si>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</si>
  <si>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</si>
  <si>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</si>
  <si>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</si>
  <si>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</si>
  <si>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</si>
  <si>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</si>
  <si>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</si>
  <si>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</si>
  <si>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</si>
  <si>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</si>
  <si>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</si>
  <si>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</si>
  <si>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</si>
  <si>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</si>
  <si>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</si>
  <si>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</si>
  <si>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</si>
  <si>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</si>
  <si>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</si>
  <si>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</si>
  <si>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</si>
  <si>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</si>
  <si>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</si>
  <si>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</si>
  <si>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</si>
  <si>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</si>
  <si>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</si>
  <si>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</si>
  <si>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</si>
  <si>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</si>
  <si>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</si>
  <si>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</si>
  <si>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</si>
  <si>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</si>
  <si>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</si>
  <si>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</si>
  <si>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</si>
  <si>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</si>
  <si>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</si>
  <si>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</si>
  <si>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</si>
  <si>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</si>
  <si>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</si>
  <si>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</si>
  <si>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</si>
  <si>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</si>
  <si>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</si>
  <si>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</si>
  <si>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</si>
  <si>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</si>
  <si>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</si>
  <si>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</si>
  <si>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</si>
  <si>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</si>
  <si>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</si>
  <si>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</si>
  <si>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</si>
  <si>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</si>
  <si>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</si>
  <si>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</si>
  <si>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</si>
  <si>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</si>
  <si>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</si>
  <si>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</si>
  <si>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</si>
  <si>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</si>
  <si>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</si>
  <si>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</si>
  <si>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</si>
  <si>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</si>
  <si>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</si>
  <si>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</si>
  <si>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</si>
  <si>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</si>
  <si>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</si>
  <si>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</si>
  <si>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</si>
  <si>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</si>
  <si>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</si>
  <si>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</si>
  <si>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</si>
  <si>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</si>
  <si>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</si>
  <si>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</si>
  <si>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</si>
  <si>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</si>
  <si>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</si>
  <si>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</si>
  <si>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</si>
  <si>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</si>
  <si>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</si>
  <si>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</si>
  <si>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</si>
  <si>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</si>
  <si>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</si>
  <si>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</si>
  <si>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</si>
  <si>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</si>
  <si>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</si>
  <si>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</si>
  <si>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</si>
  <si>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</si>
  <si>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</si>
  <si>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</si>
  <si>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</si>
  <si>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</si>
  <si>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</si>
  <si>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</si>
  <si>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</si>
  <si>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</si>
  <si>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</si>
  <si>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</si>
  <si>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</si>
  <si>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</si>
  <si>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</si>
  <si>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</si>
  <si>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</si>
  <si>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</si>
  <si>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</si>
  <si>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</si>
  <si>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</si>
  <si>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</si>
  <si>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</si>
  <si>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</si>
  <si>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</si>
  <si>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</si>
  <si>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</si>
  <si>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</si>
  <si>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</si>
  <si>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</si>
  <si>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</si>
  <si>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</si>
  <si>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</si>
  <si>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</si>
  <si>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</si>
  <si>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</si>
  <si>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</si>
  <si>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</si>
  <si>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</si>
  <si>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</si>
  <si>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</si>
  <si>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</si>
  <si>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</si>
  <si>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</si>
  <si>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</si>
  <si>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</si>
  <si>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</si>
  <si>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</si>
  <si>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</si>
  <si>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</si>
  <si>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</si>
  <si>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</si>
  <si>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</si>
  <si>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</si>
  <si>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</si>
  <si>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</si>
  <si>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</si>
  <si>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</si>
  <si>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</si>
  <si>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</si>
  <si>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</si>
  <si>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</si>
  <si>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</si>
  <si>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</si>
  <si>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</si>
  <si>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</si>
  <si>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</si>
  <si>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</si>
  <si>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</si>
  <si>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</si>
  <si>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</si>
  <si>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</si>
  <si>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</si>
  <si>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</si>
  <si>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</si>
  <si>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</si>
  <si>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</si>
  <si>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</si>
  <si>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</si>
  <si>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</si>
  <si>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</si>
  <si>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</si>
  <si>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</si>
  <si>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</si>
  <si>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</si>
  <si>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</si>
  <si>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</si>
  <si>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</si>
  <si>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</si>
  <si>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</si>
  <si>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</si>
  <si>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</si>
  <si>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</si>
  <si>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</si>
  <si>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</si>
  <si>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</si>
  <si>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</si>
  <si>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</si>
  <si>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</si>
  <si>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</si>
  <si>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</si>
  <si>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</si>
  <si>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</si>
  <si>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</si>
  <si>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</si>
  <si>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</si>
  <si>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</si>
  <si>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</si>
  <si>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</si>
  <si>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</si>
  <si>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</si>
  <si>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</si>
  <si>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</si>
  <si>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</si>
  <si>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</si>
  <si>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</si>
  <si>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</si>
  <si>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</si>
  <si>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</si>
  <si>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</si>
  <si>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</si>
  <si>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</si>
  <si>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</si>
  <si>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</si>
  <si>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</si>
  <si>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</si>
  <si>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</si>
  <si>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</si>
  <si>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</si>
  <si>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</si>
  <si>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</si>
  <si>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</si>
  <si>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</si>
  <si>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</si>
  <si>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</si>
  <si>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</si>
  <si>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</si>
  <si>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</si>
  <si>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</si>
  <si>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</si>
  <si>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</si>
  <si>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</si>
  <si>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</si>
  <si>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</si>
  <si>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</si>
  <si>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</si>
  <si>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</si>
  <si>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</si>
  <si>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</si>
  <si>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</si>
  <si>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</si>
  <si>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</si>
  <si>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</si>
  <si>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</si>
  <si>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</si>
  <si>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</si>
  <si>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</si>
  <si>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</si>
  <si>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</si>
  <si>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</si>
  <si>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</si>
  <si>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</si>
  <si>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</si>
  <si>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</si>
  <si>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</si>
  <si>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</si>
  <si>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</si>
  <si>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</si>
  <si>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</si>
  <si>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</si>
  <si>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</si>
  <si>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</si>
  <si>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</si>
  <si>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</si>
  <si>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</si>
  <si>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</si>
  <si>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</si>
  <si>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</si>
  <si>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</si>
  <si>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</si>
  <si>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</si>
  <si>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</si>
  <si>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</si>
  <si>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</si>
  <si>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</si>
  <si>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</si>
  <si>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</si>
  <si>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</si>
  <si>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</si>
  <si>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</si>
  <si>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</si>
  <si>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</si>
  <si>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</si>
  <si>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</si>
  <si>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</si>
  <si>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</si>
  <si>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</si>
  <si>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</si>
  <si>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</si>
  <si>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</si>
  <si>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</si>
  <si>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</si>
  <si>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</si>
  <si>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</si>
  <si>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</si>
  <si>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</si>
  <si>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</si>
  <si>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</si>
  <si>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</si>
  <si>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</si>
  <si>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</si>
  <si>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</si>
  <si>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</si>
  <si>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</si>
  <si>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</si>
  <si>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</si>
  <si>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</si>
  <si>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</si>
  <si>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</si>
  <si>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</si>
  <si>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</si>
  <si>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</si>
  <si>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</si>
  <si>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</si>
  <si>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</si>
  <si>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</si>
  <si>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</si>
  <si>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</si>
  <si>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</si>
  <si>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</si>
  <si>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</si>
  <si>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</si>
  <si>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</si>
  <si>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</si>
  <si>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</si>
  <si>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</si>
  <si>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</si>
  <si>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</si>
  <si>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</si>
  <si>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</si>
  <si>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</si>
  <si>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</si>
  <si>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</si>
  <si>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</si>
  <si>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</si>
  <si>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</si>
  <si>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</si>
  <si>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</si>
  <si>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</si>
  <si>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</si>
  <si>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</si>
  <si>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</si>
  <si>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</si>
  <si>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</si>
  <si>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</si>
  <si>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</si>
  <si>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</si>
  <si>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</si>
  <si>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</si>
  <si>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</si>
  <si>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</si>
  <si>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</si>
  <si>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</si>
  <si>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</si>
  <si>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</si>
  <si>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</si>
  <si>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</si>
  <si>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</si>
  <si>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</si>
  <si>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</si>
  <si>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</si>
  <si>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</si>
  <si>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</si>
  <si>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</si>
  <si>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</si>
  <si>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</si>
  <si>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</si>
  <si>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</si>
  <si>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</si>
  <si>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</si>
  <si>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</si>
  <si>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</si>
  <si>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</si>
  <si>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</si>
  <si>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</si>
  <si>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</si>
  <si>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</si>
  <si>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</si>
  <si>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</si>
  <si>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</si>
  <si>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</si>
  <si>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</si>
  <si>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</si>
  <si>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</si>
  <si>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</si>
  <si>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</si>
  <si>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</si>
  <si>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</si>
  <si>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</si>
  <si>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</si>
  <si>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</si>
  <si>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</si>
  <si>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</si>
  <si>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</si>
  <si>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</si>
  <si>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</si>
  <si>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</si>
  <si>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</si>
  <si>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</si>
  <si>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</si>
  <si>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</si>
  <si>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</si>
  <si>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</si>
  <si>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</si>
  <si>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</si>
  <si>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</si>
  <si>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</si>
  <si>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</si>
  <si>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</si>
  <si>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</si>
  <si>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</si>
  <si>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</si>
  <si>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</si>
  <si>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</si>
  <si>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</si>
  <si>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</si>
  <si>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</si>
  <si>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</si>
  <si>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</si>
  <si>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</si>
  <si>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</si>
  <si>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</si>
  <si>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</si>
  <si>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</si>
  <si>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</si>
  <si>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</si>
  <si>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</si>
  <si>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</si>
  <si>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</si>
  <si>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</si>
  <si>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</si>
  <si>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</si>
  <si>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</si>
  <si>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</si>
  <si>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</si>
  <si>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</si>
  <si>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</si>
  <si>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</si>
  <si>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</si>
  <si>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</si>
  <si>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</si>
  <si>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</si>
  <si>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</si>
  <si>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</si>
  <si>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</si>
  <si>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</si>
  <si>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</si>
  <si>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</si>
  <si>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</si>
  <si>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</si>
  <si>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</si>
  <si>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</si>
  <si>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</si>
  <si>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</si>
  <si>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</si>
  <si>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</si>
  <si>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</si>
  <si>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</si>
  <si>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</si>
  <si>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</si>
  <si>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</si>
  <si>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</si>
  <si>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</si>
  <si>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</si>
  <si>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</si>
  <si>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</si>
  <si>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</si>
  <si>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</si>
  <si>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</si>
  <si>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</si>
  <si>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</si>
  <si>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</si>
  <si>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</si>
  <si>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</si>
  <si>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</si>
  <si>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</si>
  <si>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</si>
  <si>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</si>
  <si>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</si>
  <si>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</si>
  <si>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</si>
  <si>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</si>
  <si>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</si>
  <si>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</si>
  <si>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</si>
  <si>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</si>
  <si>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</si>
  <si>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</si>
  <si>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</si>
  <si>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</si>
  <si>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</si>
  <si>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</si>
  <si>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</si>
  <si>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</si>
  <si>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</si>
  <si>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</si>
  <si>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</si>
  <si>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</si>
  <si>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</si>
  <si>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</si>
  <si>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</si>
  <si>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</si>
  <si>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</si>
  <si>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</si>
  <si>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</si>
  <si>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</si>
  <si>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</si>
  <si>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</si>
  <si>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</si>
  <si>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</si>
  <si>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</si>
  <si>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</si>
  <si>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</si>
  <si>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</si>
  <si>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</si>
  <si>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</si>
  <si>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</si>
  <si>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</si>
  <si>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</si>
  <si>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</si>
  <si>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</si>
  <si>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</si>
  <si>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</si>
  <si>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</si>
  <si>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</si>
  <si>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</si>
  <si>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</si>
  <si>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</si>
  <si>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</si>
  <si>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</si>
  <si>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</si>
  <si>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</si>
  <si>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</si>
  <si>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</si>
  <si>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</si>
  <si>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</si>
  <si>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</si>
  <si>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</si>
  <si>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</si>
  <si>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</si>
  <si>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</si>
  <si>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</si>
  <si>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</si>
  <si>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</si>
  <si>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</si>
  <si>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</si>
  <si>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</si>
  <si>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</si>
  <si>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</si>
  <si>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</si>
  <si>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</si>
  <si>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</si>
  <si>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</si>
  <si>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</si>
  <si>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</si>
  <si>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</si>
  <si>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</si>
  <si>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</si>
  <si>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</si>
  <si>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</si>
  <si>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</si>
  <si>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</si>
  <si>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</si>
  <si>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</si>
  <si>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</si>
  <si>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</si>
  <si>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</si>
  <si>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</si>
  <si>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</si>
  <si>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</si>
  <si>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</si>
  <si>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</si>
  <si>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</si>
  <si>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</si>
  <si>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</si>
  <si>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</si>
  <si>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</si>
  <si>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</si>
  <si>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</si>
  <si>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</si>
  <si>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</si>
  <si>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</si>
  <si>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</si>
  <si>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</si>
  <si>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</si>
  <si>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</si>
  <si>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</si>
  <si>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</si>
  <si>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</si>
  <si>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</si>
  <si>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</si>
  <si>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</si>
  <si>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</si>
  <si>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</si>
  <si>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</si>
  <si>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</si>
  <si>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</si>
  <si>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</si>
  <si>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</si>
  <si>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</si>
  <si>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</si>
  <si>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</si>
  <si>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</si>
  <si>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</si>
  <si>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</si>
  <si>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</si>
  <si>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</si>
  <si>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</si>
  <si>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</si>
  <si>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</si>
  <si>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</si>
  <si>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</si>
  <si>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</si>
  <si>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</si>
  <si>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</si>
  <si>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</si>
  <si>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</si>
  <si>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</si>
  <si>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</si>
  <si>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</si>
  <si>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</si>
  <si>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</si>
  <si>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</si>
  <si>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</si>
  <si>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</si>
  <si>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</si>
  <si>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</si>
  <si>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</si>
  <si>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</si>
  <si>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</si>
  <si>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</si>
  <si>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</si>
  <si>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</si>
  <si>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</si>
  <si>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</si>
  <si>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</si>
  <si>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</si>
  <si>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</si>
  <si>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</si>
  <si>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</si>
  <si>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</si>
  <si>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</si>
  <si>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</si>
  <si>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</si>
  <si>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</si>
  <si>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</si>
  <si>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</si>
  <si>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</si>
  <si>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</si>
  <si>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</si>
  <si>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</si>
  <si>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</si>
  <si>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</si>
  <si>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</si>
  <si>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</si>
  <si>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</si>
  <si>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</si>
  <si>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</si>
  <si>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</si>
  <si>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</si>
  <si>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</si>
  <si>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</si>
  <si>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</si>
  <si>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</si>
  <si>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</si>
  <si>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</si>
  <si>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</si>
  <si>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</si>
  <si>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</si>
  <si>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</si>
  <si>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</si>
  <si>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</si>
  <si>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</si>
  <si>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</si>
  <si>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</si>
  <si>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</si>
  <si>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</si>
  <si>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</si>
  <si>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</si>
  <si>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</si>
  <si>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</si>
  <si>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</si>
  <si>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</si>
  <si>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</si>
  <si>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</si>
  <si>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</si>
  <si>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</si>
  <si>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</si>
  <si>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</si>
  <si>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</si>
  <si>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</si>
  <si>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</si>
  <si>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</si>
  <si>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</si>
  <si>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</si>
  <si>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</si>
  <si>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</si>
  <si>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</si>
  <si>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</si>
  <si>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</si>
  <si>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</si>
  <si>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</si>
  <si>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</si>
  <si>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</si>
  <si>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</si>
  <si>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</si>
  <si>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</si>
  <si>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</si>
  <si>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</si>
  <si>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</si>
  <si>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</si>
  <si>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</si>
  <si>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</si>
  <si>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</si>
  <si>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</si>
  <si>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</si>
  <si>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</si>
  <si>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</si>
  <si>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</si>
  <si>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</si>
  <si>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</si>
  <si>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</si>
  <si>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</si>
  <si>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</si>
  <si>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</si>
  <si>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</si>
  <si>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</si>
  <si>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</si>
  <si>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</si>
  <si>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</si>
  <si>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</si>
  <si>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</si>
  <si>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</si>
  <si>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</si>
  <si>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</si>
  <si>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</si>
  <si>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</si>
  <si>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</si>
  <si>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</si>
  <si>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</si>
  <si>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</si>
  <si>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</si>
  <si>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</si>
  <si>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</si>
  <si>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</si>
  <si>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</si>
  <si>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</si>
  <si>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</si>
  <si>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</si>
  <si>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</si>
  <si>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</si>
  <si>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</si>
  <si>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</si>
  <si>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</si>
  <si>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</si>
  <si>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</si>
  <si>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</si>
  <si>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</si>
  <si>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</si>
  <si>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</si>
  <si>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</si>
  <si>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</si>
  <si>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</si>
  <si>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</si>
  <si>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</si>
  <si>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</si>
  <si>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</si>
  <si>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</si>
  <si>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</si>
  <si>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</si>
  <si>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</si>
  <si>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</si>
  <si>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</si>
  <si>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</si>
  <si>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</si>
  <si>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</si>
  <si>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</si>
  <si>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</si>
  <si>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</si>
  <si>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</si>
  <si>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</si>
  <si>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</si>
  <si>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</si>
  <si>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</si>
  <si>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</si>
  <si>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</si>
  <si>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</si>
  <si>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</si>
  <si>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</si>
  <si>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</si>
  <si>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</si>
  <si>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</si>
  <si>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</si>
  <si>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</si>
  <si>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</si>
  <si>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</si>
  <si>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</si>
  <si>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</si>
  <si>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</si>
  <si>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</si>
  <si>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</si>
  <si>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</si>
  <si>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</si>
  <si>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</si>
  <si>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</si>
  <si>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</si>
  <si>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</si>
  <si>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</si>
  <si>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</si>
  <si>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</si>
  <si>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</si>
  <si>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</si>
  <si>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</si>
  <si>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</si>
  <si>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</si>
  <si>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</si>
  <si>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</si>
  <si>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</si>
  <si>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</si>
  <si>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</si>
  <si>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</si>
  <si>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</si>
  <si>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</si>
  <si>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</si>
  <si>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</si>
  <si>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</si>
  <si>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</si>
  <si>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</si>
  <si>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</si>
  <si>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</si>
  <si>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</si>
  <si>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</si>
  <si>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</si>
  <si>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</si>
  <si>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</si>
  <si>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</si>
  <si>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</si>
  <si>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</si>
  <si>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</si>
  <si>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</si>
  <si>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</si>
  <si>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</si>
  <si>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</si>
  <si>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</si>
  <si>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</si>
  <si>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</si>
  <si>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</si>
  <si>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</si>
  <si>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</si>
  <si>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</si>
  <si>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</si>
  <si>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</si>
  <si>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</si>
  <si>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</si>
  <si>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</si>
  <si>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</si>
  <si>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</si>
  <si>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</si>
  <si>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</si>
  <si>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</si>
  <si>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</si>
  <si>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</si>
  <si>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</si>
  <si>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</si>
  <si>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</si>
  <si>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</si>
  <si>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</si>
  <si>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</si>
  <si>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</si>
  <si>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</si>
  <si>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</si>
  <si>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</si>
  <si>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</si>
  <si>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</si>
  <si>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</si>
  <si>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</si>
  <si>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</si>
  <si>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</si>
  <si>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</si>
  <si>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</si>
  <si>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</si>
  <si>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</si>
  <si>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</si>
  <si>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</si>
  <si>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</si>
  <si>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</si>
  <si>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</si>
  <si>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</si>
  <si>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</si>
  <si>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</si>
  <si>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</si>
  <si>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</si>
  <si>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</si>
  <si>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</si>
  <si>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</si>
  <si>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</si>
  <si>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</si>
  <si>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</si>
  <si>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</si>
  <si>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</si>
  <si>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</si>
  <si>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</si>
  <si>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</si>
  <si>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</si>
  <si>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</si>
  <si>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</si>
  <si>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</si>
  <si>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</si>
  <si>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</si>
  <si>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</si>
  <si>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</si>
  <si>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</si>
  <si>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</si>
  <si>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</si>
  <si>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</si>
  <si>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</si>
  <si>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</si>
  <si>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</si>
  <si>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</si>
  <si>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</si>
  <si>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</si>
  <si>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</si>
  <si>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</si>
  <si>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</si>
  <si>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</si>
  <si>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</si>
  <si>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</si>
  <si>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</si>
  <si>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</si>
  <si>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</si>
  <si>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</si>
  <si>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</si>
  <si>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</si>
  <si>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</si>
  <si>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</si>
  <si>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</si>
  <si>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</si>
  <si>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</si>
  <si>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</si>
  <si>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</si>
  <si>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</si>
  <si>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</si>
  <si>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</si>
  <si>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</si>
  <si>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</si>
  <si>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</si>
  <si>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</si>
  <si>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</si>
  <si>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</si>
  <si>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</si>
  <si>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</si>
  <si>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</si>
  <si>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</si>
  <si>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</si>
  <si>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</si>
  <si>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</si>
  <si>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</si>
  <si>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</si>
  <si>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</si>
  <si>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</si>
  <si>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</si>
  <si>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</si>
  <si>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</si>
  <si>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</si>
  <si>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</si>
  <si>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</si>
  <si>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</si>
  <si>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</si>
  <si>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</si>
  <si>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</si>
  <si>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</si>
  <si>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</si>
  <si>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</si>
  <si>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</si>
  <si>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</si>
  <si>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</si>
  <si>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</si>
  <si>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</si>
  <si>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</si>
  <si>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</si>
  <si>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</si>
  <si>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</si>
  <si>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</si>
  <si>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</si>
  <si>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</si>
  <si>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</si>
  <si>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</si>
  <si>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</si>
  <si>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</si>
  <si>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</si>
  <si>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</si>
  <si>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</si>
  <si>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</si>
  <si>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</si>
  <si>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</si>
  <si>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</si>
  <si>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</si>
  <si>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</si>
  <si>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</si>
  <si>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</si>
  <si>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</si>
  <si>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</si>
  <si>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</si>
  <si>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</si>
  <si>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</si>
  <si>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</si>
  <si>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</si>
  <si>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</si>
  <si>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</si>
  <si>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</si>
  <si>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</si>
  <si>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</si>
  <si>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</si>
  <si>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</si>
  <si>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</si>
  <si>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</si>
  <si>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</si>
  <si>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</si>
  <si>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</si>
  <si>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</si>
  <si>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</si>
  <si>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</si>
  <si>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</si>
  <si>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</si>
  <si>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</si>
  <si>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</si>
  <si>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</si>
  <si>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</si>
  <si>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</si>
  <si>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</si>
  <si>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</si>
  <si>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</si>
  <si>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</si>
  <si>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</si>
  <si>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</si>
  <si>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</si>
  <si>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</si>
  <si>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</si>
  <si>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</si>
  <si>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</si>
  <si>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</si>
  <si>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</si>
  <si>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</si>
  <si>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</si>
  <si>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</si>
  <si>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</si>
  <si>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</si>
  <si>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</si>
  <si>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</si>
  <si>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</si>
  <si>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</si>
  <si>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</si>
  <si>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</si>
  <si>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</si>
  <si>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</si>
  <si>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</si>
  <si>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</si>
  <si>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</si>
  <si>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</si>
  <si>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</si>
  <si>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</si>
  <si>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</si>
  <si>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</si>
  <si>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</si>
  <si>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</si>
  <si>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</si>
  <si>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</si>
  <si>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</si>
  <si>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</si>
  <si>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</si>
  <si>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</si>
  <si>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</si>
  <si>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</si>
  <si>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</si>
  <si>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</si>
  <si>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</si>
  <si>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</si>
  <si>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</si>
  <si>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</si>
  <si>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</si>
  <si>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</si>
  <si>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</si>
  <si>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</si>
  <si>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</si>
  <si>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</si>
  <si>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</si>
  <si>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</si>
  <si>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</si>
  <si>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</si>
  <si>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</si>
  <si>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</si>
  <si>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</si>
  <si>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</si>
  <si>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</si>
  <si>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</si>
  <si>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</si>
  <si>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</si>
  <si>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</si>
  <si>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</si>
  <si>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</si>
  <si>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</si>
  <si>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</si>
  <si>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</si>
  <si>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</si>
  <si>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</si>
  <si>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</si>
  <si>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</si>
  <si>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</si>
  <si>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</si>
  <si>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</si>
  <si>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</si>
  <si>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</si>
  <si>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</si>
  <si>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</si>
  <si>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</si>
  <si>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</si>
  <si>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</si>
  <si>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</si>
  <si>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</si>
  <si>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</si>
  <si>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</si>
  <si>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</si>
  <si>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</si>
  <si>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</si>
  <si>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</si>
  <si>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</si>
  <si>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</si>
  <si>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</si>
  <si>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</si>
  <si>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</si>
  <si>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</si>
  <si>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</si>
  <si>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</si>
  <si>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</si>
  <si>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</si>
  <si>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</si>
  <si>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</si>
  <si>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</si>
  <si>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</si>
  <si>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</si>
  <si>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</si>
  <si>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</si>
  <si>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</si>
  <si>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</si>
  <si>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</si>
  <si>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</si>
  <si>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</si>
  <si>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</si>
  <si>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</si>
  <si>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</si>
  <si>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</si>
  <si>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</si>
  <si>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</si>
  <si>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</si>
  <si>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</si>
  <si>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</si>
  <si>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</si>
  <si>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</si>
  <si>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</si>
  <si>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</si>
  <si>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</si>
  <si>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</si>
  <si>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</si>
  <si>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</si>
  <si>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</si>
  <si>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</si>
  <si>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</si>
  <si>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</si>
  <si>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</si>
  <si>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</si>
  <si>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</si>
  <si>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</si>
  <si>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</si>
  <si>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</si>
  <si>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</si>
  <si>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</si>
  <si>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</si>
  <si>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</si>
  <si>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</si>
  <si>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</si>
  <si>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</si>
  <si>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</si>
  <si>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</si>
  <si>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</si>
  <si>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</si>
  <si>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</si>
  <si>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</si>
  <si>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</si>
  <si>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</si>
  <si>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</si>
  <si>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</si>
  <si>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</si>
  <si>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</si>
  <si>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</si>
  <si>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</si>
  <si>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</si>
  <si>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</si>
  <si>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</si>
  <si>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</si>
  <si>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</si>
  <si>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</si>
  <si>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</si>
  <si>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</si>
  <si>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</si>
  <si>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</si>
  <si>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</si>
  <si>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</si>
  <si>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</si>
  <si>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</si>
  <si>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</si>
  <si>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</si>
  <si>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</si>
  <si>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</si>
  <si>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</si>
  <si>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</si>
  <si>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</si>
  <si>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</si>
  <si>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</si>
  <si>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</si>
  <si>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</si>
  <si>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</si>
  <si>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</si>
  <si>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</si>
  <si>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</si>
  <si>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</si>
  <si>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</si>
  <si>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</si>
  <si>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</si>
  <si>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</si>
  <si>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</si>
  <si>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</si>
  <si>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</si>
  <si>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</si>
  <si>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</si>
  <si>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</si>
  <si>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</si>
  <si>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</si>
  <si>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</si>
  <si>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</si>
  <si>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</si>
  <si>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</si>
  <si>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</si>
  <si>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</si>
  <si>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</si>
  <si>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</si>
  <si>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</si>
  <si>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</si>
  <si>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</si>
  <si>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</si>
  <si>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</si>
  <si>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</si>
  <si>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</si>
  <si>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</si>
  <si>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</si>
  <si>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</si>
  <si>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</si>
  <si>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</si>
  <si>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</si>
  <si>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</si>
  <si>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</si>
  <si>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</si>
  <si>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</si>
  <si>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</si>
  <si>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</si>
  <si>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</si>
  <si>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</si>
  <si>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</si>
  <si>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</si>
  <si>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</si>
  <si>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</si>
  <si>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</si>
  <si>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</si>
  <si>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</si>
  <si>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</si>
  <si>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</si>
  <si>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</si>
  <si>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</si>
  <si>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</si>
  <si>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</si>
  <si>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</si>
  <si>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</si>
  <si>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</si>
  <si>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</si>
  <si>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</si>
  <si>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</si>
  <si>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</si>
  <si>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</si>
  <si>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</si>
  <si>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</si>
  <si>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</si>
  <si>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</si>
  <si>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</si>
  <si>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</si>
  <si>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</si>
  <si>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</si>
  <si>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</si>
  <si>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</si>
  <si>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</si>
  <si>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</si>
  <si>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</si>
  <si>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</si>
  <si>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</si>
  <si>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</si>
  <si>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</si>
  <si>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</si>
  <si>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</si>
  <si>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</si>
  <si>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</si>
  <si>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</si>
  <si>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</si>
  <si>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</si>
  <si>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</si>
  <si>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</si>
  <si>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</si>
  <si>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</si>
  <si>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</si>
  <si>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</si>
  <si>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</si>
  <si>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</si>
  <si>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</si>
  <si>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</si>
  <si>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</si>
  <si>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</si>
  <si>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</si>
  <si>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</si>
  <si>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</si>
  <si>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</si>
  <si>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</si>
  <si>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</si>
  <si>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</si>
  <si>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</si>
  <si>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</si>
  <si>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</si>
  <si>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</si>
  <si>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</si>
  <si>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</si>
  <si>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</si>
  <si>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</si>
  <si>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</si>
  <si>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</si>
  <si>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</si>
  <si>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</si>
  <si>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</si>
  <si>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</si>
  <si>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</si>
  <si>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</si>
  <si>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</si>
  <si>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</si>
  <si>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</si>
  <si>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</si>
  <si>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</si>
  <si>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</si>
  <si>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</si>
  <si>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</si>
  <si>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</si>
  <si>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</si>
  <si>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</si>
  <si>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</si>
  <si>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</si>
  <si>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</si>
  <si>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</si>
  <si>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</si>
  <si>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</si>
  <si>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</si>
  <si>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</si>
  <si>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</si>
  <si>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</si>
  <si>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</si>
  <si>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</si>
  <si>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</si>
  <si>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</si>
  <si>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</si>
  <si>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</si>
  <si>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</si>
  <si>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</si>
  <si>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</si>
  <si>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</si>
  <si>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</si>
  <si>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</si>
  <si>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</si>
  <si>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</si>
  <si>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</si>
  <si>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</si>
  <si>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</si>
  <si>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</si>
  <si>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</si>
  <si>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</si>
  <si>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</si>
  <si>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</si>
  <si>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</si>
  <si>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</si>
  <si>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</si>
  <si>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</si>
  <si>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</si>
  <si>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</si>
  <si>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</si>
  <si>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</si>
  <si>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</si>
  <si>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</si>
  <si>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</si>
  <si>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</si>
  <si>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</si>
  <si>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</si>
  <si>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</si>
  <si>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</si>
  <si>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</si>
  <si>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</si>
  <si>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</si>
  <si>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</si>
  <si>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</si>
  <si>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</si>
  <si>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</si>
  <si>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</si>
  <si>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</si>
  <si>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</si>
  <si>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</si>
  <si>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</si>
  <si>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</si>
  <si>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</si>
  <si>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</si>
  <si>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</si>
  <si>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</si>
  <si>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</si>
  <si>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</si>
  <si>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</si>
  <si>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</si>
  <si>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</si>
  <si>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</si>
  <si>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</si>
  <si>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</si>
  <si>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</si>
  <si>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</si>
  <si>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</si>
  <si>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</si>
  <si>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</si>
  <si>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</si>
  <si>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</si>
  <si>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</si>
  <si>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</si>
  <si>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</si>
  <si>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</si>
  <si>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</si>
  <si>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</si>
  <si>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</si>
  <si>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</si>
  <si>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</si>
  <si>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</si>
  <si>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</si>
  <si>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</si>
  <si>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</si>
  <si>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</si>
  <si>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</si>
  <si>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</si>
  <si>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</si>
  <si>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</si>
  <si>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</si>
  <si>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</si>
  <si>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</si>
  <si>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</si>
  <si>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</si>
  <si>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</si>
  <si>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</si>
  <si>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</si>
  <si>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</si>
  <si>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</si>
  <si>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</si>
  <si>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</si>
  <si>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</si>
  <si>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</si>
  <si>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</si>
  <si>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</si>
  <si>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</si>
  <si>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</si>
  <si>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</si>
  <si>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</si>
  <si>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</si>
  <si>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</si>
  <si>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</si>
  <si>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</si>
  <si>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</si>
  <si>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</si>
  <si>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</si>
  <si>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</si>
  <si>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</si>
  <si>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</si>
  <si>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</si>
  <si>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</si>
  <si>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</si>
  <si>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</si>
  <si>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</si>
  <si>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</si>
  <si>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</si>
  <si>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</si>
  <si>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</si>
  <si>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</si>
  <si>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</si>
  <si>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</si>
  <si>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</si>
  <si>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</si>
  <si>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</si>
  <si>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</si>
  <si>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</si>
  <si>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</si>
  <si>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</si>
  <si>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</si>
  <si>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</si>
  <si>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</si>
  <si>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</si>
  <si>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</si>
  <si>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</si>
  <si>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</si>
  <si>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</si>
  <si>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</si>
  <si>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</si>
  <si>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</si>
  <si>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</si>
  <si>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</si>
  <si>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</si>
  <si>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</si>
  <si>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</si>
  <si>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</si>
  <si>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</si>
  <si>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</si>
  <si>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</si>
  <si>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</si>
  <si>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</si>
  <si>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</si>
  <si>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</si>
  <si>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</si>
  <si>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</si>
  <si>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</si>
  <si>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</si>
  <si>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</si>
  <si>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</si>
  <si>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</si>
  <si>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</si>
  <si>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</si>
  <si>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</si>
  <si>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</si>
  <si>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</si>
  <si>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</si>
  <si>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</si>
  <si>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</si>
  <si>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</si>
  <si>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</si>
  <si>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</si>
  <si>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</si>
  <si>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</si>
  <si>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</si>
  <si>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</si>
  <si>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</si>
  <si>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</si>
  <si>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</si>
  <si>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</si>
  <si>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</si>
  <si>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</si>
  <si>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</si>
  <si>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</si>
  <si>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</si>
  <si>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</si>
  <si>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</si>
  <si>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</si>
  <si>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</si>
  <si>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</si>
  <si>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</si>
  <si>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</si>
  <si>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</si>
  <si>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</si>
  <si>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</si>
  <si>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</si>
  <si>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</si>
  <si>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</si>
  <si>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</si>
  <si>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</si>
  <si>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</si>
  <si>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</si>
  <si>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</si>
  <si>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</si>
  <si>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</si>
  <si>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</si>
  <si>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</si>
  <si>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</si>
  <si>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</si>
  <si>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</si>
  <si>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</si>
  <si>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</si>
  <si>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</si>
  <si>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</si>
  <si>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</si>
  <si>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</si>
  <si>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</si>
  <si>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</si>
  <si>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</si>
  <si>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</si>
  <si>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</si>
  <si>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</si>
  <si>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</si>
  <si>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</si>
  <si>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</si>
  <si>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</si>
  <si>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</si>
  <si>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</si>
  <si>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</si>
  <si>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</si>
  <si>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</si>
  <si>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</si>
  <si>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</si>
  <si>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</si>
  <si>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</si>
  <si>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</si>
  <si>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</si>
  <si>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</si>
  <si>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</si>
  <si>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</si>
  <si>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</si>
  <si>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</si>
  <si>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</si>
  <si>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</si>
  <si>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</si>
  <si>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</si>
  <si>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</si>
  <si>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</si>
  <si>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</si>
  <si>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</si>
  <si>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</si>
  <si>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</si>
  <si>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</si>
  <si>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</si>
  <si>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</si>
  <si>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</si>
  <si>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</si>
  <si>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</si>
  <si>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</si>
  <si>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</si>
  <si>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</si>
  <si>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</si>
  <si>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</si>
  <si>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</si>
  <si>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</si>
  <si>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</si>
  <si>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</si>
  <si>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</si>
  <si>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</si>
  <si>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</si>
  <si>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</si>
  <si>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</si>
  <si>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</si>
  <si>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</si>
  <si>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</si>
  <si>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</si>
  <si>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</si>
  <si>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</si>
  <si>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</si>
  <si>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</si>
  <si>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</si>
  <si>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</si>
  <si>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</si>
  <si>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</si>
  <si>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</si>
  <si>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</si>
  <si>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</si>
  <si>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</si>
  <si>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</si>
  <si>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</si>
  <si>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</si>
  <si>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</si>
  <si>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</si>
  <si>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</si>
  <si>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</si>
  <si>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</si>
  <si>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</si>
  <si>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</si>
  <si>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</si>
  <si>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</si>
  <si>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</si>
  <si>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</si>
  <si>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</si>
  <si>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</si>
  <si>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</si>
  <si>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</si>
  <si>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</si>
  <si>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</si>
  <si>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</si>
  <si>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</si>
  <si>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</si>
  <si>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</si>
  <si>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</si>
  <si>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</si>
  <si>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</si>
  <si>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</si>
  <si>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</si>
  <si>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</si>
  <si>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</si>
  <si>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</si>
  <si>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</si>
  <si>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</si>
  <si>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</si>
  <si>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</si>
  <si>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</si>
  <si>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</si>
  <si>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</si>
  <si>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</si>
  <si>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</si>
  <si>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</si>
  <si>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</si>
  <si>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</si>
  <si>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</si>
  <si>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</si>
  <si>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</si>
  <si>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</si>
  <si>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</si>
  <si>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</si>
  <si>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</si>
  <si>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</si>
  <si>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</si>
  <si>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</si>
  <si>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</si>
  <si>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</si>
  <si>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</si>
  <si>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</si>
  <si>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</si>
  <si>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</si>
  <si>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</si>
  <si>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</si>
  <si>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</si>
  <si>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</si>
  <si>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</si>
  <si>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</si>
  <si>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</si>
  <si>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</si>
  <si>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</si>
  <si>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</si>
  <si>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</si>
  <si>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</si>
  <si>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</si>
  <si>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</si>
  <si>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</si>
  <si>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</si>
  <si>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</si>
  <si>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</si>
  <si>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</si>
  <si>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</si>
  <si>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</si>
  <si>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</si>
  <si>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</si>
  <si>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</si>
  <si>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</si>
  <si>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</si>
  <si>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</si>
  <si>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</si>
  <si>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</si>
  <si>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</si>
  <si>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</si>
  <si>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</si>
  <si>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</si>
  <si>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</si>
  <si>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</si>
  <si>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</si>
  <si>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</si>
  <si>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</si>
  <si>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</si>
  <si>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</si>
  <si>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</si>
  <si>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</si>
  <si>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</si>
  <si>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</si>
  <si>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</si>
  <si>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</si>
  <si>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</si>
  <si>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</si>
  <si>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</si>
  <si>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</si>
  <si>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</si>
  <si>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</si>
  <si>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</si>
  <si>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</si>
  <si>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</si>
  <si>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</si>
  <si>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</si>
  <si>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</si>
  <si>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</si>
  <si>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</si>
  <si>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</si>
  <si>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</si>
  <si>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</si>
  <si>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</si>
  <si>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</si>
  <si>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</si>
  <si>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</si>
  <si>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</si>
  <si>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</si>
  <si>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</si>
  <si>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</si>
  <si>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</si>
  <si>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</si>
  <si>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</si>
  <si>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</si>
  <si>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</si>
  <si>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</si>
  <si>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</si>
  <si>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</si>
  <si>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</si>
  <si>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</si>
  <si>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</si>
  <si>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</si>
  <si>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</si>
  <si>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</si>
  <si>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</si>
  <si>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</si>
  <si>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</si>
  <si>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</si>
  <si>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</si>
  <si>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</si>
  <si>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</si>
  <si>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</si>
  <si>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</si>
  <si>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</si>
  <si>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</si>
  <si>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</si>
  <si>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</si>
  <si>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</si>
  <si>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</si>
  <si>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</si>
  <si>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</si>
  <si>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</si>
  <si>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</si>
  <si>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</si>
  <si>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</si>
  <si>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</si>
  <si>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</si>
  <si>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</si>
  <si>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</si>
  <si>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</si>
  <si>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</si>
  <si>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</si>
  <si>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</si>
  <si>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</si>
  <si>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</si>
  <si>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</si>
  <si>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</si>
  <si>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</si>
  <si>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</si>
  <si>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</si>
  <si>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</si>
  <si>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</si>
  <si>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</si>
  <si>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</si>
  <si>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</si>
  <si>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</si>
  <si>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</si>
  <si>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</si>
  <si>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</si>
  <si>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</si>
  <si>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</si>
  <si>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</si>
  <si>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</si>
  <si>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</si>
  <si>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</si>
  <si>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</si>
  <si>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</si>
  <si>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</si>
  <si>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</si>
  <si>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</si>
  <si>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</si>
  <si>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</si>
  <si>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</si>
  <si>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</si>
  <si>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</si>
  <si>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</si>
  <si>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</si>
  <si>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</si>
  <si>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</si>
  <si>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</si>
  <si>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</si>
  <si>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</si>
  <si>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</si>
  <si>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</si>
  <si>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</si>
  <si>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</si>
  <si>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</si>
  <si>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</si>
  <si>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</si>
  <si>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</si>
  <si>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</si>
  <si>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</si>
  <si>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</si>
  <si>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</si>
  <si>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</si>
  <si>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</si>
  <si>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</si>
  <si>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</si>
  <si>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</si>
  <si>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</si>
  <si>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</si>
  <si>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</si>
  <si>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</si>
  <si>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</si>
  <si>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</si>
  <si>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</si>
  <si>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</si>
  <si>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</si>
  <si>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</si>
  <si>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</si>
  <si>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</si>
  <si>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</si>
  <si>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</si>
  <si>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</si>
  <si>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</si>
  <si>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</si>
  <si>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</si>
  <si>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</si>
  <si>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</si>
  <si>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</si>
  <si>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</si>
  <si>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</si>
  <si>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</si>
  <si>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</si>
  <si>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</si>
  <si>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</si>
  <si>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</si>
  <si>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</si>
  <si>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</si>
  <si>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</si>
  <si>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</si>
  <si>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</si>
  <si>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</si>
  <si>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</si>
  <si>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</si>
  <si>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</si>
  <si>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</si>
  <si>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</si>
  <si>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</si>
  <si>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</si>
  <si>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</si>
  <si>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</si>
  <si>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</si>
  <si>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</si>
  <si>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</si>
  <si>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</si>
  <si>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</si>
  <si>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</si>
  <si>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</si>
  <si>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</si>
  <si>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</si>
  <si>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</si>
  <si>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</si>
  <si>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</si>
  <si>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</si>
  <si>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</si>
  <si>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</si>
  <si>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</si>
  <si>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</si>
  <si>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</si>
  <si>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</si>
  <si>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</si>
  <si>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</si>
  <si>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</si>
  <si>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</si>
  <si>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</si>
  <si>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</si>
  <si>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</si>
  <si>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</si>
  <si>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</si>
  <si>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</si>
  <si>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</si>
  <si>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</si>
  <si>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</si>
  <si>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</si>
  <si>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</si>
  <si>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</si>
  <si>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</si>
  <si>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</si>
  <si>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</si>
  <si>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</si>
  <si>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</si>
  <si>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</si>
  <si>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</si>
  <si>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</si>
  <si>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</si>
  <si>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</si>
  <si>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</si>
  <si>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</si>
  <si>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</si>
  <si>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</si>
  <si>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</si>
  <si>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</si>
  <si>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</si>
  <si>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</si>
  <si>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</si>
  <si>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</si>
  <si>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</si>
  <si>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</si>
  <si>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</si>
  <si>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</si>
  <si>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</si>
  <si>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</si>
  <si>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</si>
  <si>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</si>
  <si>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</si>
  <si>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</si>
  <si>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</si>
  <si>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</si>
  <si>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</si>
  <si>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</si>
  <si>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</si>
  <si>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</si>
  <si>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</si>
  <si>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</si>
  <si>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</si>
  <si>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</si>
  <si>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</si>
  <si>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</si>
  <si>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</si>
  <si>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</si>
  <si>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</si>
  <si>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</si>
  <si>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</si>
  <si>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</si>
  <si>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</si>
  <si>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</si>
  <si>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</si>
  <si>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</si>
  <si>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</si>
  <si>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</si>
  <si>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</si>
  <si>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</si>
  <si>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</si>
  <si>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</si>
  <si>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</si>
  <si>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</si>
  <si>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</si>
  <si>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</si>
  <si>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</si>
  <si>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</si>
  <si>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</si>
  <si>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</si>
  <si>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</si>
  <si>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</si>
  <si>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</si>
  <si>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</si>
  <si>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</si>
  <si>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</si>
  <si>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</si>
  <si>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</si>
  <si>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</si>
  <si>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</si>
  <si>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</si>
  <si>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</si>
  <si>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</si>
  <si>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</si>
  <si>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</si>
  <si>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</si>
  <si>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</si>
  <si>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</si>
  <si>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</si>
  <si>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</si>
  <si>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</si>
  <si>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</si>
  <si>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</si>
  <si>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</si>
  <si>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</si>
  <si>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</si>
  <si>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</si>
  <si>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</si>
  <si>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</si>
  <si>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</si>
  <si>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</si>
  <si>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</si>
  <si>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</si>
  <si>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</si>
  <si>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</si>
  <si>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</si>
  <si>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</si>
  <si>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</si>
  <si>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</si>
  <si>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</si>
  <si>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</si>
  <si>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</si>
  <si>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</si>
  <si>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</si>
  <si>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</si>
  <si>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</si>
  <si>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</si>
  <si>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</si>
  <si>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</si>
  <si>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</si>
  <si>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</si>
  <si>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</si>
  <si>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</si>
  <si>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</si>
  <si>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</si>
  <si>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</si>
  <si>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</si>
  <si>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</si>
  <si>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</si>
  <si>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</si>
  <si>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</si>
  <si>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</si>
  <si>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</si>
  <si>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</si>
  <si>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</si>
  <si>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</si>
  <si>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</si>
  <si>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</si>
  <si>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</si>
  <si>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</si>
  <si>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</si>
  <si>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</si>
  <si>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</si>
  <si>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</si>
  <si>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</si>
  <si>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</si>
  <si>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</si>
  <si>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</si>
  <si>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</si>
  <si>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</si>
  <si>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</si>
  <si>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</si>
  <si>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</si>
  <si>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</si>
  <si>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</si>
  <si>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</si>
  <si>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</si>
  <si>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</si>
  <si>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</si>
  <si>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</si>
  <si>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</si>
  <si>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</si>
  <si>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</si>
  <si>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</si>
  <si>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</si>
  <si>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</si>
  <si>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</si>
  <si>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</si>
  <si>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</si>
  <si>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</si>
  <si>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</si>
  <si>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</si>
  <si>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</si>
  <si>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</si>
  <si>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</si>
  <si>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</si>
  <si>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</si>
  <si>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</si>
  <si>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</si>
  <si>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</si>
  <si>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</si>
  <si>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</si>
  <si>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</si>
  <si>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</si>
  <si>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</si>
  <si>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</si>
  <si>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</si>
  <si>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</si>
  <si>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</si>
  <si>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</si>
  <si>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</si>
  <si>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</si>
  <si>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</si>
  <si>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</si>
  <si>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</si>
  <si>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</si>
  <si>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</si>
  <si>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</si>
  <si>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</si>
  <si>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</si>
  <si>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</si>
  <si>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</si>
  <si>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</si>
  <si>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</si>
  <si>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</si>
  <si>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</si>
  <si>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</si>
  <si>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</si>
  <si>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</si>
  <si>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</si>
  <si>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</si>
  <si>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</si>
  <si>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</si>
  <si>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</si>
  <si>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</si>
  <si>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</si>
  <si>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</si>
  <si>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</si>
  <si>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</si>
  <si>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</si>
  <si>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</si>
  <si>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</si>
  <si>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</si>
  <si>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</si>
  <si>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</si>
  <si>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</si>
  <si>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</si>
  <si>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</si>
  <si>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</si>
  <si>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</si>
  <si>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</si>
  <si>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</si>
  <si>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</si>
  <si>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</si>
  <si>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</si>
  <si>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</si>
  <si>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</si>
  <si>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</si>
  <si>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</si>
  <si>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</si>
  <si>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</si>
  <si>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</si>
  <si>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</si>
  <si>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</si>
  <si>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</si>
  <si>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</si>
  <si>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</si>
  <si>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</si>
  <si>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</si>
  <si>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</si>
  <si>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</si>
  <si>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</si>
  <si>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</si>
  <si>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</si>
  <si>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</si>
  <si>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</si>
  <si>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</si>
  <si>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</si>
  <si>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</si>
  <si>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</si>
  <si>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</si>
  <si>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</si>
  <si>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</si>
  <si>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</si>
  <si>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</si>
  <si>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</si>
  <si>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</si>
  <si>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</si>
  <si>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</si>
  <si>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</si>
  <si>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</si>
  <si>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</si>
  <si>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</si>
  <si>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</si>
  <si>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</si>
  <si>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</si>
  <si>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</si>
  <si>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</si>
  <si>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</si>
  <si>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</si>
  <si>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</si>
  <si>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</si>
  <si>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</si>
  <si>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</si>
  <si>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</si>
  <si>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</si>
  <si>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</si>
  <si>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</si>
  <si>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</si>
  <si>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</si>
  <si>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</si>
  <si>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</si>
  <si>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</si>
  <si>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</si>
  <si>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</si>
  <si>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</si>
  <si>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</si>
  <si>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</si>
  <si>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</si>
  <si>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</si>
  <si>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</si>
  <si>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</si>
  <si>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</si>
  <si>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</si>
  <si>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</si>
  <si>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</si>
  <si>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</si>
  <si>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</si>
  <si>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</si>
  <si>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</si>
  <si>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</si>
  <si>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</si>
  <si>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</si>
  <si>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</si>
  <si>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</si>
  <si>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</si>
  <si>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</si>
  <si>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</si>
  <si>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</si>
  <si>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</si>
  <si>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</si>
  <si>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</si>
  <si>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</si>
  <si>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</si>
  <si>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</si>
  <si>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</si>
  <si>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</si>
  <si>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</si>
  <si>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</si>
  <si>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</si>
  <si>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</si>
  <si>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</si>
  <si>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</si>
  <si>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</si>
  <si>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</si>
  <si>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</si>
  <si>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</si>
  <si>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</si>
  <si>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</si>
  <si>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</si>
  <si>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</si>
  <si>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</si>
  <si>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</si>
  <si>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</si>
  <si>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</si>
  <si>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</si>
  <si>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</si>
  <si>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</si>
  <si>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</si>
  <si>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</si>
  <si>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</si>
  <si>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</si>
  <si>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</si>
  <si>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</si>
  <si>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</si>
  <si>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</si>
  <si>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</si>
  <si>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</si>
  <si>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</si>
  <si>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</si>
  <si>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</si>
  <si>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</si>
  <si>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</si>
  <si>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</si>
  <si>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</si>
  <si>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</si>
  <si>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</si>
  <si>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</si>
  <si>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</si>
  <si>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</si>
  <si>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</si>
  <si>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</si>
  <si>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</si>
  <si>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</si>
  <si>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</si>
  <si>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</si>
  <si>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</si>
  <si>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</si>
  <si>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</si>
  <si>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</si>
  <si>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</si>
  <si>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</si>
  <si>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</si>
  <si>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</si>
  <si>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</si>
  <si>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</si>
  <si>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</si>
  <si>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</si>
  <si>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</si>
  <si>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</si>
  <si>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</si>
  <si>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</si>
  <si>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</si>
  <si>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</si>
  <si>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</si>
  <si>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</si>
  <si>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</si>
  <si>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</si>
  <si>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</si>
  <si>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</si>
  <si>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</si>
  <si>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</si>
  <si>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</si>
  <si>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</si>
  <si>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</si>
  <si>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</si>
  <si>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</si>
  <si>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</si>
  <si>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</si>
  <si>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</si>
  <si>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</si>
  <si>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</si>
  <si>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</si>
  <si>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</si>
  <si>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</si>
  <si>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</si>
  <si>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</si>
  <si>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</si>
  <si>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</si>
  <si>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</si>
  <si>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</si>
  <si>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</si>
  <si>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</si>
  <si>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</si>
  <si>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</si>
  <si>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</si>
  <si>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</si>
  <si>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</si>
  <si>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</si>
  <si>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</si>
  <si>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</si>
  <si>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</si>
  <si>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</si>
  <si>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</si>
  <si>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</si>
  <si>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</si>
  <si>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</si>
  <si>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</si>
  <si>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</si>
  <si>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</si>
  <si>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</si>
  <si>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</si>
  <si>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</si>
  <si>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</si>
  <si>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</si>
  <si>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</si>
  <si>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</si>
  <si>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</si>
  <si>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</si>
  <si>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</si>
  <si>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</si>
  <si>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</si>
  <si>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</si>
  <si>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</si>
  <si>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</si>
  <si>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</si>
  <si>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</si>
  <si>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</si>
  <si>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</si>
  <si>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</si>
  <si>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</si>
  <si>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</si>
  <si>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</si>
  <si>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</si>
  <si>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</si>
  <si>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</si>
  <si>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</si>
  <si>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</si>
  <si>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</si>
  <si>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</si>
  <si>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</si>
  <si>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</si>
  <si>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</si>
  <si>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</si>
  <si>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</si>
  <si>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</si>
  <si>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</si>
  <si>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</si>
  <si>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</si>
  <si>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</si>
  <si>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</si>
  <si>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</si>
  <si>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</si>
  <si>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</si>
  <si>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</si>
  <si>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</si>
  <si>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</si>
  <si>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</si>
  <si>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</si>
  <si>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</si>
  <si>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</si>
  <si>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</si>
  <si>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</si>
  <si>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</si>
  <si>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</si>
  <si>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</si>
  <si>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</si>
  <si>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</si>
  <si>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</si>
  <si>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</si>
  <si>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</si>
  <si>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</si>
  <si>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</si>
  <si>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</si>
  <si>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</si>
  <si>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</si>
  <si>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</si>
  <si>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</si>
  <si>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</si>
  <si>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</si>
  <si>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</si>
  <si>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</si>
  <si>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</si>
  <si>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</si>
  <si>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</si>
  <si>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</si>
  <si>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</si>
  <si>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</si>
  <si>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</si>
  <si>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</si>
  <si>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</si>
  <si>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</si>
  <si>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</si>
  <si>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</si>
  <si>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</si>
  <si>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</si>
  <si>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</si>
  <si>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</si>
  <si>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</si>
  <si>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</si>
  <si>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</si>
  <si>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</si>
  <si>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</si>
  <si>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</si>
  <si>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</si>
  <si>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</si>
  <si>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</si>
  <si>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</si>
  <si>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</si>
  <si>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</si>
  <si>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</si>
  <si>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</si>
  <si>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</si>
  <si>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</si>
  <si>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</si>
  <si>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</si>
  <si>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</si>
  <si>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</si>
  <si>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</si>
  <si>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</si>
  <si>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</si>
  <si>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</si>
  <si>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</si>
  <si>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</si>
  <si>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</si>
  <si>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</si>
  <si>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</si>
  <si>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</si>
  <si>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</si>
  <si>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</si>
  <si>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</si>
  <si>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</si>
  <si>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</si>
  <si>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</si>
  <si>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</si>
  <si>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</si>
  <si>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</si>
  <si>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</si>
  <si>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</si>
  <si>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</si>
  <si>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</si>
  <si>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</si>
  <si>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</si>
  <si>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</si>
  <si>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</si>
  <si>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</si>
  <si>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</si>
  <si>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</si>
  <si>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</si>
  <si>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</si>
  <si>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</si>
  <si>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</si>
  <si>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</si>
  <si>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</si>
  <si>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</si>
  <si>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</si>
  <si>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</si>
  <si>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</si>
  <si>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</si>
  <si>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</si>
  <si>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</si>
  <si>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</si>
  <si>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</si>
  <si>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</si>
  <si>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</si>
  <si>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</si>
  <si>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</si>
  <si>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</si>
  <si>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</si>
  <si>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</si>
  <si>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</si>
  <si>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</si>
  <si>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</si>
  <si>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</si>
  <si>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</si>
  <si>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</si>
  <si>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</si>
  <si>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</si>
  <si>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</si>
  <si>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</si>
  <si>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</si>
  <si>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</si>
  <si>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</si>
  <si>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</si>
  <si>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</si>
  <si>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</si>
  <si>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</si>
  <si>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</si>
  <si>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</si>
  <si>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</si>
  <si>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</si>
  <si>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</si>
  <si>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</si>
  <si>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</si>
  <si>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</si>
  <si>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</si>
  <si>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</si>
  <si>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</si>
  <si>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</si>
  <si>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</si>
  <si>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</si>
  <si>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</si>
  <si>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</si>
  <si>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</si>
  <si>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</si>
  <si>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</si>
  <si>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</si>
  <si>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</si>
  <si>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</si>
  <si>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</si>
  <si>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</si>
  <si>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</si>
  <si>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</si>
  <si>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</si>
  <si>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</si>
  <si>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</si>
  <si>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</si>
  <si>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</si>
  <si>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</si>
  <si>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</si>
  <si>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</si>
  <si>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</si>
  <si>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</si>
  <si>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</si>
  <si>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</si>
  <si>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</si>
  <si>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</si>
  <si>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</si>
  <si>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</si>
  <si>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</si>
  <si>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</si>
  <si>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</si>
  <si>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</si>
  <si>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</si>
  <si>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</si>
  <si>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</si>
  <si>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</si>
  <si>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</si>
  <si>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</si>
  <si>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</si>
  <si>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</si>
  <si>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</si>
  <si>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</si>
  <si>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</si>
  <si>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</si>
  <si>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</si>
  <si>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</si>
  <si>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</si>
  <si>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</si>
  <si>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</si>
  <si>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</si>
  <si>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</si>
  <si>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</si>
  <si>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</si>
  <si>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</si>
  <si>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</si>
  <si>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</si>
  <si>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</si>
  <si>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</si>
  <si>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</si>
  <si>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</si>
  <si>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</si>
  <si>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</si>
  <si>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</si>
  <si>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</si>
  <si>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</si>
  <si>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</si>
  <si>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</si>
  <si>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</si>
  <si>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</si>
  <si>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</si>
  <si>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</si>
  <si>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</si>
  <si>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</si>
  <si>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</si>
  <si>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</si>
  <si>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</si>
  <si>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</si>
  <si>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</si>
  <si>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</si>
  <si>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</si>
  <si>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</si>
  <si>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</si>
  <si>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</si>
  <si>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</si>
  <si>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</si>
  <si>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</si>
  <si>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</si>
  <si>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</si>
  <si>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</si>
  <si>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</si>
  <si>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</si>
  <si>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</si>
  <si>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</si>
  <si>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</si>
  <si>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</si>
  <si>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</si>
  <si>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</si>
  <si>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</si>
  <si>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</si>
  <si>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</si>
  <si>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</si>
  <si>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</si>
  <si>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</si>
  <si>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</si>
  <si>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</si>
  <si>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</si>
  <si>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</si>
  <si>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</si>
  <si>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</si>
  <si>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</si>
  <si>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</si>
  <si>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</si>
  <si>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</si>
  <si>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</si>
  <si>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</si>
  <si>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</si>
  <si>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</si>
  <si>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</si>
  <si>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</si>
  <si>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</si>
  <si>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</si>
  <si>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</si>
  <si>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</si>
  <si>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</si>
  <si>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</si>
  <si>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</si>
  <si>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</si>
  <si>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</si>
  <si>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</si>
  <si>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</si>
  <si>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</si>
  <si>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</si>
  <si>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</si>
  <si>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</si>
  <si>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</si>
  <si>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</si>
  <si>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</si>
  <si>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</si>
  <si>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</si>
  <si>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</si>
  <si>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</si>
  <si>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</si>
  <si>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</si>
  <si>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</si>
  <si>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</si>
  <si>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</si>
  <si>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</si>
  <si>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</si>
  <si>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</si>
  <si>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</si>
  <si>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</si>
  <si>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</si>
  <si>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</si>
  <si>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</si>
  <si>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</si>
  <si>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</si>
  <si>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</si>
  <si>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</si>
  <si>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</si>
  <si>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</si>
  <si>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</si>
  <si>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</si>
  <si>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</si>
  <si>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</si>
  <si>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</si>
  <si>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</si>
  <si>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</si>
  <si>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</si>
  <si>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</si>
  <si>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</si>
  <si>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</si>
  <si>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</si>
  <si>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</si>
  <si>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</si>
  <si>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</si>
  <si>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</si>
  <si>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</si>
  <si>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</si>
  <si>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</si>
  <si>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</si>
  <si>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</si>
  <si>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</si>
  <si>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</si>
  <si>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</si>
  <si>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</si>
  <si>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</si>
  <si>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</si>
  <si>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</si>
  <si>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</si>
  <si>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</si>
  <si>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</si>
  <si>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</si>
  <si>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</si>
  <si>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</si>
  <si>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</si>
  <si>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</si>
  <si>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</si>
  <si>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</si>
  <si>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</si>
  <si>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</si>
  <si>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</si>
  <si>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</si>
  <si>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</si>
  <si>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</si>
  <si>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</si>
  <si>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</si>
  <si>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</si>
  <si>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</si>
  <si>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</si>
  <si>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</si>
  <si>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</si>
  <si>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</si>
  <si>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</si>
  <si>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</si>
  <si>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</si>
  <si>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</si>
  <si>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</si>
  <si>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</si>
  <si>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</si>
  <si>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</si>
  <si>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</si>
  <si>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</si>
  <si>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</si>
  <si>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</si>
  <si>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</si>
  <si>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</si>
  <si>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</si>
  <si>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</si>
  <si>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</si>
  <si>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</si>
  <si>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</si>
  <si>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</si>
  <si>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</si>
  <si>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</si>
  <si>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</si>
  <si>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</si>
  <si>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</si>
  <si>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</si>
  <si>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</si>
  <si>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</si>
  <si>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</si>
  <si>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</si>
  <si>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</si>
  <si>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</si>
  <si>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</si>
  <si>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</si>
  <si>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</si>
  <si>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</si>
  <si>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</si>
  <si>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</si>
  <si>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</si>
  <si>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</si>
  <si>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</si>
  <si>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</si>
  <si>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</si>
  <si>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</si>
  <si>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</si>
  <si>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</si>
  <si>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</si>
  <si>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</si>
  <si>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</si>
  <si>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</si>
  <si>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</si>
  <si>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</si>
  <si>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</si>
  <si>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</si>
  <si>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</si>
  <si>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</si>
  <si>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</si>
  <si>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</si>
  <si>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</si>
  <si>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</si>
  <si>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</si>
  <si>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</si>
  <si>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</si>
  <si>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</si>
  <si>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</si>
  <si>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</si>
  <si>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</si>
  <si>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</si>
  <si>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</si>
  <si>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</si>
  <si>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</si>
  <si>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</si>
  <si>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</si>
  <si>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</si>
  <si>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</si>
  <si>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</si>
  <si>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</si>
  <si>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</si>
  <si>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</si>
  <si>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</si>
  <si>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</si>
  <si>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</si>
  <si>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</si>
  <si>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</si>
  <si>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</si>
  <si>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</si>
  <si>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</si>
  <si>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</si>
  <si>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</si>
  <si>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</si>
  <si>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</si>
  <si>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</si>
  <si>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</si>
  <si>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</si>
  <si>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</si>
  <si>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</si>
  <si>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</si>
  <si>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</si>
  <si>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</si>
  <si>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</si>
  <si>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</si>
  <si>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</si>
  <si>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</si>
  <si>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</si>
  <si>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</si>
  <si>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</si>
  <si>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</si>
  <si>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</si>
  <si>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</si>
  <si>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</si>
  <si>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</si>
  <si>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</si>
  <si>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</si>
  <si>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</si>
  <si>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</si>
  <si>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</si>
  <si>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</si>
  <si>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</si>
  <si>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</si>
  <si>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</si>
  <si>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</si>
  <si>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</si>
  <si>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</si>
  <si>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</si>
  <si>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</si>
  <si>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</si>
  <si>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</si>
  <si>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</si>
  <si>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</si>
  <si>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</si>
  <si>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</si>
  <si>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</si>
  <si>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</si>
  <si>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</si>
  <si>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</si>
  <si>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</si>
  <si>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</si>
  <si>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</si>
  <si>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</si>
  <si>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</si>
  <si>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</si>
  <si>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</si>
  <si>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</si>
  <si>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</si>
  <si>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</si>
  <si>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</si>
  <si>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</si>
  <si>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</si>
  <si>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</si>
  <si>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</si>
  <si>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</si>
  <si>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</si>
  <si>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</si>
  <si>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</si>
  <si>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</si>
  <si>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</si>
  <si>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</si>
  <si>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</si>
  <si>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</si>
  <si>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</si>
  <si>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</si>
  <si>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</si>
  <si>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</si>
  <si>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</si>
  <si>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</si>
  <si>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</si>
  <si>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</si>
  <si>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</si>
  <si>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</si>
  <si>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</si>
  <si>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</si>
  <si>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</si>
  <si>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</si>
  <si>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</si>
  <si>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</si>
  <si>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</si>
  <si>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</si>
  <si>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</si>
  <si>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</si>
  <si>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</si>
  <si>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</si>
  <si>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</si>
  <si>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</si>
  <si>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</si>
  <si>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</si>
  <si>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</si>
  <si>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</si>
  <si>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</si>
  <si>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</si>
  <si>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</si>
  <si>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</si>
  <si>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</si>
  <si>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</si>
  <si>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</si>
  <si>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</si>
  <si>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</si>
  <si>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</si>
  <si>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</si>
  <si>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</si>
  <si>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</si>
  <si>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</si>
  <si>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</si>
  <si>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</si>
  <si>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</si>
  <si>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</si>
  <si>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</si>
  <si>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</si>
  <si>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</si>
  <si>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</si>
  <si>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</si>
  <si>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</si>
  <si>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</si>
  <si>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</si>
  <si>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</si>
  <si>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</si>
  <si>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</si>
  <si>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</si>
  <si>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</si>
  <si>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</si>
  <si>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</si>
  <si>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</si>
  <si>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</si>
  <si>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</si>
  <si>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</si>
  <si>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</si>
  <si>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</si>
  <si>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</si>
  <si>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</si>
  <si>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</si>
  <si>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</si>
  <si>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</si>
  <si>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</si>
  <si>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</si>
  <si>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</si>
  <si>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</si>
  <si>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</si>
  <si>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</si>
  <si>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</si>
  <si>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</si>
  <si>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</si>
  <si>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</si>
  <si>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</si>
  <si>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</si>
  <si>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</si>
  <si>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</si>
  <si>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</si>
  <si>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</si>
  <si>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</si>
  <si>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</si>
  <si>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</si>
  <si>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</si>
  <si>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</si>
  <si>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</si>
  <si>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</si>
  <si>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</si>
  <si>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</si>
  <si>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</si>
  <si>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</si>
  <si>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</si>
  <si>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</si>
  <si>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</si>
  <si>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</si>
  <si>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</si>
  <si>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</si>
  <si>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</si>
  <si>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</si>
  <si>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</si>
  <si>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</si>
  <si>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</si>
  <si>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</si>
  <si>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</si>
  <si>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</si>
  <si>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</si>
  <si>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</si>
  <si>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</si>
  <si>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</si>
  <si>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</si>
  <si>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</si>
  <si>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</si>
  <si>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</si>
  <si>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</si>
  <si>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</si>
  <si>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</si>
  <si>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</si>
  <si>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</si>
  <si>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</si>
  <si>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</si>
  <si>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</si>
  <si>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</si>
  <si>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</si>
  <si>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</si>
  <si>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</si>
  <si>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</si>
  <si>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</si>
  <si>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</si>
  <si>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</si>
  <si>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</si>
  <si>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</si>
  <si>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</si>
  <si>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</si>
  <si>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</si>
  <si>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</si>
  <si>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</si>
  <si>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</si>
  <si>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</si>
  <si>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</si>
  <si>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</si>
  <si>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</si>
  <si>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</si>
  <si>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</si>
  <si>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</si>
  <si>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</si>
  <si>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</si>
  <si>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</si>
  <si>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</si>
  <si>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</si>
  <si>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</si>
  <si>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</si>
  <si>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</si>
  <si>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</si>
  <si>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</si>
  <si>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</si>
  <si>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</si>
  <si>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</si>
  <si>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</si>
  <si>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</si>
  <si>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</si>
  <si>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</si>
  <si>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</si>
  <si>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</si>
  <si>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</si>
  <si>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</si>
  <si>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</si>
  <si>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</si>
  <si>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</si>
  <si>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</si>
  <si>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</si>
  <si>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</si>
  <si>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</si>
  <si>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</si>
  <si>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</si>
  <si>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</si>
  <si>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</si>
  <si>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</si>
  <si>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</si>
  <si>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</si>
  <si>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</si>
  <si>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</si>
  <si>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</si>
  <si>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</si>
  <si>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</si>
  <si>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</si>
  <si>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</si>
  <si>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</si>
  <si>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</si>
  <si>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</si>
  <si>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</si>
  <si>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</si>
  <si>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</si>
  <si>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</si>
  <si>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</si>
  <si>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</si>
  <si>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</si>
  <si>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</si>
  <si>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</si>
  <si>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</si>
  <si>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</si>
  <si>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</si>
  <si>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</si>
  <si>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</si>
  <si>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</si>
  <si>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</si>
  <si>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</si>
  <si>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</si>
  <si>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</si>
  <si>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</si>
  <si>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</si>
  <si>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</si>
  <si>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</si>
  <si>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</si>
  <si>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</si>
  <si>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</si>
  <si>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</si>
  <si>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</si>
  <si>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</si>
  <si>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</si>
  <si>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</si>
  <si>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</si>
  <si>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</si>
  <si>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</si>
  <si>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</si>
  <si>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</si>
  <si>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</si>
  <si>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</si>
  <si>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</si>
  <si>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</si>
  <si>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</si>
  <si>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</si>
  <si>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</si>
  <si>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</si>
  <si>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</si>
  <si>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</si>
  <si>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</si>
  <si>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</si>
  <si>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</si>
  <si>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</si>
  <si>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</si>
  <si>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</si>
  <si>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</si>
  <si>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</si>
  <si>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</si>
  <si>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</si>
  <si>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</si>
  <si>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</si>
  <si>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</si>
  <si>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</si>
  <si>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</si>
  <si>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</si>
  <si>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</si>
  <si>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</si>
  <si>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</si>
  <si>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</si>
  <si>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</si>
  <si>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</si>
  <si>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</si>
  <si>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</si>
  <si>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</si>
  <si>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</si>
  <si>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</si>
  <si>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</si>
  <si>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</si>
  <si>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</si>
  <si>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</si>
  <si>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</si>
  <si>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</si>
  <si>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</si>
  <si>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</si>
  <si>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</si>
  <si>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</si>
  <si>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</si>
  <si>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</si>
  <si>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</si>
  <si>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</si>
  <si>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</si>
  <si>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</si>
  <si>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</si>
  <si>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</si>
  <si>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</si>
  <si>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</si>
  <si>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</si>
  <si>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</si>
  <si>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</si>
  <si>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</si>
  <si>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</si>
  <si>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</si>
  <si>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</si>
  <si>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</si>
  <si>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</si>
  <si>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</si>
  <si>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</si>
  <si>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</si>
  <si>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</si>
  <si>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</si>
  <si>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</si>
  <si>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</si>
  <si>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</si>
  <si>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</si>
  <si>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</si>
  <si>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</si>
  <si>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</si>
  <si>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</si>
  <si>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</si>
  <si>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</si>
  <si>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</si>
  <si>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</si>
  <si>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</si>
  <si>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</si>
  <si>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</si>
  <si>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</si>
  <si>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</si>
  <si>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</si>
  <si>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</si>
  <si>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</si>
  <si>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</si>
  <si>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</si>
  <si>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</si>
  <si>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</si>
  <si>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</si>
  <si>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</si>
  <si>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</si>
  <si>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</si>
  <si>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</si>
  <si>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</si>
  <si>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</si>
  <si>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</si>
  <si>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</si>
  <si>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</si>
  <si>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</si>
  <si>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</si>
  <si>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</si>
  <si>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</si>
  <si>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</si>
  <si>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</si>
  <si>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</si>
  <si>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</si>
  <si>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</si>
  <si>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</si>
  <si>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</si>
  <si>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</si>
  <si>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</si>
  <si>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</si>
  <si>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</si>
  <si>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</si>
  <si>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</si>
  <si>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</si>
  <si>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</si>
  <si>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</si>
  <si>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</si>
  <si>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</si>
  <si>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</si>
  <si>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</si>
  <si>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</si>
  <si>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</si>
  <si>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</si>
  <si>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</si>
  <si>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</si>
  <si>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</si>
  <si>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</si>
  <si>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</si>
  <si>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</si>
  <si>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</si>
  <si>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</si>
  <si>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</si>
  <si>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</si>
  <si>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</si>
  <si>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</si>
  <si>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</si>
  <si>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</si>
  <si>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</si>
  <si>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</si>
  <si>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</si>
  <si>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</si>
  <si>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</si>
  <si>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</si>
  <si>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</si>
  <si>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</si>
  <si>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</si>
  <si>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</si>
  <si>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</si>
  <si>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</si>
  <si>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</si>
  <si>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</si>
  <si>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</si>
  <si>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</si>
  <si>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</si>
  <si>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</si>
  <si>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</si>
  <si>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</si>
  <si>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</si>
  <si>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</si>
  <si>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</si>
  <si>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</si>
  <si>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</si>
  <si>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</si>
  <si>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</si>
  <si>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</si>
  <si>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</si>
  <si>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</si>
  <si>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</si>
  <si>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</si>
  <si>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</si>
  <si>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</si>
  <si>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</si>
  <si>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</si>
  <si>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</si>
  <si>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</si>
  <si>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</si>
  <si>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</si>
  <si>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</si>
  <si>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</si>
  <si>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</si>
  <si>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</si>
  <si>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</si>
  <si>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</si>
  <si>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</si>
  <si>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</si>
  <si>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</si>
  <si>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</si>
  <si>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</si>
  <si>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</si>
  <si>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</si>
  <si>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</si>
  <si>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</si>
  <si>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</si>
  <si>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</si>
  <si>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</si>
  <si>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</si>
  <si>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</si>
  <si>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</si>
  <si>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</si>
  <si>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</si>
  <si>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</si>
  <si>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</si>
  <si>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</si>
  <si>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</si>
  <si>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</si>
  <si>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</si>
  <si>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</si>
  <si>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</si>
  <si>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</si>
  <si>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</si>
  <si>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</si>
  <si>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</si>
  <si>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</si>
  <si>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</si>
  <si>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</si>
  <si>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</si>
  <si>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</si>
  <si>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</si>
  <si>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</si>
  <si>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</si>
  <si>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</si>
  <si>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</si>
  <si>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</si>
  <si>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</si>
  <si>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</si>
  <si>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</si>
  <si>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</si>
  <si>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</si>
  <si>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</si>
  <si>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</si>
  <si>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</si>
  <si>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</si>
  <si>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</si>
  <si>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</si>
  <si>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</si>
  <si>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</si>
  <si>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</si>
  <si>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</si>
  <si>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</si>
  <si>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</si>
  <si>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</si>
  <si>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</si>
  <si>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</si>
  <si>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</si>
  <si>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</si>
  <si>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</si>
  <si>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</si>
  <si>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</si>
  <si>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</si>
  <si>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</si>
  <si>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</si>
  <si>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</si>
  <si>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</si>
  <si>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</si>
  <si>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</si>
  <si>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</si>
  <si>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</si>
  <si>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</si>
  <si>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</si>
  <si>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</si>
  <si>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</si>
  <si>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</si>
  <si>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</si>
  <si>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</si>
  <si>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</si>
  <si>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</si>
  <si>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</si>
  <si>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</si>
  <si>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</si>
  <si>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</si>
  <si>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</si>
  <si>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</si>
  <si>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</si>
  <si>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</si>
  <si>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</si>
  <si>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</si>
  <si>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</si>
  <si>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</si>
  <si>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</si>
  <si>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</si>
  <si>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</si>
  <si>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</si>
  <si>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</si>
  <si>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</si>
  <si>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</si>
  <si>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</si>
  <si>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</si>
  <si>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</si>
  <si>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</si>
  <si>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</si>
  <si>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</si>
  <si>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</si>
  <si>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</si>
  <si>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</si>
  <si>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</si>
  <si>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</si>
  <si>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</si>
  <si>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</si>
  <si>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</si>
  <si>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</si>
  <si>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</si>
  <si>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</si>
  <si>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</si>
  <si>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</si>
  <si>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</si>
  <si>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</si>
  <si>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</si>
  <si>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</si>
  <si>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</si>
  <si>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</si>
  <si>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</si>
  <si>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</si>
  <si>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</si>
  <si>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</si>
  <si>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</si>
  <si>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</si>
  <si>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</si>
  <si>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</si>
  <si>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</si>
  <si>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</si>
  <si>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</si>
  <si>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</si>
  <si>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</si>
  <si>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</si>
  <si>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</si>
  <si>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</si>
  <si>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</si>
  <si>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</si>
  <si>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</si>
  <si>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</si>
  <si>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</si>
  <si>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</si>
  <si>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</si>
  <si>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</si>
  <si>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</si>
  <si>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</si>
  <si>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</si>
  <si>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</si>
  <si>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</si>
  <si>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</si>
  <si>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</si>
  <si>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</si>
  <si>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</si>
  <si>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</si>
  <si>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</si>
  <si>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</si>
  <si>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</si>
  <si>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</si>
  <si>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</si>
  <si>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</si>
  <si>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</si>
  <si>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</si>
  <si>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</si>
  <si>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</si>
  <si>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</si>
  <si>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</si>
  <si>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</si>
  <si>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</si>
  <si>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</si>
  <si>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</si>
  <si>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</si>
  <si>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</si>
  <si>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</si>
  <si>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</si>
  <si>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</si>
  <si>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</si>
  <si>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</si>
  <si>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</si>
  <si>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</si>
  <si>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</si>
  <si>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</si>
  <si>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</si>
  <si>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</si>
  <si>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</si>
  <si>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</si>
  <si>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</si>
  <si>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</si>
  <si>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</si>
  <si>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</si>
  <si>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</si>
  <si>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</si>
  <si>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</si>
  <si>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</si>
  <si>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</si>
  <si>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</si>
  <si>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</si>
  <si>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</si>
  <si>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</si>
  <si>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</si>
  <si>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</si>
  <si>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</si>
  <si>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</si>
  <si>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</si>
  <si>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</si>
  <si>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</si>
  <si>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</si>
  <si>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</si>
  <si>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</si>
  <si>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</si>
  <si>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</si>
  <si>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</si>
  <si>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</si>
  <si>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</si>
  <si>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</si>
  <si>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</si>
  <si>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</si>
  <si>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</si>
  <si>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</si>
  <si>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</si>
  <si>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</si>
  <si>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</si>
  <si>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</si>
  <si>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</si>
  <si>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</si>
  <si>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</si>
  <si>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</si>
  <si>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</si>
  <si>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</si>
  <si>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</si>
  <si>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</si>
  <si>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</si>
  <si>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</si>
  <si>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</si>
  <si>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</si>
  <si>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</si>
  <si>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</si>
  <si>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</si>
  <si>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</si>
  <si>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</si>
  <si>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</si>
  <si>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</si>
  <si>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</si>
  <si>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</si>
  <si>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</si>
  <si>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</si>
  <si>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</si>
  <si>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</si>
  <si>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</si>
  <si>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</si>
  <si>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</si>
  <si>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</si>
  <si>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</si>
  <si>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</si>
  <si>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</si>
  <si>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</si>
  <si>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</si>
  <si>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</si>
  <si>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</si>
  <si>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</si>
  <si>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</si>
  <si>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</si>
  <si>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</si>
  <si>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</si>
  <si>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</si>
  <si>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</si>
  <si>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</si>
  <si>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</si>
  <si>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</si>
  <si>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</si>
  <si>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</si>
  <si>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</si>
  <si>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</si>
  <si>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</si>
  <si>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</si>
  <si>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</si>
  <si>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</si>
  <si>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</si>
  <si>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</si>
  <si>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</si>
  <si>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</si>
  <si>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</si>
  <si>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</si>
  <si>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</si>
  <si>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</si>
  <si>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</si>
  <si>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</si>
  <si>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</si>
  <si>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</si>
  <si>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</si>
  <si>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</si>
  <si>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</si>
  <si>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</si>
  <si>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</si>
  <si>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</si>
  <si>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</si>
  <si>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</si>
  <si>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</si>
  <si>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</si>
  <si>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</si>
  <si>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</si>
  <si>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</si>
  <si>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</si>
  <si>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</si>
  <si>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</si>
  <si>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</si>
  <si>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</si>
  <si>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</si>
  <si>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</si>
  <si>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</si>
  <si>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</si>
  <si>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</si>
  <si>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</si>
  <si>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</si>
  <si>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</si>
  <si>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</si>
  <si>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</si>
  <si>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</si>
  <si>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</si>
  <si>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</si>
  <si>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</si>
  <si>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</si>
  <si>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</si>
  <si>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</si>
  <si>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</si>
  <si>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</si>
  <si>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</si>
  <si>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</si>
  <si>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</si>
  <si>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</si>
  <si>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</si>
  <si>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</si>
  <si>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</si>
  <si>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</si>
  <si>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</si>
  <si>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</si>
  <si>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</si>
  <si>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</si>
  <si>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</si>
  <si>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</si>
  <si>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</si>
  <si>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</si>
  <si>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</si>
  <si>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</si>
  <si>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</si>
  <si>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</si>
  <si>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</si>
  <si>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</si>
  <si>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</si>
  <si>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</si>
  <si>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</si>
  <si>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</si>
  <si>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</si>
  <si>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</si>
  <si>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</si>
  <si>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</si>
  <si>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</si>
  <si>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</si>
  <si>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</si>
  <si>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</si>
  <si>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</si>
  <si>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</si>
  <si>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</si>
  <si>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</si>
  <si>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</si>
  <si>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</si>
  <si>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</si>
  <si>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</si>
  <si>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</si>
  <si>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</si>
  <si>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</si>
  <si>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</si>
  <si>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</si>
  <si>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</si>
  <si>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</si>
  <si>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</si>
  <si>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</si>
  <si>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</si>
  <si>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</si>
  <si>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</si>
  <si>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</si>
  <si>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</si>
  <si>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</si>
  <si>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</si>
  <si>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</si>
  <si>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</si>
  <si>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</si>
  <si>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</si>
  <si>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</si>
  <si>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</si>
  <si>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</si>
  <si>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</si>
  <si>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</si>
  <si>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</si>
  <si>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</si>
  <si>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</si>
  <si>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</si>
  <si>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</si>
  <si>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</si>
  <si>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</si>
  <si>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</si>
  <si>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</si>
  <si>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</si>
  <si>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</si>
  <si>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</si>
  <si>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</si>
  <si>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</si>
  <si>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</si>
  <si>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</si>
  <si>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</si>
  <si>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</si>
  <si>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</si>
  <si>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</si>
  <si>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</si>
  <si>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</si>
  <si>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</si>
  <si>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</si>
  <si>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</si>
  <si>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</si>
  <si>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</si>
  <si>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</si>
  <si>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</si>
  <si>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</si>
  <si>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</si>
  <si>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</si>
  <si>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</si>
  <si>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</si>
  <si>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</si>
  <si>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</si>
  <si>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</si>
  <si>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</si>
  <si>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</si>
  <si>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</si>
  <si>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</si>
  <si>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</si>
  <si>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</si>
  <si>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</si>
  <si>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</si>
  <si>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</si>
  <si>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</si>
  <si>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</si>
  <si>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</si>
  <si>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</si>
  <si>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</si>
  <si>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</si>
  <si>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</si>
  <si>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</si>
  <si>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</si>
  <si>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</si>
  <si>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</si>
  <si>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</si>
  <si>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</si>
  <si>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</si>
  <si>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</si>
  <si>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</si>
  <si>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</si>
  <si>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</si>
  <si>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</si>
  <si>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</si>
  <si>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</si>
  <si>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</si>
  <si>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</si>
  <si>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</si>
  <si>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</si>
  <si>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</si>
  <si>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</si>
  <si>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</si>
  <si>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</si>
  <si>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</si>
  <si>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</si>
  <si>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</si>
  <si>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</si>
  <si>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</si>
  <si>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</si>
  <si>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</si>
  <si>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</si>
  <si>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</si>
  <si>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</si>
  <si>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</si>
  <si>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</si>
  <si>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</si>
  <si>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</si>
  <si>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</si>
  <si>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</si>
  <si>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</si>
  <si>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</si>
  <si>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</si>
  <si>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</si>
  <si>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</si>
  <si>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</si>
  <si>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</si>
  <si>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</si>
  <si>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</si>
  <si>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</si>
  <si>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</si>
  <si>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</si>
  <si>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</si>
  <si>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</si>
  <si>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</si>
  <si>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</si>
  <si>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</si>
  <si>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</si>
  <si>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</si>
  <si>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</si>
  <si>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</si>
  <si>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</si>
  <si>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</si>
  <si>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</si>
  <si>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</si>
  <si>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</si>
  <si>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</si>
  <si>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</si>
  <si>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</si>
  <si>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</si>
  <si>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</si>
  <si>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</si>
  <si>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</si>
  <si>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</si>
  <si>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</si>
  <si>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</si>
  <si>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</si>
  <si>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</si>
  <si>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</si>
  <si>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</si>
  <si>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</si>
  <si>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</si>
  <si>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</si>
  <si>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</si>
  <si>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</si>
  <si>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</si>
  <si>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</si>
  <si>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</si>
  <si>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</si>
  <si>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</si>
  <si>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</si>
  <si>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</si>
  <si>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</si>
  <si>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</si>
  <si>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</si>
  <si>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</si>
  <si>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</si>
  <si>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</si>
  <si>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</si>
  <si>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</si>
  <si>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</si>
  <si>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</si>
  <si>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</si>
  <si>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</si>
  <si>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</si>
  <si>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</si>
  <si>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</si>
  <si>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</si>
  <si>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</si>
  <si>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</si>
  <si>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</si>
  <si>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</si>
  <si>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</si>
  <si>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</si>
  <si>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</si>
  <si>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</si>
  <si>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</si>
  <si>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</si>
  <si>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</si>
  <si>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</si>
  <si>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</si>
  <si>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</si>
  <si>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</si>
  <si>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</si>
  <si>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</si>
  <si>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</si>
  <si>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</si>
  <si>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</si>
  <si>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</si>
  <si>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</si>
  <si>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</si>
  <si>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</si>
  <si>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</si>
  <si>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</si>
  <si>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</si>
  <si>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</si>
  <si>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</si>
  <si>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</si>
  <si>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</si>
  <si>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</si>
  <si>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</si>
  <si>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</si>
  <si>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</si>
  <si>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</si>
  <si>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</si>
  <si>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</si>
  <si>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</si>
  <si>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</si>
  <si>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</si>
  <si>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</si>
  <si>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</si>
  <si>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</si>
  <si>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</si>
  <si>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</si>
  <si>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</si>
  <si>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</si>
  <si>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</si>
  <si>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</si>
  <si>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</si>
  <si>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</si>
  <si>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</si>
  <si>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</si>
  <si>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</si>
  <si>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</si>
  <si>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</si>
  <si>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</si>
  <si>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</si>
  <si>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</si>
  <si>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</si>
  <si>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</si>
  <si>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</si>
  <si>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</si>
  <si>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</si>
  <si>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</si>
  <si>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</si>
  <si>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</si>
  <si>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</si>
  <si>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</si>
  <si>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</si>
  <si>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</si>
  <si>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</si>
  <si>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</si>
  <si>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</si>
  <si>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</si>
  <si>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</si>
  <si>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</si>
  <si>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</si>
  <si>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</si>
  <si>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</si>
  <si>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</si>
  <si>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</si>
  <si>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</si>
  <si>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</si>
  <si>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</si>
  <si>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</si>
  <si>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</si>
  <si>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</si>
  <si>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</si>
  <si>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</si>
  <si>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</si>
  <si>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</si>
  <si>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</si>
  <si>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</si>
  <si>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</si>
  <si>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</si>
  <si>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</si>
  <si>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</si>
  <si>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</si>
  <si>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</si>
  <si>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</si>
  <si>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</si>
  <si>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</si>
  <si>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</si>
  <si>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</si>
  <si>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</si>
  <si>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</si>
  <si>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</si>
  <si>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</si>
  <si>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</si>
  <si>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</si>
  <si>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</si>
  <si>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</si>
  <si>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</si>
  <si>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</si>
  <si>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</si>
  <si>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</si>
  <si>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</si>
  <si>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</si>
  <si>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</si>
  <si>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</si>
  <si>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</si>
  <si>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</si>
  <si>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</si>
  <si>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</si>
  <si>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</si>
  <si>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</si>
  <si>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</si>
  <si>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</si>
  <si>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</si>
  <si>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</si>
  <si>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</si>
  <si>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</si>
  <si>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</si>
  <si>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</si>
  <si>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</si>
  <si>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</si>
  <si>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</si>
  <si>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</si>
  <si>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</si>
  <si>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</si>
  <si>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</si>
  <si>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</si>
  <si>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</si>
  <si>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</si>
  <si>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</si>
  <si>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</si>
  <si>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</si>
  <si>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</si>
  <si>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</si>
  <si>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</si>
  <si>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</si>
  <si>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</si>
  <si>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</si>
  <si>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</si>
  <si>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</si>
  <si>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</si>
  <si>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</si>
  <si>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</si>
  <si>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</si>
  <si>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</si>
  <si>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</si>
  <si>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</si>
  <si>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</si>
  <si>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</si>
  <si>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</si>
  <si>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</si>
  <si>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</si>
  <si>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</si>
  <si>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</si>
  <si>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</si>
  <si>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</si>
  <si>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</si>
  <si>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</si>
  <si>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</si>
  <si>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</si>
  <si>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</si>
  <si>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</si>
  <si>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</si>
  <si>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</si>
  <si>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</si>
  <si>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</si>
  <si>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</si>
  <si>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</si>
  <si>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</si>
  <si>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</si>
  <si>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</si>
  <si>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</si>
  <si>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</si>
  <si>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</si>
  <si>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</si>
  <si>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</si>
  <si>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</si>
  <si>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</si>
  <si>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</si>
  <si>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</si>
  <si>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</si>
  <si>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</si>
  <si>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</si>
  <si>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</si>
  <si>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</si>
  <si>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</si>
  <si>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</si>
  <si>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</si>
  <si>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</si>
  <si>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</si>
  <si>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</si>
  <si>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</si>
  <si>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</si>
  <si>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</si>
  <si>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</si>
  <si>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</si>
  <si>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</si>
  <si>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</si>
  <si>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</si>
  <si>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</si>
  <si>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</si>
  <si>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</si>
  <si>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</si>
  <si>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</si>
  <si>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</si>
  <si>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</si>
  <si>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</si>
  <si>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</si>
  <si>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</si>
  <si>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</si>
  <si>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</si>
  <si>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</si>
  <si>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</si>
  <si>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</si>
  <si>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</si>
  <si>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</si>
  <si>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</si>
  <si>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</si>
  <si>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</si>
  <si>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</si>
  <si>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</si>
  <si>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</si>
  <si>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</si>
  <si>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</si>
  <si>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</si>
  <si>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</si>
  <si>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</si>
  <si>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</si>
  <si>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</si>
  <si>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</si>
  <si>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</si>
  <si>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</si>
  <si>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</si>
  <si>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</si>
  <si>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</si>
  <si>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</si>
  <si>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</si>
  <si>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</si>
  <si>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</si>
  <si>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</si>
  <si>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</si>
  <si>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</si>
  <si>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</si>
  <si>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</si>
  <si>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</si>
  <si>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</si>
  <si>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</si>
  <si>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</si>
  <si>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</si>
  <si>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</si>
  <si>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</si>
  <si>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</si>
  <si>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</si>
  <si>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</si>
  <si>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</si>
  <si>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</si>
  <si>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</si>
  <si>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</si>
  <si>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</si>
  <si>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</si>
  <si>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</si>
  <si>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</si>
  <si>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</si>
  <si>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</si>
  <si>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</si>
  <si>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</si>
  <si>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</si>
  <si>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</si>
  <si>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</si>
  <si>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</si>
  <si>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</si>
  <si>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</si>
  <si>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</si>
  <si>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</si>
  <si>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</si>
  <si>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</si>
  <si>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</si>
  <si>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</si>
  <si>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</si>
  <si>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</si>
  <si>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</si>
  <si>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</si>
  <si>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</si>
  <si>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</si>
  <si>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</si>
  <si>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</si>
  <si>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</si>
  <si>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</si>
  <si>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</si>
  <si>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</si>
  <si>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</si>
  <si>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</si>
  <si>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</si>
  <si>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</si>
  <si>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</si>
  <si>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</si>
  <si>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</si>
  <si>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</si>
  <si>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</si>
  <si>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</si>
  <si>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</si>
  <si>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</si>
  <si>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</si>
  <si>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</si>
  <si>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</si>
  <si>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</si>
  <si>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SAMPAI DENGAN 8 AGUSTUS 2022</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</si>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</sst>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41" fontId="16" fillId="0" borderId="1" xfId="1" applyFont="1" applyFill="1" applyBorder="1" applyAlignment="1">
      <alignment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376">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314398</xdr:colOff>
      <xdr:row>14</xdr:row>
      <xdr:rowOff>87327</xdr:rowOff>
    </xdr:to>
    <mc:AlternateContent xmlns:mc="http://schemas.openxmlformats.org/markup-compatibility/2006">
      <mc:Choice xmlns:a14="http://schemas.microsoft.com/office/drawing/2010/main"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20</xdr:row>
      <xdr:rowOff>47302</xdr:rowOff>
    </xdr:to>
    <mc:AlternateContent xmlns:mc="http://schemas.openxmlformats.org/markup-compatibility/2006">
      <mc:Choice xmlns:a14="http://schemas.microsoft.com/office/drawing/2010/main"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35</xdr:row>
      <xdr:rowOff>142395</xdr:rowOff>
    </xdr:to>
    <mc:AlternateContent xmlns:mc="http://schemas.openxmlformats.org/markup-compatibility/2006">
      <mc:Choice xmlns:a14="http://schemas.microsoft.com/office/drawing/2010/main"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5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2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355">
      <pivotArea outline="0" collapsedLevelsAreSubtotals="1" fieldPosition="0">
        <references count="1">
          <reference field="4294967294" count="1" selected="0">
            <x v="1"/>
          </reference>
        </references>
      </pivotArea>
    </format>
    <format dxfId="1354">
      <pivotArea dataOnly="0" labelOnly="1" fieldPosition="0">
        <references count="1">
          <reference field="3" count="0"/>
        </references>
      </pivotArea>
    </format>
    <format dxfId="1353">
      <pivotArea dataOnly="0" labelOnly="1" fieldPosition="0">
        <references count="1">
          <reference field="5" count="0"/>
        </references>
      </pivotArea>
    </format>
    <format dxfId="1352">
      <pivotArea dataOnly="0" labelOnly="1" fieldPosition="0">
        <references count="1">
          <reference field="9" count="0"/>
        </references>
      </pivotArea>
    </format>
    <format dxfId="1351">
      <pivotArea dataOnly="0" labelOnly="1" fieldPosition="0">
        <references count="1">
          <reference field="11" count="0"/>
        </references>
      </pivotArea>
    </format>
    <format dxfId="1350">
      <pivotArea dataOnly="0" labelOnly="1" fieldPosition="0">
        <references count="1">
          <reference field="13" count="0"/>
        </references>
      </pivotArea>
    </format>
    <format dxfId="1349">
      <pivotArea dataOnly="0" labelOnly="1" outline="0" fieldPosition="0">
        <references count="1">
          <reference field="4294967294" count="1">
            <x v="1"/>
          </reference>
        </references>
      </pivotArea>
    </format>
    <format dxfId="1348">
      <pivotArea type="all" dataOnly="0" outline="0" fieldPosition="0"/>
    </format>
    <format dxfId="1347">
      <pivotArea outline="0" collapsedLevelsAreSubtotals="1" fieldPosition="0"/>
    </format>
    <format dxfId="1346">
      <pivotArea field="3" type="button" dataOnly="0" labelOnly="1" outline="0" axis="axisRow" fieldPosition="1"/>
    </format>
    <format dxfId="1345">
      <pivotArea dataOnly="0" labelOnly="1" fieldPosition="0">
        <references count="1">
          <reference field="3" count="0"/>
        </references>
      </pivotArea>
    </format>
    <format dxfId="1344">
      <pivotArea dataOnly="0" labelOnly="1" grandRow="1" outline="0" fieldPosition="0"/>
    </format>
    <format dxfId="1343">
      <pivotArea dataOnly="0" labelOnly="1" fieldPosition="0">
        <references count="2">
          <reference field="3" count="1" selected="0">
            <x v="0"/>
          </reference>
          <reference field="5" count="1">
            <x v="0"/>
          </reference>
        </references>
      </pivotArea>
    </format>
    <format dxfId="1342">
      <pivotArea dataOnly="0" labelOnly="1" fieldPosition="0">
        <references count="2">
          <reference field="3" count="1" selected="0">
            <x v="1"/>
          </reference>
          <reference field="5" count="2">
            <x v="1"/>
            <x v="2"/>
          </reference>
        </references>
      </pivotArea>
    </format>
    <format dxfId="1341">
      <pivotArea dataOnly="0" labelOnly="1" fieldPosition="0">
        <references count="3">
          <reference field="3" count="1" selected="0">
            <x v="0"/>
          </reference>
          <reference field="5" count="1" selected="0">
            <x v="0"/>
          </reference>
          <reference field="9" count="1">
            <x v="0"/>
          </reference>
        </references>
      </pivotArea>
    </format>
    <format dxfId="1340">
      <pivotArea dataOnly="0" labelOnly="1" fieldPosition="0">
        <references count="3">
          <reference field="3" count="1" selected="0">
            <x v="1"/>
          </reference>
          <reference field="5" count="1" selected="0">
            <x v="1"/>
          </reference>
          <reference field="9" count="8">
            <x v="1"/>
            <x v="2"/>
            <x v="3"/>
            <x v="4"/>
            <x v="5"/>
            <x v="6"/>
            <x v="7"/>
            <x v="8"/>
          </reference>
        </references>
      </pivotArea>
    </format>
    <format dxfId="1339">
      <pivotArea dataOnly="0" labelOnly="1" fieldPosition="0">
        <references count="3">
          <reference field="3" count="1" selected="0">
            <x v="1"/>
          </reference>
          <reference field="5" count="1" selected="0">
            <x v="2"/>
          </reference>
          <reference field="9" count="1">
            <x v="9"/>
          </reference>
        </references>
      </pivotArea>
    </format>
    <format dxfId="133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3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3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3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3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3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3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3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3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2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2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2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2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2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2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2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2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2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2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1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1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1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1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1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1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13">
      <pivotArea dataOnly="0" labelOnly="1" outline="0" fieldPosition="0">
        <references count="1">
          <reference field="4294967294" count="1">
            <x v="1"/>
          </reference>
        </references>
      </pivotArea>
    </format>
    <format dxfId="1312">
      <pivotArea type="all" dataOnly="0" outline="0" fieldPosition="0"/>
    </format>
    <format dxfId="1311">
      <pivotArea outline="0" collapsedLevelsAreSubtotals="1" fieldPosition="0"/>
    </format>
    <format dxfId="1310">
      <pivotArea field="3" type="button" dataOnly="0" labelOnly="1" outline="0" axis="axisRow" fieldPosition="1"/>
    </format>
    <format dxfId="1309">
      <pivotArea dataOnly="0" labelOnly="1" fieldPosition="0">
        <references count="1">
          <reference field="3" count="0"/>
        </references>
      </pivotArea>
    </format>
    <format dxfId="1308">
      <pivotArea dataOnly="0" labelOnly="1" grandRow="1" outline="0" fieldPosition="0"/>
    </format>
    <format dxfId="1307">
      <pivotArea dataOnly="0" labelOnly="1" fieldPosition="0">
        <references count="2">
          <reference field="3" count="1" selected="0">
            <x v="0"/>
          </reference>
          <reference field="5" count="1">
            <x v="0"/>
          </reference>
        </references>
      </pivotArea>
    </format>
    <format dxfId="1306">
      <pivotArea dataOnly="0" labelOnly="1" fieldPosition="0">
        <references count="2">
          <reference field="3" count="1" selected="0">
            <x v="1"/>
          </reference>
          <reference field="5" count="2">
            <x v="1"/>
            <x v="2"/>
          </reference>
        </references>
      </pivotArea>
    </format>
    <format dxfId="1305">
      <pivotArea dataOnly="0" labelOnly="1" fieldPosition="0">
        <references count="3">
          <reference field="3" count="1" selected="0">
            <x v="0"/>
          </reference>
          <reference field="5" count="1" selected="0">
            <x v="0"/>
          </reference>
          <reference field="9" count="1">
            <x v="0"/>
          </reference>
        </references>
      </pivotArea>
    </format>
    <format dxfId="1304">
      <pivotArea dataOnly="0" labelOnly="1" fieldPosition="0">
        <references count="3">
          <reference field="3" count="1" selected="0">
            <x v="1"/>
          </reference>
          <reference field="5" count="1" selected="0">
            <x v="1"/>
          </reference>
          <reference field="9" count="8">
            <x v="1"/>
            <x v="2"/>
            <x v="3"/>
            <x v="4"/>
            <x v="5"/>
            <x v="6"/>
            <x v="7"/>
            <x v="8"/>
          </reference>
        </references>
      </pivotArea>
    </format>
    <format dxfId="1303">
      <pivotArea dataOnly="0" labelOnly="1" fieldPosition="0">
        <references count="3">
          <reference field="3" count="1" selected="0">
            <x v="1"/>
          </reference>
          <reference field="5" count="1" selected="0">
            <x v="2"/>
          </reference>
          <reference field="9" count="1">
            <x v="9"/>
          </reference>
        </references>
      </pivotArea>
    </format>
    <format dxfId="130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0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0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9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9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9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9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9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9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9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9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9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9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8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8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8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8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8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8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8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8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8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8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7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7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77">
      <pivotArea dataOnly="0" labelOnly="1" outline="0" fieldPosition="0">
        <references count="1">
          <reference field="4294967294" count="1">
            <x v="1"/>
          </reference>
        </references>
      </pivotArea>
    </format>
    <format dxfId="1276">
      <pivotArea collapsedLevelsAreSubtotals="1" fieldPosition="0">
        <references count="1">
          <reference field="3" count="1">
            <x v="0"/>
          </reference>
        </references>
      </pivotArea>
    </format>
    <format dxfId="1275">
      <pivotArea collapsedLevelsAreSubtotals="1" fieldPosition="0">
        <references count="1">
          <reference field="3" count="1">
            <x v="1"/>
          </reference>
        </references>
      </pivotArea>
    </format>
    <format dxfId="1274">
      <pivotArea collapsedLevelsAreSubtotals="1" fieldPosition="0">
        <references count="3">
          <reference field="3" count="1" selected="0">
            <x v="0"/>
          </reference>
          <reference field="5" count="1" selected="0">
            <x v="0"/>
          </reference>
          <reference field="9" count="1">
            <x v="0"/>
          </reference>
        </references>
      </pivotArea>
    </format>
    <format dxfId="1273">
      <pivotArea collapsedLevelsAreSubtotals="1" fieldPosition="0">
        <references count="3">
          <reference field="3" count="1" selected="0">
            <x v="1"/>
          </reference>
          <reference field="5" count="1" selected="0">
            <x v="1"/>
          </reference>
          <reference field="9" count="1">
            <x v="1"/>
          </reference>
        </references>
      </pivotArea>
    </format>
    <format dxfId="1272">
      <pivotArea collapsedLevelsAreSubtotals="1" fieldPosition="0">
        <references count="3">
          <reference field="3" count="1" selected="0">
            <x v="1"/>
          </reference>
          <reference field="5" count="1" selected="0">
            <x v="1"/>
          </reference>
          <reference field="9" count="1">
            <x v="2"/>
          </reference>
        </references>
      </pivotArea>
    </format>
    <format dxfId="1271">
      <pivotArea collapsedLevelsAreSubtotals="1" fieldPosition="0">
        <references count="3">
          <reference field="3" count="1" selected="0">
            <x v="1"/>
          </reference>
          <reference field="5" count="1" selected="0">
            <x v="1"/>
          </reference>
          <reference field="9" count="1">
            <x v="3"/>
          </reference>
        </references>
      </pivotArea>
    </format>
    <format dxfId="1270">
      <pivotArea collapsedLevelsAreSubtotals="1" fieldPosition="0">
        <references count="3">
          <reference field="3" count="1" selected="0">
            <x v="1"/>
          </reference>
          <reference field="5" count="1" selected="0">
            <x v="1"/>
          </reference>
          <reference field="9" count="1">
            <x v="4"/>
          </reference>
        </references>
      </pivotArea>
    </format>
    <format dxfId="1269">
      <pivotArea collapsedLevelsAreSubtotals="1" fieldPosition="0">
        <references count="3">
          <reference field="3" count="1" selected="0">
            <x v="1"/>
          </reference>
          <reference field="5" count="1" selected="0">
            <x v="1"/>
          </reference>
          <reference field="9" count="1">
            <x v="5"/>
          </reference>
        </references>
      </pivotArea>
    </format>
    <format dxfId="1268">
      <pivotArea collapsedLevelsAreSubtotals="1" fieldPosition="0">
        <references count="3">
          <reference field="3" count="1" selected="0">
            <x v="1"/>
          </reference>
          <reference field="5" count="1" selected="0">
            <x v="1"/>
          </reference>
          <reference field="9" count="1">
            <x v="6"/>
          </reference>
        </references>
      </pivotArea>
    </format>
    <format dxfId="1267">
      <pivotArea collapsedLevelsAreSubtotals="1" fieldPosition="0">
        <references count="3">
          <reference field="3" count="1" selected="0">
            <x v="1"/>
          </reference>
          <reference field="5" count="1" selected="0">
            <x v="1"/>
          </reference>
          <reference field="9" count="1">
            <x v="7"/>
          </reference>
        </references>
      </pivotArea>
    </format>
    <format dxfId="1266">
      <pivotArea collapsedLevelsAreSubtotals="1" fieldPosition="0">
        <references count="3">
          <reference field="3" count="1" selected="0">
            <x v="1"/>
          </reference>
          <reference field="5" count="1" selected="0">
            <x v="1"/>
          </reference>
          <reference field="9" count="1">
            <x v="8"/>
          </reference>
        </references>
      </pivotArea>
    </format>
    <format dxfId="1265">
      <pivotArea collapsedLevelsAreSubtotals="1" fieldPosition="0">
        <references count="3">
          <reference field="3" count="1" selected="0">
            <x v="1"/>
          </reference>
          <reference field="5" count="1" selected="0">
            <x v="2"/>
          </reference>
          <reference field="9" count="1">
            <x v="9"/>
          </reference>
        </references>
      </pivotArea>
    </format>
    <format dxfId="1264">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63">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62">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61">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60">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59">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58">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57">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56">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55">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54">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53">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52">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51">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50">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4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4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47">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4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4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4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43">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42">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41">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3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3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3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3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2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2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2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26">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2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2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2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2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2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20">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1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2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2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21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1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1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1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1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1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1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09">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08">
      <pivotArea collapsedLevelsAreSubtotals="1" fieldPosition="0">
        <references count="2">
          <reference field="3" count="1" selected="0">
            <x v="1"/>
          </reference>
          <reference field="5" count="1">
            <x v="1"/>
          </reference>
        </references>
      </pivotArea>
    </format>
    <format dxfId="1207">
      <pivotArea field="3" type="button" dataOnly="0" labelOnly="1" outline="0" axis="axisRow" fieldPosition="1"/>
    </format>
    <format dxfId="1206">
      <pivotArea collapsedLevelsAreSubtotals="1" fieldPosition="0">
        <references count="2">
          <reference field="3" count="1" selected="0">
            <x v="1"/>
          </reference>
          <reference field="5" count="1">
            <x v="2"/>
          </reference>
        </references>
      </pivotArea>
    </format>
    <format dxfId="1205">
      <pivotArea collapsedLevelsAreSubtotals="1" fieldPosition="0">
        <references count="2">
          <reference field="3" count="1" selected="0">
            <x v="0"/>
          </reference>
          <reference field="5" count="1">
            <x v="0"/>
          </reference>
        </references>
      </pivotArea>
    </format>
    <format dxfId="1204">
      <pivotArea field="3" type="button" dataOnly="0" labelOnly="1" outline="0" axis="axisRow" fieldPosition="1"/>
    </format>
    <format dxfId="1203">
      <pivotArea dataOnly="0" labelOnly="1" outline="0" fieldPosition="0">
        <references count="1">
          <reference field="4294967294" count="1">
            <x v="1"/>
          </reference>
        </references>
      </pivotArea>
    </format>
    <format dxfId="1202">
      <pivotArea field="3" type="button" dataOnly="0" labelOnly="1" outline="0" axis="axisRow" fieldPosition="1"/>
    </format>
    <format dxfId="1201">
      <pivotArea dataOnly="0" labelOnly="1" outline="0" fieldPosition="0">
        <references count="1">
          <reference field="4294967294" count="1">
            <x v="1"/>
          </reference>
        </references>
      </pivotArea>
    </format>
    <format dxfId="1200">
      <pivotArea field="3" type="button" dataOnly="0" labelOnly="1" outline="0" axis="axisRow" fieldPosition="1"/>
    </format>
    <format dxfId="1199">
      <pivotArea dataOnly="0" labelOnly="1" fieldPosition="0">
        <references count="1">
          <reference field="3" count="0"/>
        </references>
      </pivotArea>
    </format>
    <format dxfId="1198">
      <pivotArea dataOnly="0" labelOnly="1" grandRow="1" outline="0" fieldPosition="0"/>
    </format>
    <format dxfId="1197">
      <pivotArea dataOnly="0" labelOnly="1" fieldPosition="0">
        <references count="2">
          <reference field="3" count="1" selected="0">
            <x v="0"/>
          </reference>
          <reference field="5" count="1">
            <x v="0"/>
          </reference>
        </references>
      </pivotArea>
    </format>
    <format dxfId="1196">
      <pivotArea dataOnly="0" labelOnly="1" fieldPosition="0">
        <references count="2">
          <reference field="3" count="1" selected="0">
            <x v="1"/>
          </reference>
          <reference field="5" count="2">
            <x v="1"/>
            <x v="2"/>
          </reference>
        </references>
      </pivotArea>
    </format>
    <format dxfId="1195">
      <pivotArea dataOnly="0" labelOnly="1" fieldPosition="0">
        <references count="3">
          <reference field="3" count="1" selected="0">
            <x v="0"/>
          </reference>
          <reference field="5" count="1" selected="0">
            <x v="0"/>
          </reference>
          <reference field="9" count="1">
            <x v="0"/>
          </reference>
        </references>
      </pivotArea>
    </format>
    <format dxfId="1194">
      <pivotArea dataOnly="0" labelOnly="1" fieldPosition="0">
        <references count="3">
          <reference field="3" count="1" selected="0">
            <x v="1"/>
          </reference>
          <reference field="5" count="1" selected="0">
            <x v="1"/>
          </reference>
          <reference field="9" count="8">
            <x v="1"/>
            <x v="2"/>
            <x v="3"/>
            <x v="4"/>
            <x v="5"/>
            <x v="6"/>
            <x v="7"/>
            <x v="8"/>
          </reference>
        </references>
      </pivotArea>
    </format>
    <format dxfId="1193">
      <pivotArea dataOnly="0" labelOnly="1" fieldPosition="0">
        <references count="3">
          <reference field="3" count="1" selected="0">
            <x v="1"/>
          </reference>
          <reference field="5" count="1" selected="0">
            <x v="2"/>
          </reference>
          <reference field="9" count="1">
            <x v="9"/>
          </reference>
        </references>
      </pivotArea>
    </format>
    <format dxfId="119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9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9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8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8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8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8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8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8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8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8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8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8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7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7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7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7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7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7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7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7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7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7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6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6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67">
      <pivotArea dataOnly="0" labelOnly="1" fieldPosition="0">
        <references count="1">
          <reference field="13" count="0"/>
        </references>
      </pivotArea>
    </format>
    <format dxfId="1166">
      <pivotArea dataOnly="0" labelOnly="1" fieldPosition="0">
        <references count="1">
          <reference field="13" count="0"/>
        </references>
      </pivotArea>
    </format>
    <format dxfId="1165">
      <pivotArea type="all" dataOnly="0" outline="0" fieldPosition="0"/>
    </format>
    <format dxfId="1164">
      <pivotArea outline="0" collapsedLevelsAreSubtotals="1" fieldPosition="0"/>
    </format>
    <format dxfId="1163">
      <pivotArea field="33" type="button" dataOnly="0" labelOnly="1" outline="0" axis="axisRow" fieldPosition="0"/>
    </format>
    <format dxfId="1162">
      <pivotArea dataOnly="0" labelOnly="1" grandRow="1" outline="0" fieldPosition="0"/>
    </format>
    <format dxfId="1161">
      <pivotArea dataOnly="0" labelOnly="1" fieldPosition="0">
        <references count="2">
          <reference field="3" count="0"/>
          <reference field="33" count="0" selected="0"/>
        </references>
      </pivotArea>
    </format>
    <format dxfId="1160">
      <pivotArea dataOnly="0" labelOnly="1" fieldPosition="0">
        <references count="3">
          <reference field="3" count="1" selected="0">
            <x v="0"/>
          </reference>
          <reference field="5" count="1">
            <x v="0"/>
          </reference>
          <reference field="33" count="0" selected="0"/>
        </references>
      </pivotArea>
    </format>
    <format dxfId="1159">
      <pivotArea dataOnly="0" labelOnly="1" fieldPosition="0">
        <references count="3">
          <reference field="3" count="1" selected="0">
            <x v="1"/>
          </reference>
          <reference field="5" count="2">
            <x v="1"/>
            <x v="2"/>
          </reference>
          <reference field="33" count="0" selected="0"/>
        </references>
      </pivotArea>
    </format>
    <format dxfId="115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5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5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5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5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5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5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5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50">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4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48">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147">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4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4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4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4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3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3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3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3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3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33">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13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3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30">
      <pivotArea dataOnly="0" labelOnly="1" outline="0" fieldPosition="0">
        <references count="1">
          <reference field="4294967294" count="1">
            <x v="1"/>
          </reference>
        </references>
      </pivotArea>
    </format>
    <format dxfId="1129">
      <pivotArea dataOnly="0" labelOnly="1" fieldPosition="0">
        <references count="1">
          <reference field="34" count="0"/>
        </references>
      </pivotArea>
    </format>
    <format dxfId="1128">
      <pivotArea dataOnly="0" labelOnly="1" fieldPosition="0">
        <references count="1">
          <reference field="35" count="0"/>
        </references>
      </pivotArea>
    </format>
    <format dxfId="1127">
      <pivotArea dataOnly="0" labelOnly="1" fieldPosition="0">
        <references count="1">
          <reference field="35" count="0"/>
        </references>
      </pivotArea>
    </format>
    <format dxfId="1126">
      <pivotArea dataOnly="0" labelOnly="1" fieldPosition="0">
        <references count="1">
          <reference field="35" count="0"/>
        </references>
      </pivotArea>
    </format>
    <format dxfId="1125">
      <pivotArea dataOnly="0" labelOnly="1" fieldPosition="0">
        <references count="1">
          <reference field="35" count="0"/>
        </references>
      </pivotArea>
    </format>
    <format dxfId="1124">
      <pivotArea dataOnly="0" labelOnly="1" fieldPosition="0">
        <references count="1">
          <reference field="34" count="0"/>
        </references>
      </pivotArea>
    </format>
    <format dxfId="1123">
      <pivotArea dataOnly="0" labelOnly="1" fieldPosition="0">
        <references count="1">
          <reference field="34" count="0"/>
        </references>
      </pivotArea>
    </format>
    <format dxfId="1122">
      <pivotArea dataOnly="0" labelOnly="1" fieldPosition="0">
        <references count="1">
          <reference field="34" count="0"/>
        </references>
      </pivotArea>
    </format>
    <format dxfId="1121">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120">
      <pivotArea dataOnly="0" labelOnly="1" fieldPosition="0">
        <references count="4">
          <reference field="3" count="1" selected="0">
            <x v="0"/>
          </reference>
          <reference field="5" count="1" selected="0">
            <x v="0"/>
          </reference>
          <reference field="33" count="0" selected="0"/>
          <reference field="34" count="1">
            <x v="0"/>
          </reference>
        </references>
      </pivotArea>
    </format>
    <format dxfId="1119">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118">
      <pivotArea dataOnly="0" labelOnly="1" fieldPosition="0">
        <references count="4">
          <reference field="3" count="1" selected="0">
            <x v="0"/>
          </reference>
          <reference field="5" count="1" selected="0">
            <x v="0"/>
          </reference>
          <reference field="33" count="0" selected="0"/>
          <reference field="34" count="1">
            <x v="1"/>
          </reference>
        </references>
      </pivotArea>
    </format>
    <format dxfId="1117">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116">
      <pivotArea dataOnly="0" labelOnly="1" fieldPosition="0">
        <references count="4">
          <reference field="3" count="1" selected="0">
            <x v="1"/>
          </reference>
          <reference field="5" count="1" selected="0">
            <x v="1"/>
          </reference>
          <reference field="33" count="0" selected="0"/>
          <reference field="34" count="1">
            <x v="0"/>
          </reference>
        </references>
      </pivotArea>
    </format>
    <format dxfId="1115">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14">
      <pivotArea dataOnly="0" labelOnly="1" fieldPosition="0">
        <references count="4">
          <reference field="3" count="1" selected="0">
            <x v="1"/>
          </reference>
          <reference field="5" count="1" selected="0">
            <x v="1"/>
          </reference>
          <reference field="33" count="0" selected="0"/>
          <reference field="34" count="1">
            <x v="1"/>
          </reference>
        </references>
      </pivotArea>
    </format>
    <format dxfId="1113">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112">
      <pivotArea dataOnly="0" labelOnly="1" fieldPosition="0">
        <references count="4">
          <reference field="3" count="1" selected="0">
            <x v="1"/>
          </reference>
          <reference field="5" count="1" selected="0">
            <x v="1"/>
          </reference>
          <reference field="33" count="0" selected="0"/>
          <reference field="34" count="1">
            <x v="2"/>
          </reference>
        </references>
      </pivotArea>
    </format>
    <format dxfId="1111">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110">
      <pivotArea dataOnly="0" labelOnly="1" fieldPosition="0">
        <references count="4">
          <reference field="3" count="1" selected="0">
            <x v="1"/>
          </reference>
          <reference field="5" count="1" selected="0">
            <x v="1"/>
          </reference>
          <reference field="33" count="0" selected="0"/>
          <reference field="34" count="1">
            <x v="3"/>
          </reference>
        </references>
      </pivotArea>
    </format>
    <format dxfId="1109">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108">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07">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06">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0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04">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03">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02">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0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00">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99">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9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97">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96">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9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94">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93">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92">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9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90">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89">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88">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87">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86">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85">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8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83">
      <pivotArea dataOnly="0" labelOnly="1" fieldPosition="0">
        <references count="1">
          <reference field="33" count="0"/>
        </references>
      </pivotArea>
    </format>
    <format dxfId="1082">
      <pivotArea collapsedLevelsAreSubtotals="1" fieldPosition="0">
        <references count="1">
          <reference field="33" count="0"/>
        </references>
      </pivotArea>
    </format>
    <format dxfId="1081">
      <pivotArea dataOnly="0" labelOnly="1" fieldPosition="0">
        <references count="1">
          <reference field="33" count="0"/>
        </references>
      </pivotArea>
    </format>
    <format dxfId="1080">
      <pivotArea dataOnly="0" labelOnly="1" fieldPosition="0">
        <references count="1">
          <reference field="13" count="0"/>
        </references>
      </pivotArea>
    </format>
    <format dxfId="107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7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7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7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7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7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73">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7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7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7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6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6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67">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6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5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5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5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5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5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53">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5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51">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5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4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4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4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4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4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4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4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4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3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3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3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3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3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3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3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31">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3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2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2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2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1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1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1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1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1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1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1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1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1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1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09">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0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0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0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0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0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0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0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99">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9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97">
      <pivotArea dataOnly="0" labelOnly="1" fieldPosition="0">
        <references count="1">
          <reference field="11" count="0"/>
        </references>
      </pivotArea>
    </format>
    <format dxfId="996">
      <pivotArea dataOnly="0" labelOnly="1" fieldPosition="0">
        <references count="1">
          <reference field="11" count="0"/>
        </references>
      </pivotArea>
    </format>
    <format dxfId="995">
      <pivotArea dataOnly="0" labelOnly="1" fieldPosition="0">
        <references count="1">
          <reference field="13" count="0"/>
        </references>
      </pivotArea>
    </format>
    <format dxfId="994">
      <pivotArea dataOnly="0" labelOnly="1" fieldPosition="0">
        <references count="1">
          <reference field="13" count="0"/>
        </references>
      </pivotArea>
    </format>
    <format dxfId="993">
      <pivotArea dataOnly="0" labelOnly="1" fieldPosition="0">
        <references count="1">
          <reference field="35" count="0"/>
        </references>
      </pivotArea>
    </format>
    <format dxfId="992">
      <pivotArea dataOnly="0" labelOnly="1" fieldPosition="0">
        <references count="1">
          <reference field="35" count="0"/>
        </references>
      </pivotArea>
    </format>
    <format dxfId="9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5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94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94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94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94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945">
      <pivotArea dataOnly="0" labelOnly="1" fieldPosition="0">
        <references count="1">
          <reference field="11" count="0"/>
        </references>
      </pivotArea>
    </format>
    <format dxfId="944">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4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42">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4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40">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3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38">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3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3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3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3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3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30">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29">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28">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27">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26">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2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24">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2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22">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2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20">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1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1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16">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1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14">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1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12">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11">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10">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09">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08">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0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06">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0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04">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0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02">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0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0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9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9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9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9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94">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93">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92">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91">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90">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8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88">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8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86">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8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84">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8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8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80">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7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78">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7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76">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75">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74">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73">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7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7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7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68">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67">
      <pivotArea dataOnly="0" labelOnly="1" grandRow="1" outline="0" fieldPosition="0"/>
    </format>
    <format dxfId="866">
      <pivotArea outline="0" fieldPosition="0">
        <references count="1">
          <reference field="4294967294" count="1">
            <x v="2"/>
          </reference>
        </references>
      </pivotArea>
    </format>
    <format dxfId="865">
      <pivotArea dataOnly="0" labelOnly="1" outline="0" fieldPosition="0">
        <references count="1">
          <reference field="4294967294" count="1">
            <x v="3"/>
          </reference>
        </references>
      </pivotArea>
    </format>
    <format dxfId="864">
      <pivotArea dataOnly="0" labelOnly="1" outline="0" fieldPosition="0">
        <references count="1">
          <reference field="4294967294" count="1">
            <x v="3"/>
          </reference>
        </references>
      </pivotArea>
    </format>
    <format dxfId="863">
      <pivotArea field="33" type="button" dataOnly="0" labelOnly="1" outline="0" axis="axisRow" fieldPosition="0"/>
    </format>
    <format dxfId="862">
      <pivotArea dataOnly="0" labelOnly="1" outline="0" fieldPosition="0">
        <references count="1">
          <reference field="4294967294" count="3">
            <x v="1"/>
            <x v="2"/>
            <x v="3"/>
          </reference>
        </references>
      </pivotArea>
    </format>
    <format dxfId="861">
      <pivotArea field="33" type="button" dataOnly="0" labelOnly="1" outline="0" axis="axisRow" fieldPosition="0"/>
    </format>
    <format dxfId="860">
      <pivotArea dataOnly="0" labelOnly="1" outline="0" fieldPosition="0">
        <references count="1">
          <reference field="4294967294" count="3">
            <x v="1"/>
            <x v="2"/>
            <x v="3"/>
          </reference>
        </references>
      </pivotArea>
    </format>
    <format dxfId="85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8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85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85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85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85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5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85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85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850">
      <pivotArea collapsedLevelsAreSubtotals="1" fieldPosition="0">
        <references count="2">
          <reference field="4294967294" count="1" selected="0">
            <x v="2"/>
          </reference>
          <reference field="33" count="0"/>
        </references>
      </pivotArea>
    </format>
    <format dxfId="849">
      <pivotArea collapsedLevelsAreSubtotals="1" fieldPosition="0">
        <references count="3">
          <reference field="4294967294" count="1" selected="0">
            <x v="2"/>
          </reference>
          <reference field="3" count="1">
            <x v="0"/>
          </reference>
          <reference field="33" count="0" selected="0"/>
        </references>
      </pivotArea>
    </format>
    <format dxfId="848">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847">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84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845">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84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4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84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84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84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83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83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83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83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83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3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83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832">
      <pivotArea dataOnly="0" labelOnly="1" outline="0" fieldPosition="0">
        <references count="1">
          <reference field="4294967294" count="1">
            <x v="2"/>
          </reference>
        </references>
      </pivotArea>
    </format>
    <format dxfId="83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830">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829">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828">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827">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2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82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82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82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82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82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82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1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81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817">
      <pivotArea collapsedLevelsAreSubtotals="1" fieldPosition="0">
        <references count="3">
          <reference field="4294967294" count="1" selected="0">
            <x v="2"/>
          </reference>
          <reference field="3" count="1">
            <x v="1"/>
          </reference>
          <reference field="33" count="0" selected="0"/>
        </references>
      </pivotArea>
    </format>
    <format dxfId="816">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815">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1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81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81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1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81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80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80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80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80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80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0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0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0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0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0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9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9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9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79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794">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93">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92">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9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9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8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788">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787">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8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8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8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83">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82">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81">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8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7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78">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77">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76">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7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7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7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7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7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7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6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6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6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6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65">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64">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6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6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6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6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5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5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5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5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5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5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5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5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5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5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49">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48">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47">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46">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4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4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4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4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4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4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3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3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3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3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3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3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33">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32">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31">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30">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29">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28">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2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2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2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2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2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2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2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2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19">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718">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717">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716">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15">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14">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1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1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1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1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0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08">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0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0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05">
      <pivotArea field="33" grandRow="1" outline="0" collapsedLevelsAreSubtotals="1" axis="axisRow" fieldPosition="0">
        <references count="1">
          <reference field="4294967294" count="1" selected="0">
            <x v="2"/>
          </reference>
        </references>
      </pivotArea>
    </format>
    <format dxfId="704">
      <pivotArea outline="0" fieldPosition="0">
        <references count="1">
          <reference field="4294967294" count="1">
            <x v="0"/>
          </reference>
        </references>
      </pivotArea>
    </format>
    <format dxfId="703">
      <pivotArea field="33" type="button" dataOnly="0" labelOnly="1" outline="0" axis="axisRow" fieldPosition="0"/>
    </format>
    <format dxfId="702">
      <pivotArea dataOnly="0" labelOnly="1" outline="0" fieldPosition="0">
        <references count="1">
          <reference field="4294967294" count="4">
            <x v="0"/>
            <x v="1"/>
            <x v="2"/>
            <x v="3"/>
          </reference>
        </references>
      </pivotArea>
    </format>
    <format dxfId="701">
      <pivotArea field="33" type="button" dataOnly="0" labelOnly="1" outline="0" axis="axisRow" fieldPosition="0"/>
    </format>
    <format dxfId="700">
      <pivotArea dataOnly="0" labelOnly="1" outline="0" fieldPosition="0">
        <references count="1">
          <reference field="4294967294" count="4">
            <x v="0"/>
            <x v="1"/>
            <x v="2"/>
            <x v="3"/>
          </reference>
        </references>
      </pivotArea>
    </format>
    <format dxfId="699">
      <pivotArea outline="0" collapsedLevelsAreSubtotals="1" fieldPosition="0">
        <references count="1">
          <reference field="4294967294" count="1" selected="0">
            <x v="4"/>
          </reference>
        </references>
      </pivotArea>
    </format>
    <format dxfId="698">
      <pivotArea dataOnly="0" labelOnly="1" outline="0" fieldPosition="0">
        <references count="1">
          <reference field="4294967294" count="1">
            <x v="4"/>
          </reference>
        </references>
      </pivotArea>
    </format>
    <format dxfId="697">
      <pivotArea type="all" dataOnly="0" outline="0" fieldPosition="0"/>
    </format>
    <format dxfId="696">
      <pivotArea outline="0" collapsedLevelsAreSubtotals="1" fieldPosition="0"/>
    </format>
    <format dxfId="695">
      <pivotArea field="33" type="button" dataOnly="0" labelOnly="1" outline="0" axis="axisRow" fieldPosition="0"/>
    </format>
    <format dxfId="694">
      <pivotArea dataOnly="0" labelOnly="1" fieldPosition="0">
        <references count="1">
          <reference field="33" count="0"/>
        </references>
      </pivotArea>
    </format>
    <format dxfId="693">
      <pivotArea dataOnly="0" labelOnly="1" grandRow="1" outline="0" fieldPosition="0"/>
    </format>
    <format dxfId="692">
      <pivotArea dataOnly="0" labelOnly="1" fieldPosition="0">
        <references count="2">
          <reference field="3" count="0"/>
          <reference field="33" count="0" selected="0"/>
        </references>
      </pivotArea>
    </format>
    <format dxfId="691">
      <pivotArea dataOnly="0" labelOnly="1" fieldPosition="0">
        <references count="3">
          <reference field="3" count="1" selected="0">
            <x v="0"/>
          </reference>
          <reference field="5" count="1">
            <x v="0"/>
          </reference>
          <reference field="33" count="0" selected="0"/>
        </references>
      </pivotArea>
    </format>
    <format dxfId="690">
      <pivotArea dataOnly="0" labelOnly="1" fieldPosition="0">
        <references count="3">
          <reference field="3" count="1" selected="0">
            <x v="1"/>
          </reference>
          <reference field="5" count="2">
            <x v="1"/>
            <x v="2"/>
          </reference>
          <reference field="33" count="0" selected="0"/>
        </references>
      </pivotArea>
    </format>
    <format dxfId="68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88">
      <pivotArea dataOnly="0" labelOnly="1" fieldPosition="0">
        <references count="4">
          <reference field="3" count="1" selected="0">
            <x v="1"/>
          </reference>
          <reference field="5" count="1" selected="0">
            <x v="1"/>
          </reference>
          <reference field="33" count="0" selected="0"/>
          <reference field="34" count="0"/>
        </references>
      </pivotArea>
    </format>
    <format dxfId="687">
      <pivotArea dataOnly="0" labelOnly="1" fieldPosition="0">
        <references count="4">
          <reference field="3" count="1" selected="0">
            <x v="1"/>
          </reference>
          <reference field="5" count="1" selected="0">
            <x v="2"/>
          </reference>
          <reference field="33" count="0" selected="0"/>
          <reference field="34" count="1">
            <x v="2"/>
          </reference>
        </references>
      </pivotArea>
    </format>
    <format dxfId="68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8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8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8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8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8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8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7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7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7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7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7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7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7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7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7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7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6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6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6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6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6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6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6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6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6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5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5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5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5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5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5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5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5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5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4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4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4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4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4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4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4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4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3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3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3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3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3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3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3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3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2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2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2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2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2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2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2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2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2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2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1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61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61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61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61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61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61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61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61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61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60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6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6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60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60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60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0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0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9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9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9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95">
      <pivotArea dataOnly="0" labelOnly="1" outline="0" fieldPosition="0">
        <references count="1">
          <reference field="4294967294" count="5">
            <x v="0"/>
            <x v="1"/>
            <x v="2"/>
            <x v="3"/>
            <x v="4"/>
          </reference>
        </references>
      </pivotArea>
    </format>
    <format dxfId="594">
      <pivotArea type="all" dataOnly="0" outline="0" fieldPosition="0"/>
    </format>
    <format dxfId="593">
      <pivotArea outline="0" collapsedLevelsAreSubtotals="1" fieldPosition="0"/>
    </format>
    <format dxfId="592">
      <pivotArea field="33" type="button" dataOnly="0" labelOnly="1" outline="0" axis="axisRow" fieldPosition="0"/>
    </format>
    <format dxfId="591">
      <pivotArea dataOnly="0" labelOnly="1" fieldPosition="0">
        <references count="1">
          <reference field="33" count="0"/>
        </references>
      </pivotArea>
    </format>
    <format dxfId="590">
      <pivotArea dataOnly="0" labelOnly="1" grandRow="1" outline="0" fieldPosition="0"/>
    </format>
    <format dxfId="589">
      <pivotArea dataOnly="0" labelOnly="1" fieldPosition="0">
        <references count="2">
          <reference field="3" count="0"/>
          <reference field="33" count="0" selected="0"/>
        </references>
      </pivotArea>
    </format>
    <format dxfId="588">
      <pivotArea dataOnly="0" labelOnly="1" fieldPosition="0">
        <references count="3">
          <reference field="3" count="1" selected="0">
            <x v="0"/>
          </reference>
          <reference field="5" count="1">
            <x v="0"/>
          </reference>
          <reference field="33" count="0" selected="0"/>
        </references>
      </pivotArea>
    </format>
    <format dxfId="587">
      <pivotArea dataOnly="0" labelOnly="1" fieldPosition="0">
        <references count="3">
          <reference field="3" count="1" selected="0">
            <x v="1"/>
          </reference>
          <reference field="5" count="2">
            <x v="1"/>
            <x v="2"/>
          </reference>
          <reference field="33" count="0" selected="0"/>
        </references>
      </pivotArea>
    </format>
    <format dxfId="58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85">
      <pivotArea dataOnly="0" labelOnly="1" fieldPosition="0">
        <references count="4">
          <reference field="3" count="1" selected="0">
            <x v="1"/>
          </reference>
          <reference field="5" count="1" selected="0">
            <x v="1"/>
          </reference>
          <reference field="33" count="0" selected="0"/>
          <reference field="34" count="0"/>
        </references>
      </pivotArea>
    </format>
    <format dxfId="584">
      <pivotArea dataOnly="0" labelOnly="1" fieldPosition="0">
        <references count="4">
          <reference field="3" count="1" selected="0">
            <x v="1"/>
          </reference>
          <reference field="5" count="1" selected="0">
            <x v="2"/>
          </reference>
          <reference field="33" count="0" selected="0"/>
          <reference field="34" count="1">
            <x v="2"/>
          </reference>
        </references>
      </pivotArea>
    </format>
    <format dxfId="58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8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8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8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7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7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7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7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7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7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7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7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7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7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6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6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6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6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6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6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6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6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6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6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5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5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5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5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5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5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5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5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5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4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4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4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4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4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4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4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4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3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3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3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3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3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3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3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3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3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2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2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2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2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2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2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2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2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2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2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1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51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51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51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1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1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1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1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1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1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0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0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0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0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0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0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9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9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9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9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9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9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9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92">
      <pivotArea dataOnly="0" labelOnly="1" outline="0" fieldPosition="0">
        <references count="1">
          <reference field="4294967294" count="5">
            <x v="0"/>
            <x v="1"/>
            <x v="2"/>
            <x v="3"/>
            <x v="4"/>
          </reference>
        </references>
      </pivotArea>
    </format>
    <format dxfId="491">
      <pivotArea dataOnly="0" labelOnly="1" fieldPosition="0">
        <references count="1">
          <reference field="11" count="0"/>
        </references>
      </pivotArea>
    </format>
    <format dxfId="490">
      <pivotArea dataOnly="0" labelOnly="1" fieldPosition="0">
        <references count="1">
          <reference field="11" count="0"/>
        </references>
      </pivotArea>
    </format>
    <format dxfId="489">
      <pivotArea dataOnly="0" labelOnly="1" fieldPosition="0">
        <references count="1">
          <reference field="13" count="0"/>
        </references>
      </pivotArea>
    </format>
    <format dxfId="488">
      <pivotArea dataOnly="0" labelOnly="1" fieldPosition="0">
        <references count="1">
          <reference field="13" count="0"/>
        </references>
      </pivotArea>
    </format>
    <format dxfId="487">
      <pivotArea dataOnly="0" labelOnly="1" fieldPosition="0">
        <references count="1">
          <reference field="13" count="0"/>
        </references>
      </pivotArea>
    </format>
    <format dxfId="486">
      <pivotArea dataOnly="0" labelOnly="1" fieldPosition="0">
        <references count="1">
          <reference field="15" count="0"/>
        </references>
      </pivotArea>
    </format>
    <format dxfId="485">
      <pivotArea dataOnly="0" labelOnly="1" fieldPosition="0">
        <references count="1">
          <reference field="15" count="0"/>
        </references>
      </pivotArea>
    </format>
    <format dxfId="484">
      <pivotArea dataOnly="0" labelOnly="1" fieldPosition="0">
        <references count="1">
          <reference field="15" count="0"/>
        </references>
      </pivotArea>
    </format>
    <format dxfId="483">
      <pivotArea dataOnly="0" labelOnly="1" fieldPosition="0">
        <references count="1">
          <reference field="15" count="0"/>
        </references>
      </pivotArea>
    </format>
    <format dxfId="482">
      <pivotArea dataOnly="0" labelOnly="1" fieldPosition="0">
        <references count="1">
          <reference field="15" count="0"/>
        </references>
      </pivotArea>
    </format>
    <format dxfId="481">
      <pivotArea field="33" type="button" dataOnly="0" labelOnly="1" outline="0" axis="axisRow" fieldPosition="0"/>
    </format>
    <format dxfId="480">
      <pivotArea dataOnly="0" labelOnly="1" fieldPosition="0">
        <references count="1">
          <reference field="33" count="0"/>
        </references>
      </pivotArea>
    </format>
    <format dxfId="479">
      <pivotArea dataOnly="0" labelOnly="1" grandRow="1" outline="0" fieldPosition="0"/>
    </format>
    <format dxfId="478">
      <pivotArea dataOnly="0" labelOnly="1" fieldPosition="0">
        <references count="2">
          <reference field="3" count="0"/>
          <reference field="33" count="0" selected="0"/>
        </references>
      </pivotArea>
    </format>
    <format dxfId="477">
      <pivotArea dataOnly="0" labelOnly="1" fieldPosition="0">
        <references count="3">
          <reference field="3" count="1" selected="0">
            <x v="0"/>
          </reference>
          <reference field="5" count="1">
            <x v="0"/>
          </reference>
          <reference field="33" count="0" selected="0"/>
        </references>
      </pivotArea>
    </format>
    <format dxfId="476">
      <pivotArea dataOnly="0" labelOnly="1" fieldPosition="0">
        <references count="3">
          <reference field="3" count="1" selected="0">
            <x v="1"/>
          </reference>
          <reference field="5" count="2">
            <x v="1"/>
            <x v="2"/>
          </reference>
          <reference field="33" count="0" selected="0"/>
        </references>
      </pivotArea>
    </format>
    <format dxfId="4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74">
      <pivotArea dataOnly="0" labelOnly="1" fieldPosition="0">
        <references count="4">
          <reference field="3" count="1" selected="0">
            <x v="1"/>
          </reference>
          <reference field="5" count="1" selected="0">
            <x v="1"/>
          </reference>
          <reference field="33" count="0" selected="0"/>
          <reference field="34" count="0"/>
        </references>
      </pivotArea>
    </format>
    <format dxfId="4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4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6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6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6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6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6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6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5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5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5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5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55">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5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5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5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5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5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4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4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4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4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4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4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3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3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3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3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3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3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2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2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2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2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2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2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1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1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16">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1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1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13">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1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1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0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0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07">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06">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0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0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0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0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96">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90">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8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8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8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8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82">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81">
      <pivotArea field="33" type="button" dataOnly="0" labelOnly="1" outline="0" axis="axisRow" fieldPosition="0"/>
    </format>
    <format dxfId="380">
      <pivotArea dataOnly="0" labelOnly="1" fieldPosition="0">
        <references count="1">
          <reference field="33" count="0"/>
        </references>
      </pivotArea>
    </format>
    <format dxfId="379">
      <pivotArea dataOnly="0" labelOnly="1" grandRow="1" outline="0" fieldPosition="0"/>
    </format>
    <format dxfId="378">
      <pivotArea dataOnly="0" labelOnly="1" fieldPosition="0">
        <references count="2">
          <reference field="3" count="0"/>
          <reference field="33" count="0" selected="0"/>
        </references>
      </pivotArea>
    </format>
    <format dxfId="377">
      <pivotArea dataOnly="0" labelOnly="1" fieldPosition="0">
        <references count="3">
          <reference field="3" count="1" selected="0">
            <x v="0"/>
          </reference>
          <reference field="5" count="1">
            <x v="0"/>
          </reference>
          <reference field="33" count="0" selected="0"/>
        </references>
      </pivotArea>
    </format>
    <format dxfId="376">
      <pivotArea dataOnly="0" labelOnly="1" fieldPosition="0">
        <references count="3">
          <reference field="3" count="1" selected="0">
            <x v="1"/>
          </reference>
          <reference field="5" count="2">
            <x v="1"/>
            <x v="2"/>
          </reference>
          <reference field="33" count="0" selected="0"/>
        </references>
      </pivotArea>
    </format>
    <format dxfId="37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74">
      <pivotArea dataOnly="0" labelOnly="1" fieldPosition="0">
        <references count="4">
          <reference field="3" count="1" selected="0">
            <x v="1"/>
          </reference>
          <reference field="5" count="1" selected="0">
            <x v="1"/>
          </reference>
          <reference field="33" count="0" selected="0"/>
          <reference field="34" count="0"/>
        </references>
      </pivotArea>
    </format>
    <format dxfId="373">
      <pivotArea dataOnly="0" labelOnly="1" fieldPosition="0">
        <references count="4">
          <reference field="3" count="1" selected="0">
            <x v="1"/>
          </reference>
          <reference field="5" count="1" selected="0">
            <x v="2"/>
          </reference>
          <reference field="33" count="0" selected="0"/>
          <reference field="34" count="1">
            <x v="2"/>
          </reference>
        </references>
      </pivotArea>
    </format>
    <format dxfId="37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7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7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6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6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6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6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6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6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6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6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6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5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5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5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5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55">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5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5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5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5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5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4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4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4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4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4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4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3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3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3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3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3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2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2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2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2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2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2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2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1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1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16">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1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1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13">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1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1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1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0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0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07">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06">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0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0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0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0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96">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90">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8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8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8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8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8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82">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81">
      <pivotArea dataOnly="0" labelOnly="1" fieldPosition="0">
        <references count="1">
          <reference field="11" count="0"/>
        </references>
      </pivotArea>
    </format>
    <format dxfId="280">
      <pivotArea dataOnly="0" labelOnly="1" fieldPosition="0">
        <references count="1">
          <reference field="11" count="0"/>
        </references>
      </pivotArea>
    </format>
    <format dxfId="279">
      <pivotArea dataOnly="0" labelOnly="1" fieldPosition="0">
        <references count="1">
          <reference field="13" count="0"/>
        </references>
      </pivotArea>
    </format>
    <format dxfId="278">
      <pivotArea dataOnly="0" labelOnly="1" fieldPosition="0">
        <references count="1">
          <reference field="13" count="0"/>
        </references>
      </pivotArea>
    </format>
    <format dxfId="277">
      <pivotArea dataOnly="0" labelOnly="1" fieldPosition="0">
        <references count="1">
          <reference field="13" count="0"/>
        </references>
      </pivotArea>
    </format>
    <format dxfId="276">
      <pivotArea dataOnly="0" labelOnly="1" fieldPosition="0">
        <references count="1">
          <reference field="15" count="0"/>
        </references>
      </pivotArea>
    </format>
    <format dxfId="275">
      <pivotArea dataOnly="0" labelOnly="1" fieldPosition="0">
        <references count="1">
          <reference field="15" count="0"/>
        </references>
      </pivotArea>
    </format>
    <format dxfId="274">
      <pivotArea dataOnly="0" labelOnly="1" fieldPosition="0">
        <references count="1">
          <reference field="15" count="0"/>
        </references>
      </pivotArea>
    </format>
    <format dxfId="273">
      <pivotArea dataOnly="0" labelOnly="1" fieldPosition="0">
        <references count="1">
          <reference field="15" count="0"/>
        </references>
      </pivotArea>
    </format>
    <format dxfId="272">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57">
      <pivotArea outline="0" collapsedLevelsAreSubtotals="1" fieldPosition="0"/>
    </format>
    <format dxfId="256">
      <pivotArea type="all" dataOnly="0" outline="0" fieldPosition="0"/>
    </format>
    <format dxfId="255">
      <pivotArea outline="0" collapsedLevelsAreSubtotals="1" fieldPosition="0"/>
    </format>
    <format dxfId="254">
      <pivotArea field="34" type="button" dataOnly="0" labelOnly="1" outline="0" axis="axisRow" fieldPosition="0"/>
    </format>
    <format dxfId="253">
      <pivotArea dataOnly="0" labelOnly="1" grandRow="1" outline="0" fieldPosition="0"/>
    </format>
    <format dxfId="252">
      <pivotArea dataOnly="0" labelOnly="1" outline="0" fieldPosition="0">
        <references count="1">
          <reference field="4294967294" count="3">
            <x v="0"/>
            <x v="1"/>
            <x v="2"/>
          </reference>
        </references>
      </pivotArea>
    </format>
    <format dxfId="251">
      <pivotArea dataOnly="0" labelOnly="1" fieldPosition="0">
        <references count="1">
          <reference field="34" count="0"/>
        </references>
      </pivotArea>
    </format>
    <format dxfId="250">
      <pivotArea collapsedLevelsAreSubtotals="1" fieldPosition="0">
        <references count="1">
          <reference field="34" count="1">
            <x v="0"/>
          </reference>
        </references>
      </pivotArea>
    </format>
    <format dxfId="249">
      <pivotArea dataOnly="0" labelOnly="1" fieldPosition="0">
        <references count="1">
          <reference field="34" count="1">
            <x v="0"/>
          </reference>
        </references>
      </pivotArea>
    </format>
    <format dxfId="248">
      <pivotArea collapsedLevelsAreSubtotals="1" fieldPosition="0">
        <references count="1">
          <reference field="34" count="1">
            <x v="1"/>
          </reference>
        </references>
      </pivotArea>
    </format>
    <format dxfId="247">
      <pivotArea dataOnly="0" labelOnly="1" fieldPosition="0">
        <references count="1">
          <reference field="34" count="1">
            <x v="1"/>
          </reference>
        </references>
      </pivotArea>
    </format>
    <format dxfId="246">
      <pivotArea collapsedLevelsAreSubtotals="1" fieldPosition="0">
        <references count="1">
          <reference field="34" count="1">
            <x v="2"/>
          </reference>
        </references>
      </pivotArea>
    </format>
    <format dxfId="245">
      <pivotArea dataOnly="0" labelOnly="1" fieldPosition="0">
        <references count="1">
          <reference field="34" count="1">
            <x v="2"/>
          </reference>
        </references>
      </pivotArea>
    </format>
    <format dxfId="244">
      <pivotArea collapsedLevelsAreSubtotals="1" fieldPosition="0">
        <references count="1">
          <reference field="34" count="1">
            <x v="3"/>
          </reference>
        </references>
      </pivotArea>
    </format>
    <format dxfId="24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71">
      <pivotArea outline="0" collapsedLevelsAreSubtotals="1" fieldPosition="0"/>
    </format>
    <format dxfId="270">
      <pivotArea type="all" dataOnly="0" outline="0" fieldPosition="0"/>
    </format>
    <format dxfId="269">
      <pivotArea outline="0" collapsedLevelsAreSubtotals="1" fieldPosition="0"/>
    </format>
    <format dxfId="268">
      <pivotArea field="34" type="button" dataOnly="0" labelOnly="1" outline="0" axis="axisRow" fieldPosition="0"/>
    </format>
    <format dxfId="267">
      <pivotArea dataOnly="0" labelOnly="1" grandRow="1" outline="0" fieldPosition="0"/>
    </format>
    <format dxfId="266">
      <pivotArea dataOnly="0" labelOnly="1" fieldPosition="0">
        <references count="1">
          <reference field="34" count="0"/>
        </references>
      </pivotArea>
    </format>
    <format dxfId="265">
      <pivotArea collapsedLevelsAreSubtotals="1" fieldPosition="0">
        <references count="1">
          <reference field="34" count="1">
            <x v="0"/>
          </reference>
        </references>
      </pivotArea>
    </format>
    <format dxfId="264">
      <pivotArea dataOnly="0" labelOnly="1" fieldPosition="0">
        <references count="1">
          <reference field="34" count="1">
            <x v="0"/>
          </reference>
        </references>
      </pivotArea>
    </format>
    <format dxfId="263">
      <pivotArea collapsedLevelsAreSubtotals="1" fieldPosition="0">
        <references count="1">
          <reference field="34" count="1">
            <x v="1"/>
          </reference>
        </references>
      </pivotArea>
    </format>
    <format dxfId="262">
      <pivotArea dataOnly="0" labelOnly="1" fieldPosition="0">
        <references count="1">
          <reference field="34" count="1">
            <x v="1"/>
          </reference>
        </references>
      </pivotArea>
    </format>
    <format dxfId="261">
      <pivotArea collapsedLevelsAreSubtotals="1" fieldPosition="0">
        <references count="1">
          <reference field="34" count="1">
            <x v="2"/>
          </reference>
        </references>
      </pivotArea>
    </format>
    <format dxfId="260">
      <pivotArea dataOnly="0" labelOnly="1" fieldPosition="0">
        <references count="1">
          <reference field="34" count="1">
            <x v="2"/>
          </reference>
        </references>
      </pivotArea>
    </format>
    <format dxfId="259">
      <pivotArea collapsedLevelsAreSubtotals="1" fieldPosition="0">
        <references count="1">
          <reference field="34" count="1">
            <x v="3"/>
          </reference>
        </references>
      </pivotArea>
    </format>
    <format dxfId="25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375" dataDxfId="1373" totalsRowDxfId="1371" headerRowBorderDxfId="1374" tableBorderDxfId="1372" totalsRowBorderDxfId="1370">
  <autoFilter ref="B13:O229" xr:uid="{5439E600-4AE6-4A9C-BF96-1F8B4649EF5E}"/>
  <sortState xmlns:xlrd2="http://schemas.microsoft.com/office/spreadsheetml/2017/richdata2" ref="B14:O226">
    <sortCondition ref="C13:C226"/>
  </sortState>
  <tableColumns count="14">
    <tableColumn id="1" xr3:uid="{EA3EA993-E9B8-4175-AE78-56C2DE826084}" name="No" dataDxfId="1369" totalsRowDxfId="13" dataCellStyle="Normal 4"/>
    <tableColumn id="14" xr3:uid="{39BE1E11-4C0D-43C9-A7CF-CFD7B6D88EC1}" name="Urut" dataDxfId="1368" totalsRowDxfId="12" dataCellStyle="Normal 4"/>
    <tableColumn id="2" xr3:uid="{55765DF9-9B2D-49B2-8C10-51C6F4795A2B}" name="Nomor SP2D" dataDxfId="1367" totalsRowDxfId="11"/>
    <tableColumn id="3" xr3:uid="{95F2A4A6-178D-4D09-BEC2-A35DA9DD284C}" name="Tanggal SP2D" dataDxfId="1366" totalsRowDxfId="10"/>
    <tableColumn id="4" xr3:uid="{1BFC6E15-B107-44FC-880F-0FA398A70437}" name="Nilai SP2D" totalsRowFunction="sum" dataDxfId="1365" totalsRowDxfId="9" dataCellStyle="Comma [0]"/>
    <tableColumn id="5" xr3:uid="{BA79B4B6-6D4D-4C40-A794-FBA956D546A8}" name="Jenis SPM" dataDxfId="1364" totalsRowDxfId="8"/>
    <tableColumn id="6" xr3:uid="{0728F6B3-877B-4801-849D-78A7FD394756}" name="Nomor Invoice" dataDxfId="1363" totalsRowDxfId="7"/>
    <tableColumn id="7" xr3:uid="{BC8C9A9E-906E-4F73-AA7C-36C21228DCD0}" name="Tanggal Invoice" dataDxfId="1362" totalsRowDxfId="6"/>
    <tableColumn id="8" xr3:uid="{4F370E97-CC92-41D4-B70A-C2C397F13E5F}" name="Jenis SP2D" dataDxfId="1361" totalsRowDxfId="5"/>
    <tableColumn id="9" xr3:uid="{5AB0F2BB-729E-4A36-99C2-531506F2E0D4}" name="Deskripsi" dataDxfId="1360" totalsRowDxfId="4"/>
    <tableColumn id="10" xr3:uid="{E9855FB4-726E-4E0F-A40E-89C5AF4CAAE7}" name="Bagian / Bidang" dataDxfId="1359" totalsRowDxfId="3" dataCellStyle="Normal 4"/>
    <tableColumn id="11" xr3:uid="{07CEE088-AC9A-406D-AECA-D9F23626D4D5}" name="Subbagian / Subbidang" dataDxfId="1358" totalsRowDxfId="2" dataCellStyle="Normal 4"/>
    <tableColumn id="13" xr3:uid="{7D701C80-B1AD-4D78-B3C3-525A71261916}" name="Status Realisasi" dataDxfId="1357" totalsRowDxfId="1" dataCellStyle="Normal 4"/>
    <tableColumn id="12" xr3:uid="{BE916C21-2F59-4DE9-9BDF-707A1C1956B2}" name="all" dataDxfId="1356" totalsRowDxfId="0"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42" dataDxfId="241">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40"/>
    <tableColumn id="2" xr3:uid="{2DB0BCF7-353A-4057-BFD0-5A9AFD7AD377}" name="kdunit" dataDxfId="239"/>
    <tableColumn id="3" xr3:uid="{6BCC3689-465C-41AB-AA41-B61148952378}" name="kdprogram" dataDxfId="238"/>
    <tableColumn id="4" xr3:uid="{2A5A7B58-839E-4216-A115-BA31451747CC}" name="Program" dataDxfId="237"/>
    <tableColumn id="5" xr3:uid="{B90B5CFD-D8F4-48C4-81DF-60CCA43D8B33}" name="kdgiat" dataDxfId="236"/>
    <tableColumn id="6" xr3:uid="{665306DE-5004-4796-BA54-AF3E581B23DE}" name="Kegiatan" dataDxfId="235"/>
    <tableColumn id="7" xr3:uid="{896282BA-49FB-4172-920C-20AE0DBD436D}" name="kdoutput" dataDxfId="234"/>
    <tableColumn id="8" xr3:uid="{81ACE6BC-C81E-44B5-AC16-FA7339E6C95D}" name="Output" dataDxfId="233"/>
    <tableColumn id="9" xr3:uid="{B9A79FBA-908D-418C-864B-733536EBB6AD}" name="kdsoutput" dataDxfId="232"/>
    <tableColumn id="10" xr3:uid="{8730A0E5-24CD-4DD0-97C9-7EB5897F6937}" name="SubOutput" dataDxfId="231"/>
    <tableColumn id="11" xr3:uid="{A1213678-0772-43DE-9A68-4CCAC2CAB97F}" name="kdkmpnen" dataDxfId="230"/>
    <tableColumn id="12" xr3:uid="{13F01672-806F-47CD-8E7B-DBEF02211C49}" name="Komponen" dataDxfId="229"/>
    <tableColumn id="13" xr3:uid="{EE24777D-4C50-49CF-9D51-B1D10E6B59C5}" name="kdskmpnen" dataDxfId="228"/>
    <tableColumn id="14" xr3:uid="{6B16732C-65AB-40BC-9BE7-38F27B545CA4}" name="SubKomponen" dataDxfId="227"/>
    <tableColumn id="15" xr3:uid="{9DE11426-CAD6-4307-AF79-5BA31FE425C4}" name="kdakun" dataDxfId="226"/>
    <tableColumn id="16" xr3:uid="{95D2AD80-8C0A-4582-9C73-FCD7148568BD}" name="Akun" dataDxfId="225"/>
    <tableColumn id="17" xr3:uid="{1099A73B-6EFE-4758-9112-C98BE9AF6233}" name="DIPA_REVISI3" dataDxfId="224" dataCellStyle="Comma [0]">
      <calculatedColumnFormula array="1">SUM(_xlfn._xlws.FILTER(HistoryDIPA[TOTAL],(HistoryDIPA[MAK]=SP2D[[#This Row],[Kode Akun]])*(HistoryDIPA[StatusDIPA]=$Q$3),0))</calculatedColumnFormula>
    </tableColumn>
    <tableColumn id="18" xr3:uid="{F5761B11-9E81-4F7C-BD95-CB52A5BA049C}" name="DIPA_REVISI2" dataDxfId="223" dataCellStyle="Comma [0]"/>
    <tableColumn id="52" xr3:uid="{756AF1CD-7E6D-49D5-9982-55502306D24E}" name="Blokir AA ke 1" dataDxfId="222" dataCellStyle="Comma [0]"/>
    <tableColumn id="53" xr3:uid="{6DF30DE6-28F7-4458-802A-BCB387ECC2BB}" name="Blokir AA ke 2" dataDxfId="221" dataCellStyle="Comma [0]"/>
    <tableColumn id="54" xr3:uid="{8D97E884-E482-4A07-9E42-16F472895357}" name="Pagu-Blokir" dataDxfId="220" dataCellStyle="Comma [0]">
      <calculatedColumnFormula>SP2D[[#This Row],[DIPA_REVISI3]]-SUM(SP2D[[#This Row],[Blokir AA ke 1]:[Blokir AA ke 2]])</calculatedColumnFormula>
    </tableColumn>
    <tableColumn id="19" xr3:uid="{D85464D1-34A4-4D62-B202-AA5B44380AE8}" name="Jan" dataDxfId="219">
      <calculatedColumnFormula>SUM('PER BULAN'!J96:L96)</calculatedColumnFormula>
    </tableColumn>
    <tableColumn id="20" xr3:uid="{59AFB7C3-9561-4F72-BA75-233CA8574E0E}" name="Feb" dataDxfId="218"/>
    <tableColumn id="21" xr3:uid="{339941D9-EB6A-4D9E-AAFD-8BC87914D9CD}" name="Mar" dataDxfId="217"/>
    <tableColumn id="22" xr3:uid="{4DB8271D-A562-4BDB-AF86-6803F5A0D6B6}" name="Apr" dataDxfId="216"/>
    <tableColumn id="23" xr3:uid="{A6296B83-2C3A-4B7B-B349-C7B81EF82E20}" name="Mei" dataDxfId="215"/>
    <tableColumn id="24" xr3:uid="{E35B9BB8-2C59-4938-BD17-AB6DA6D49836}" name="Jun" dataDxfId="214"/>
    <tableColumn id="25" xr3:uid="{0B56CE2F-22F5-4935-B179-82B908FFA45C}" name="Jul" dataDxfId="213"/>
    <tableColumn id="26" xr3:uid="{C5C2C340-1544-4521-9059-33AEBE3423A8}" name="Ags" dataDxfId="212"/>
    <tableColumn id="27" xr3:uid="{86511B91-6FBB-44C6-BFE0-FC75035E6D40}" name="Sep" dataDxfId="211"/>
    <tableColumn id="28" xr3:uid="{2C0763CA-B0D1-4434-BD74-3778A7A332E6}" name="Okt" dataDxfId="210"/>
    <tableColumn id="29" xr3:uid="{1D2AE206-2433-4713-B023-179D69FA3E25}" name="Nov" dataDxfId="209"/>
    <tableColumn id="30" xr3:uid="{C1E5584B-01F1-4175-8FA8-D285D3701F44}" name="Des" dataDxfId="208"/>
    <tableColumn id="31" xr3:uid="{3BEE2055-AE9D-40FE-AE62-8E331B1816BF}" name="eselon2" dataDxfId="207"/>
    <tableColumn id="32" xr3:uid="{A002471B-4101-4577-BC3A-704405B733FB}" name="koordinator" dataDxfId="206"/>
    <tableColumn id="33" xr3:uid="{D023DF90-D6C9-428C-971B-7DDF8C7D5F03}" name="Subkoordinator" dataDxfId="205"/>
    <tableColumn id="34" xr3:uid="{FE48F7A1-0956-4644-89C0-EA36C183F595}" name="Jns_Belanja" dataDxfId="204"/>
    <tableColumn id="35" xr3:uid="{BE3FC102-4A2C-4D3D-B515-5052A70FFDEB}" name="satker" dataDxfId="203"/>
    <tableColumn id="36" xr3:uid="{C44DBFA7-2D15-465C-8D00-F06B638B5ED4}" name="Realisasi" dataDxfId="202" dataCellStyle="Comma [0]">
      <calculatedColumnFormula>SUM(V4:AG4)</calculatedColumnFormula>
    </tableColumn>
    <tableColumn id="37" xr3:uid="{DE361282-2992-4D2B-992E-4096AF6D8E40}" name="Real %" dataDxfId="201">
      <calculatedColumnFormula>IFERROR(AM4/Q4*100,0)</calculatedColumnFormula>
    </tableColumn>
    <tableColumn id="38" xr3:uid="{EEF961EF-FF6A-40D5-A0B6-ED634EBADFBC}" name="Sisa" dataDxfId="200" dataCellStyle="Comma [0]">
      <calculatedColumnFormula>Q4-AM4</calculatedColumnFormula>
    </tableColumn>
    <tableColumn id="39" xr3:uid="{85643851-7A65-42C2-A08E-B6A7A8DA03F0}" name="Sisa %" dataDxfId="199">
      <calculatedColumnFormula>IFERROR(AO4/Q4*100,0)</calculatedColumnFormula>
    </tableColumn>
    <tableColumn id="40" xr3:uid="{9E4F31F6-8A80-4410-976A-8EEA7368EA20}" name="Kode Akun" dataDxfId="198">
      <calculatedColumnFormula>_xlfn.TEXTJOIN(".",TRUE,C4,E4,G4,I4,K4,M4,O4)</calculatedColumnFormula>
    </tableColumn>
    <tableColumn id="41" xr3:uid="{0FDDBC90-1CC8-4C07-8122-50D2362EF739}" name="Status Covid" dataDxfId="197">
      <calculatedColumnFormula>IF(ISNUMBER(SEARCH("COVID",SP2D[[#This Row],[Akun]])),"COVID","Non COVID")</calculatedColumnFormula>
    </tableColumn>
    <tableColumn id="42" xr3:uid="{3D9BDB80-A0C7-4422-BA12-733AF91AF0E5}" name="Status Realisasi" dataDxfId="19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9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94"/>
    <tableColumn id="45" xr3:uid="{4B827D21-BED7-493A-98C2-BF92D20ACB6E}" name="TUP 1" dataDxfId="193"/>
    <tableColumn id="46" xr3:uid="{1A108E85-F9A8-4C5A-B9B2-E8E733C3D3EB}" name="GUP 2" dataDxfId="192"/>
    <tableColumn id="47" xr3:uid="{197D7FA7-EA56-478F-AC63-0B5D47D9765B}" name="GUP 3" dataDxfId="191"/>
    <tableColumn id="48" xr3:uid="{4614C9FA-2AB0-4D2D-AA55-13680C8EE8C5}" name="GUP 4" dataDxfId="190"/>
    <tableColumn id="49" xr3:uid="{9B9C7D3C-BD3B-413C-9633-5B1476894793}" name="GUP 5" dataDxfId="189"/>
    <tableColumn id="50" xr3:uid="{7F81D278-F155-4728-BD7E-4DD553D05EAC}" name="TUP 2 (1)" dataDxfId="188"/>
    <tableColumn id="51" xr3:uid="{40F6E74E-B62F-4684-A934-E1FBCD0EDECE}" name="TUP 2 (2)" dataDxfId="1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86" dataDxfId="185">
  <autoFilter ref="BC3:BD143" xr:uid="{9BE31371-6D84-40BC-BC89-6EB614AAFDED}"/>
  <tableColumns count="2">
    <tableColumn id="1" xr3:uid="{FFEC0591-1F8E-4D42-8DB7-95FE40C6A4FA}" name="GUP 6" dataDxfId="184"/>
    <tableColumn id="2" xr3:uid="{53B91740-F7E5-49C9-B6EF-884B25AEA288}" name="GUP 7" dataDxfId="1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82" dataDxfId="181">
  <autoFilter ref="BE3:BE143" xr:uid="{B583C927-BDC0-4A9E-9EAD-1AA964672F53}"/>
  <tableColumns count="1">
    <tableColumn id="1" xr3:uid="{AAED9B86-5EBB-4AE0-920F-B7B74A71FB42}" name="TUP 3" dataDxfId="1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79" dataDxfId="178">
  <autoFilter ref="A3:BA15" xr:uid="{0218787B-FAFB-4E31-BAF7-C07090CCABB5}"/>
  <tableColumns count="53">
    <tableColumn id="1" xr3:uid="{80105D8C-B6CC-4C67-A0D5-A51108634790}" name="kddept" dataDxfId="177"/>
    <tableColumn id="2" xr3:uid="{79F788C4-BE24-4442-B4A5-787846FC3242}" name="kdunit" dataDxfId="176"/>
    <tableColumn id="3" xr3:uid="{F5607343-B1C5-442F-9F62-66DAB70DF978}" name="kdprogram" dataDxfId="175"/>
    <tableColumn id="4" xr3:uid="{67275D4D-383A-492A-9FB0-586605819489}" name="Program" dataDxfId="174"/>
    <tableColumn id="5" xr3:uid="{7E089115-5279-4639-B5C8-B5B142691A5E}" name="kdgiat" dataDxfId="173"/>
    <tableColumn id="6" xr3:uid="{86B452FA-0999-4C13-97B6-34303305E62C}" name="Kegiatan" dataDxfId="172"/>
    <tableColumn id="7" xr3:uid="{098073A3-0D75-44F5-98F3-9D58ABD0F494}" name="kdoutput" dataDxfId="171"/>
    <tableColumn id="8" xr3:uid="{DD29FD42-F6B4-48DB-ABD5-0B9035D7350B}" name="Output" dataDxfId="170"/>
    <tableColumn id="9" xr3:uid="{DD7BECAC-0FA2-4D83-AFED-EA1423BBAE3B}" name="kdsoutput" dataDxfId="169"/>
    <tableColumn id="10" xr3:uid="{41EDA2EB-4FE5-485A-9A85-BC1CF6F808E6}" name="SubOutput" dataDxfId="168"/>
    <tableColumn id="11" xr3:uid="{0C0092F1-3B9A-4262-87F2-DF8809ADB48A}" name="kdkmpnen" dataDxfId="167"/>
    <tableColumn id="12" xr3:uid="{7F02E6EE-4073-428C-A01E-C7F9404E22AB}" name="Komponen" dataDxfId="166"/>
    <tableColumn id="13" xr3:uid="{D5E22675-8A73-40C8-BA6D-4D22AD4BD880}" name="kdskmpnen" dataDxfId="165"/>
    <tableColumn id="14" xr3:uid="{21C5F2BB-4B18-41F3-8B47-CA7C999E1D95}" name="SubKomponen" dataDxfId="164"/>
    <tableColumn id="15" xr3:uid="{7EF6CEAB-DE31-4DEA-B8DF-BDD5AD5C3604}" name="kdakun" dataDxfId="163"/>
    <tableColumn id="16" xr3:uid="{897A6630-15AA-4E92-AF17-989B50249F0B}" name="Akun" dataDxfId="162"/>
    <tableColumn id="17" xr3:uid="{F469B670-C97B-4C45-BFA1-11EC2F3BBE30}" name="Pagu" dataDxfId="161" dataCellStyle="Comma [0]">
      <calculatedColumnFormula array="1">SUM(_xlfn._xlws.FILTER(DIPA3[PaguRevisi],DIPA3[Akun]=SP2D_GAJI[[#This Row],[Kode Akun]],0))</calculatedColumnFormula>
    </tableColumn>
    <tableColumn id="18" xr3:uid="{331F462C-70B7-43E1-8F2C-778E95ACAEA1}" name="Pagu Semula" dataDxfId="160" dataCellStyle="Comma [0]"/>
    <tableColumn id="52" xr3:uid="{2F016D06-D133-47D7-B695-4667F3490729}" name="Blokir AA ke 1" dataDxfId="159" dataCellStyle="Comma [0]"/>
    <tableColumn id="53" xr3:uid="{165EF6BA-1776-4571-B8AD-920C3A030766}" name="Blokir AA ke 2" dataDxfId="158" dataCellStyle="Comma [0]"/>
    <tableColumn id="19" xr3:uid="{D0C2276A-7026-4576-85D7-919441521A6C}" name="Jan" dataDxfId="157">
      <calculatedColumnFormula>SUM('PER BULAN'!J253:L253)</calculatedColumnFormula>
    </tableColumn>
    <tableColumn id="20" xr3:uid="{A9EF8502-8C6E-4766-AD68-658B4D1E747D}" name="Feb" dataDxfId="156">
      <calculatedColumnFormula>SUM('PER BULAN'!M253:O253)</calculatedColumnFormula>
    </tableColumn>
    <tableColumn id="21" xr3:uid="{746DC00C-C89E-4DDA-BBC9-1D134830D029}" name="Mar" dataDxfId="155">
      <calculatedColumnFormula>SUM('PER BULAN'!P253:R253)</calculatedColumnFormula>
    </tableColumn>
    <tableColumn id="22" xr3:uid="{05F5FC17-0CBB-4151-889F-60CFCD7C34DD}" name="Apr" dataDxfId="154">
      <calculatedColumnFormula>SUM('PER BULAN'!S253:U253)</calculatedColumnFormula>
    </tableColumn>
    <tableColumn id="23" xr3:uid="{C42FB8F4-7097-4474-A778-F18CBF2B07B1}" name="Mei" dataDxfId="153">
      <calculatedColumnFormula>SUM('PER BULAN'!V253:X253)</calculatedColumnFormula>
    </tableColumn>
    <tableColumn id="24" xr3:uid="{F4454E89-E22D-410A-82EB-5F0DC627F170}" name="Jun" dataDxfId="152">
      <calculatedColumnFormula>SUM('PER BULAN'!Y253:AA253)</calculatedColumnFormula>
    </tableColumn>
    <tableColumn id="25" xr3:uid="{2AA6CCE9-FDEE-48C4-8B21-D75DF41DA271}" name="Jul" dataDxfId="151">
      <calculatedColumnFormula>SUM('PER BULAN'!AB253:AD253)</calculatedColumnFormula>
    </tableColumn>
    <tableColumn id="26" xr3:uid="{7FACB806-C5A3-48BA-9D07-F51AF74D0E09}" name="Ags" dataDxfId="150">
      <calculatedColumnFormula>SUM('PER BULAN'!AE253:AG253)</calculatedColumnFormula>
    </tableColumn>
    <tableColumn id="27" xr3:uid="{C4B9A446-705C-463E-B7DA-7A0740B8C905}" name="Sep" dataDxfId="149">
      <calculatedColumnFormula>SUM('PER BULAN'!AH253:AJ253)</calculatedColumnFormula>
    </tableColumn>
    <tableColumn id="28" xr3:uid="{5AAFBEBC-03FC-4E4A-83F9-E67BEB3D5981}" name="Okt" dataDxfId="148">
      <calculatedColumnFormula>SUM('PER BULAN'!AK253:AM253)</calculatedColumnFormula>
    </tableColumn>
    <tableColumn id="29" xr3:uid="{4906B5CD-CEE5-4A98-B22E-AC637B561A64}" name="Nov" dataDxfId="147">
      <calculatedColumnFormula>SUM('PER BULAN'!AN253:AP253)</calculatedColumnFormula>
    </tableColumn>
    <tableColumn id="30" xr3:uid="{CE67CAFB-1501-4D81-9EF9-85B2D20132C0}" name="Des" dataDxfId="146">
      <calculatedColumnFormula>SUM('PER BULAN'!AQ253:AS253)</calculatedColumnFormula>
    </tableColumn>
    <tableColumn id="31" xr3:uid="{68D2BC5B-AA42-4205-92C2-22EE6E2A455F}" name="eselon2" dataDxfId="145"/>
    <tableColumn id="32" xr3:uid="{BA84A518-BE39-4F09-B013-2F165F75B2C4}" name="koordinator" dataDxfId="144"/>
    <tableColumn id="33" xr3:uid="{056A603E-AF28-4BB5-BFC3-BCB9B9C999CA}" name="Subkoordinator" dataDxfId="143"/>
    <tableColumn id="34" xr3:uid="{D4673DE9-E399-427A-A7FA-55224584489E}" name="Jns_Belanja" dataDxfId="142"/>
    <tableColumn id="35" xr3:uid="{A8855799-45D2-43E8-83A2-AA11614A2AB5}" name="satker" dataDxfId="141"/>
    <tableColumn id="36" xr3:uid="{7FE40A5B-7697-4CF3-B532-E8DEA6942EA1}" name="Realisasi" dataDxfId="140" dataCellStyle="Comma [0]">
      <calculatedColumnFormula>SUM(U4:AF4)</calculatedColumnFormula>
    </tableColumn>
    <tableColumn id="37" xr3:uid="{485221C0-0D00-438E-BDE5-343CD7B9DEA0}" name="Real %" dataDxfId="139">
      <calculatedColumnFormula>IFERROR(AL4/Q4*100,0)</calculatedColumnFormula>
    </tableColumn>
    <tableColumn id="38" xr3:uid="{8B93FCA3-495B-49BB-8273-31AF01368B83}" name="Sisa" dataDxfId="138" dataCellStyle="Comma [0]">
      <calculatedColumnFormula>Q4-AL4</calculatedColumnFormula>
    </tableColumn>
    <tableColumn id="39" xr3:uid="{E92777FB-21B0-4FEC-B74B-99E5CBE0B3F9}" name="Real %2" dataDxfId="137">
      <calculatedColumnFormula>IFERROR(AN4/Q4*100,0)</calculatedColumnFormula>
    </tableColumn>
    <tableColumn id="40" xr3:uid="{AF8769F5-B4D9-4C85-9DA8-FD27BDBB1A6C}" name="Kode Akun" dataDxfId="136">
      <calculatedColumnFormula>_xlfn.TEXTJOIN(".",TRUE,C4,E4,G4,I4,K4,M4,O4)</calculatedColumnFormula>
    </tableColumn>
    <tableColumn id="41" xr3:uid="{3D3B549A-EABA-490D-9DA6-37523724BE61}" name="Status Covid" dataDxfId="135">
      <calculatedColumnFormula>IF(ISNUMBER(SEARCH("COVID",SP2D_GAJI[[#This Row],[Akun]])),"COVID","Non COVID")</calculatedColumnFormula>
    </tableColumn>
    <tableColumn id="42" xr3:uid="{184FBB69-68B1-4E38-891F-51917E4DC587}" name="Status Realisasi" dataDxfId="13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3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32"/>
    <tableColumn id="45" xr3:uid="{9C1934D8-99CF-4988-9800-1BFA557120E5}" name="TUP 1" dataDxfId="131"/>
    <tableColumn id="46" xr3:uid="{A4CF8F3D-CD3D-44F3-9820-88903E09EF80}" name="GUP 2" dataDxfId="130"/>
    <tableColumn id="47" xr3:uid="{099E42CD-67D0-44DB-B845-55EC12EB7D6E}" name="GUP 3" dataDxfId="129"/>
    <tableColumn id="48" xr3:uid="{B5E0BACE-F6DB-4087-90C7-B2D17ED966B6}" name="GUP 4" dataDxfId="128"/>
    <tableColumn id="49" xr3:uid="{BDAA27ED-0F52-48FE-B061-0279E351DC40}" name="GUP 5" dataDxfId="12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26" headerRowBorderDxfId="125" tableBorderDxfId="124">
  <autoFilter ref="B249:BI265" xr:uid="{A3F03F6D-6A59-461B-A929-C35C787407F3}"/>
  <tableColumns count="60">
    <tableColumn id="1" xr3:uid="{006731C9-F32D-4A40-8CDB-A1548E10C0D4}" name="KODE" dataDxfId="123"/>
    <tableColumn id="2" xr3:uid="{A9307D7A-2701-4752-B274-B25BEF4C5078}" name="URAIAN" dataDxfId="122"/>
    <tableColumn id="3" xr3:uid="{FCCF3154-C285-471C-AC86-6DCF2BB5907D}" name="VOL" dataDxfId="121"/>
    <tableColumn id="4" xr3:uid="{C6A127B2-6CDD-4E0C-AF9D-730F6DDD09BC}" name="SATUAN" dataDxfId="120"/>
    <tableColumn id="5" xr3:uid="{3F90CE26-DF36-4D37-9C47-12A1CEB8D773}" name="Pagu Revisi" dataDxfId="119" dataCellStyle="Comma [0]"/>
    <tableColumn id="6" xr3:uid="{A2F11568-8A8E-4AFC-9F99-BFB17EAEEC9C}" name="Pagu Semula" dataDxfId="118" dataCellStyle="Comma [0]"/>
    <tableColumn id="7" xr3:uid="{B7EE8BCB-D0ED-4450-8EBB-6FD673560D7C}" name="Blokir AA ke 1" dataDxfId="117" dataCellStyle="Comma [0]"/>
    <tableColumn id="8" xr3:uid="{9EDAF3A8-6D97-400A-848D-D47BF571F43E}" name="Blokir AA ke 2" dataDxfId="116" dataCellStyle="Comma [0]">
      <calculatedColumnFormula>G250-F250</calculatedColumnFormula>
    </tableColumn>
    <tableColumn id="9" xr3:uid="{63315451-3A2B-4613-A63E-C9450FC73D6C}" name="JANUARI" dataDxfId="115" dataCellStyle="Comma [0]"/>
    <tableColumn id="10" xr3:uid="{16EC35FF-13CF-4870-920C-AAB913E770C7}" name="Column4" dataDxfId="114" dataCellStyle="Comma [0]"/>
    <tableColumn id="11" xr3:uid="{729D99E3-0A52-4B2E-A9C0-DE02E05ED840}" name="Column5" dataDxfId="113" dataCellStyle="Comma [0]"/>
    <tableColumn id="12" xr3:uid="{AB374DB6-7598-4C30-A85F-F63F132B7BA1}" name="FEBRUARI" dataDxfId="112" dataCellStyle="Normal 5"/>
    <tableColumn id="13" xr3:uid="{2D1151EC-AD11-4F11-9D1D-698FBA569F26}" name="Column6" dataDxfId="111" dataCellStyle="Comma [0]"/>
    <tableColumn id="14" xr3:uid="{C25F446B-37CA-4C46-8DE3-5CBDF83F99DF}" name="Column7" dataDxfId="110" dataCellStyle="Comma [0]"/>
    <tableColumn id="15" xr3:uid="{2B771376-C41A-4F53-BC5F-03146D6453D2}" name="MARET" dataDxfId="109" dataCellStyle="Normal 5"/>
    <tableColumn id="16" xr3:uid="{26AE15C1-AF2B-46A7-ADBC-F20B8677DE0D}" name="Column8" dataDxfId="108" dataCellStyle="Comma [0]"/>
    <tableColumn id="17" xr3:uid="{DFBDA772-EF7F-41E6-9DFB-E477C75E4388}" name="Column9" dataDxfId="107" dataCellStyle="Comma [0]"/>
    <tableColumn id="18" xr3:uid="{041FDBBB-13D6-40FC-B497-A1E84A4034E8}" name="APRIL" dataDxfId="106" dataCellStyle="Normal 5"/>
    <tableColumn id="19" xr3:uid="{6168E056-C134-418C-BAA8-73541257F097}" name="Column10" dataDxfId="105" dataCellStyle="Comma [0]"/>
    <tableColumn id="20" xr3:uid="{ECE7E801-4FE3-4CB0-B83E-AEDB75DF320F}" name="Column11" dataDxfId="104" dataCellStyle="Comma [0]"/>
    <tableColumn id="21" xr3:uid="{44FEDD28-091B-4680-A5C6-30F0F745EBBE}" name="MEI" dataDxfId="103"/>
    <tableColumn id="22" xr3:uid="{34244EC1-125A-49F5-8D4B-77C41595EB78}" name="Column12" dataDxfId="102" dataCellStyle="Comma [0]"/>
    <tableColumn id="23" xr3:uid="{695AAE0C-3DE2-4C12-A556-529DF387A4B7}" name="Column13" dataDxfId="101" dataCellStyle="Comma [0]"/>
    <tableColumn id="24" xr3:uid="{EE45409D-1AE3-4403-87A9-813634308CF5}" name="JUNI" dataDxfId="100" dataCellStyle="Comma [0]"/>
    <tableColumn id="25" xr3:uid="{5F933D02-7432-46D2-889E-A346FBEB81C1}" name="Column14" dataDxfId="99" dataCellStyle="Comma [0]"/>
    <tableColumn id="26" xr3:uid="{E340073A-FA27-4696-9028-62785F671D51}" name="Column15" dataDxfId="98" dataCellStyle="Comma [0]"/>
    <tableColumn id="27" xr3:uid="{3C80F9B3-4335-4BCB-A2DB-8F873DB578A1}" name="JULI" dataDxfId="97" dataCellStyle="Comma [0]"/>
    <tableColumn id="28" xr3:uid="{0B52D128-430F-4AE8-AF42-C77BCC1DE967}" name="Column16" dataDxfId="96" dataCellStyle="Comma [0]"/>
    <tableColumn id="29" xr3:uid="{9AA400AA-D217-47D3-8A29-9AD35366E1E5}" name="Column17" dataDxfId="95" dataCellStyle="Comma [0]"/>
    <tableColumn id="30" xr3:uid="{7A16243F-CC4F-4632-957C-54DF727D1493}" name="AGUSTUS" dataDxfId="94" dataCellStyle="Comma [0]"/>
    <tableColumn id="31" xr3:uid="{F53FA9C1-6878-4D23-96E5-3E23407112F3}" name="Column18" dataDxfId="93" dataCellStyle="Comma [0]"/>
    <tableColumn id="32" xr3:uid="{56226304-FD99-45E9-B47F-4A0989BC4182}" name="Column19" dataDxfId="92" dataCellStyle="Comma [0]"/>
    <tableColumn id="33" xr3:uid="{918328DE-54FE-4538-8A7A-0C76AA1E939A}" name="SEPTEMBER" dataDxfId="91" dataCellStyle="Comma [0]"/>
    <tableColumn id="34" xr3:uid="{D961E510-3ED4-4CF9-A7AF-9649B976EA3E}" name="Column20" dataDxfId="90" dataCellStyle="Comma [0]"/>
    <tableColumn id="35" xr3:uid="{91DB1DE3-8092-461D-A09A-AE460872B6BA}" name="Column21" dataDxfId="89" dataCellStyle="Comma [0]"/>
    <tableColumn id="36" xr3:uid="{CE58699D-2136-4257-BAD1-7398B982526B}" name="OKTOBER" dataDxfId="88" dataCellStyle="Comma [0]"/>
    <tableColumn id="37" xr3:uid="{1F4E6F0B-F4F1-4921-A7D5-72862BF6A622}" name="Column22" dataDxfId="87" dataCellStyle="Comma [0]"/>
    <tableColumn id="38" xr3:uid="{B76BAD65-739D-4E3A-852D-D26916987757}" name="Column23" dataDxfId="86" dataCellStyle="Comma [0]"/>
    <tableColumn id="39" xr3:uid="{12105BE2-33F4-4402-9A97-62E8F6987E7A}" name="NOVEMBER" dataDxfId="85" dataCellStyle="Comma [0]"/>
    <tableColumn id="40" xr3:uid="{C58384D0-120F-4BEC-B941-E06587266945}" name="Column24" dataDxfId="84" dataCellStyle="Comma [0]"/>
    <tableColumn id="41" xr3:uid="{A058820D-F058-4589-9874-D1A00D172D60}" name="Column25" dataDxfId="83" dataCellStyle="Comma [0]"/>
    <tableColumn id="42" xr3:uid="{CE32C95C-C534-407E-B4B0-C5BE507ACC7B}" name="DESEMBER" dataDxfId="82" dataCellStyle="Comma [0]"/>
    <tableColumn id="43" xr3:uid="{4AA20C6C-166D-40D3-B153-84B32F3DA47E}" name="Column26" dataDxfId="81" dataCellStyle="Comma [0]"/>
    <tableColumn id="44" xr3:uid="{B6199075-DD1D-4379-9C80-D5E0E5D4086B}" name="Column27" dataDxfId="80" dataCellStyle="Comma [0]"/>
    <tableColumn id="60" xr3:uid="{3C61A917-E0F5-4636-A796-FC4704C4B7A3}" name="Column28" dataDxfId="79" dataCellStyle="Comma [0]"/>
    <tableColumn id="45" xr3:uid="{025D8148-41D1-493D-8F91-43A4491832E5}" name="REALISASI" dataDxfId="78" dataCellStyle="Comma [0]">
      <calculatedColumnFormula>SUM(J250:AS250)</calculatedColumnFormula>
    </tableColumn>
    <tableColumn id="46" xr3:uid="{EB91123A-1AE6-419C-99DE-3A8BFD669434}" name="%" dataDxfId="77">
      <calculatedColumnFormula>IFERROR(AU250/F250*100,0)</calculatedColumnFormula>
    </tableColumn>
    <tableColumn id="47" xr3:uid="{B367B8B8-4A10-4559-8042-C79AD776D92F}" name="SISA PAGU" dataDxfId="76">
      <calculatedColumnFormula>F250-AU250</calculatedColumnFormula>
    </tableColumn>
    <tableColumn id="48" xr3:uid="{4447787F-4DC2-4E59-B3FB-02DC54A3FEB4}" name="%28" dataDxfId="75">
      <calculatedColumnFormula>AW250/F250*100</calculatedColumnFormula>
    </tableColumn>
    <tableColumn id="49" xr3:uid="{C7CC6506-6ABE-4181-9F4B-FEC5B702B017}" name="KOORDINATOR" dataDxfId="74"/>
    <tableColumn id="50" xr3:uid="{048FA016-E7FA-4ECE-BABA-429AD0AEF890}" name="Subkoordinator"/>
    <tableColumn id="51" xr3:uid="{B38F358A-82BF-496A-A23D-71F2B98B29E5}" name="Jenis Belanja Barang"/>
    <tableColumn id="52" xr3:uid="{DB80BE10-1DFD-4F7D-BB32-35C9FE353EFD}" name="SPBy" dataDxfId="73" dataCellStyle="Comma [0]"/>
    <tableColumn id="53" xr3:uid="{078C675B-A0F3-404E-848C-5D5DFFD077BC}" name="Column29"/>
    <tableColumn id="54" xr3:uid="{434FFD64-27FE-4383-9669-FEE5F6BE4180}" name="Column30" dataDxfId="72"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71"/>
    <tableColumn id="2" xr3:uid="{5BC9D503-C697-4646-A885-6D4091E43BF2}" name="KDSATKER" dataDxfId="70"/>
    <tableColumn id="3" xr3:uid="{2468777D-09C6-4190-A7D7-3856AED4B0DC}" name="Nama Satker" dataDxfId="69"/>
    <tableColumn id="4" xr3:uid="{16A00B15-5672-4807-A7B3-7836D971B1BE}" name="KODE_PROGRAM" dataDxfId="68"/>
    <tableColumn id="5" xr3:uid="{D4DEA1DA-5220-4065-A0D6-3135415B01C1}" name="KODE_KEGIATAN" dataDxfId="67"/>
    <tableColumn id="6" xr3:uid="{C50E0EDB-14F6-43BC-ACF2-256EC5B9B180}" name="KODE_OUTPUT" dataDxfId="66"/>
    <tableColumn id="7" xr3:uid="{8FBA10E1-0E96-4922-B8EC-D4A50B88E75F}" name="KD_KRO" dataDxfId="65"/>
    <tableColumn id="8" xr3:uid="{317FE007-6562-4E85-8A9C-3B430B543554}" name="KDIB" dataDxfId="64"/>
    <tableColumn id="9" xr3:uid="{6584A98F-A68E-474F-8195-DDDA966EF876}" name="VOLUME_OUTPUT"/>
    <tableColumn id="10" xr3:uid="{AFB8BE51-94E0-47D3-90A5-119985FD6AAD}" name="KODE_SUBOUTPUT" dataDxfId="63"/>
    <tableColumn id="11" xr3:uid="{2CD5BEB9-3ECE-403E-860B-3993709ED509}" name="VOLUME_SUBOUTPUT"/>
    <tableColumn id="12" xr3:uid="{047504C2-3496-4CB1-BF56-3B25B9DCC88F}" name="KODE_KOMPONEN" dataDxfId="62"/>
    <tableColumn id="13" xr3:uid="{B132E252-5C42-423D-88E2-98EDF264B984}" name="KODE_SUBKOMPONEN" dataDxfId="61"/>
    <tableColumn id="14" xr3:uid="{6FAAA068-4A11-4CBB-BD21-9762F30C8DBA}" name="URAIAN_SUBKOMPONEN" dataDxfId="60"/>
    <tableColumn id="15" xr3:uid="{6F6505F2-99A0-4336-A759-7E0CEB1A305D}" name="KODE_AKUN" dataDxfId="59"/>
    <tableColumn id="16" xr3:uid="{C8F64F1B-37AA-4A9C-9813-092AA9B8B9AB}" name="KODE_JENIS_BEBAN" dataDxfId="58"/>
    <tableColumn id="17" xr3:uid="{F236A4FB-BB07-4DCF-B81E-C56664374308}" name="KODE_CARA_TARIK" dataDxfId="57"/>
    <tableColumn id="18" xr3:uid="{452B28A2-2E6F-4438-A202-3237824B009D}" name="KODE_JENIS_BANTUAN" dataDxfId="56"/>
    <tableColumn id="19" xr3:uid="{1A6DAE92-1F64-4D71-9F2E-DC883F14E0DE}" name="KODE_REGISTER" dataDxfId="55"/>
    <tableColumn id="20" xr3:uid="{61FDBA5E-AB03-4207-A7F6-A7F33A7ADB71}" name="HEADER1" dataDxfId="54"/>
    <tableColumn id="21" xr3:uid="{E045011E-89EF-475C-AFDF-1281C8B3B5B8}" name="HEADER2" dataDxfId="53"/>
    <tableColumn id="22" xr3:uid="{FE60EFA6-36AD-4774-AFE2-5406C1F19B35}" name="KODE_ITEM" dataDxfId="52"/>
    <tableColumn id="23" xr3:uid="{BCB36A2C-CB7E-44DD-AC68-7CADE0286086}" name="NOMOR_ITEM" dataDxfId="51"/>
    <tableColumn id="24" xr3:uid="{F4A2CC1D-7AB4-4560-9F08-13AC85EA0796}" name="CONS_ITEM" dataDxfId="50"/>
    <tableColumn id="25" xr3:uid="{F0241D79-2801-4F49-BBCF-663A5EACA9B1}" name="URAIAN_ITEM" dataDxfId="49"/>
    <tableColumn id="26" xr3:uid="{09BBBAA0-B9F4-4D59-B65C-190FD9621CC2}" name="SUMBER_DANA" dataDxfId="48"/>
    <tableColumn id="27" xr3:uid="{2439D999-B92C-43E4-9C45-C8237BE94146}" name="VOL_KEG_1"/>
    <tableColumn id="28" xr3:uid="{DE562D61-6F74-41E6-8FDA-8C21EABE60F4}" name="SAT_KEG_1" dataDxfId="47"/>
    <tableColumn id="29" xr3:uid="{3EADD96C-6652-4B64-9D55-FDF5026C4C42}" name="VOL_KEG_2"/>
    <tableColumn id="30" xr3:uid="{C13B8F85-2BC2-44CE-9CC4-377F0EFBB273}" name="SAT_KEG_2" dataDxfId="46"/>
    <tableColumn id="31" xr3:uid="{BC9D28A6-2958-4949-A919-338C7A4F39DE}" name="VOL_KEG_3"/>
    <tableColumn id="32" xr3:uid="{47189097-112B-4337-ABCB-B7D029F6BA0F}" name="SAT_KEG_3" dataDxfId="45"/>
    <tableColumn id="33" xr3:uid="{928C5C2C-20BD-4EC9-9446-8857181C26B8}" name="VOL_KEG_4"/>
    <tableColumn id="34" xr3:uid="{358615D4-C962-4A72-8560-334954E09110}" name="SAT_KEG_4" dataDxfId="44"/>
    <tableColumn id="35" xr3:uid="{3AB2D5D9-FADE-4173-BEA1-1CE53C8FC59F}" name="VOLKEG"/>
    <tableColumn id="36" xr3:uid="{FD1E2CB4-B975-4E20-AFBF-BFD1F7287F95}" name="SATKEG" dataDxfId="43"/>
    <tableColumn id="37" xr3:uid="{18F63D97-D189-42E0-9CC0-F1B5BD044A0B}" name="HARGASAT"/>
    <tableColumn id="38" xr3:uid="{448C53F6-C15A-489D-B115-0EB0C1A2058B}" name="TOTAL"/>
    <tableColumn id="39" xr3:uid="{AA5485E7-14D9-4EAF-9A9E-E4F5F4721326}" name="KODE_BLOKIR" dataDxfId="42"/>
    <tableColumn id="40" xr3:uid="{CB3D17F4-137A-43D1-B4AF-FDF0319FB9B3}" name="NILAI_BLOKIR"/>
    <tableColumn id="41" xr3:uid="{8AFCBE1D-6578-43D1-9159-146D39B30E22}" name="KODE_STS_HISTORY" dataDxfId="41"/>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40"/>
    <tableColumn id="55" xr3:uid="{DB6EFD28-1529-411E-B159-DD011020A260}" name="Kegiatan" dataDxfId="39"/>
    <tableColumn id="56" xr3:uid="{2F360108-6D79-4B11-BBCC-013B6F79BCF2}" name="KRO" dataDxfId="38"/>
    <tableColumn id="57" xr3:uid="{E90D74C1-E1A7-4E38-AD43-C72B28CE2CC1}" name="Nama RO" dataDxfId="37"/>
    <tableColumn id="58" xr3:uid="{B523D496-3B20-4E80-9A9D-B075428D0D62}" name="Nama Komponen" dataDxfId="36"/>
    <tableColumn id="59" xr3:uid="{162D4E2D-7A66-4103-A2F6-3B6EE78D2318}" name="Nama SubKomponen" dataDxfId="35"/>
    <tableColumn id="60" xr3:uid="{C5621FDE-3CC3-42C0-BFCB-5ED15715768C}" name="Es2" dataDxfId="34"/>
    <tableColumn id="61" xr3:uid="{11ACDFA3-3BB0-4930-8B3C-901C7E2561FB}" name="Koord" dataDxfId="33"/>
    <tableColumn id="62" xr3:uid="{DED5D6AF-83A3-477F-BCD1-60CC335FD634}" name="SubKoord" dataDxfId="32"/>
    <tableColumn id="63" xr3:uid="{11E6C36B-CF7A-4701-A8AC-3B1ACD9812A4}" name="KetAkun" dataDxfId="31"/>
    <tableColumn id="64" xr3:uid="{C1A91565-DD43-470C-AE92-630F99291B42}" name="Uraian" dataDxfId="30"/>
    <tableColumn id="65" xr3:uid="{AA4C6B82-BD5E-4248-B8DB-4B25D2B3CC86}" name="Jenis Belanja" dataDxfId="29"/>
    <tableColumn id="66" xr3:uid="{4279E987-A663-4156-B046-04A84E0EACBD}" name="Status Akun" dataDxfId="28"/>
    <tableColumn id="67" xr3:uid="{80DDC1EC-11DC-497C-9F63-080DBEBC8D76}" name="Status Covid" dataDxfId="27"/>
    <tableColumn id="68" xr3:uid="{C3591F34-F7E4-45FB-9870-A5AEE3D3AB0D}" name="MAK" dataDxfId="26">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7" t="s">
        <v>577</v>
      </c>
      <c r="C1" s="527"/>
      <c r="D1" s="527"/>
      <c r="E1" s="527"/>
      <c r="F1" s="527"/>
      <c r="G1" s="527"/>
    </row>
    <row r="2" spans="1:7" ht="15.75">
      <c r="A2" s="380"/>
      <c r="B2" s="527" t="s">
        <v>4831</v>
      </c>
      <c r="C2" s="527"/>
      <c r="D2" s="527"/>
      <c r="E2" s="527"/>
      <c r="F2" s="527"/>
      <c r="G2" s="527"/>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8" t="s">
        <v>585</v>
      </c>
      <c r="C9" s="530" t="s">
        <v>586</v>
      </c>
      <c r="D9" s="531" t="s">
        <v>587</v>
      </c>
      <c r="E9" s="528" t="s">
        <v>588</v>
      </c>
      <c r="F9" s="531" t="s">
        <v>589</v>
      </c>
      <c r="G9" s="531" t="s">
        <v>590</v>
      </c>
    </row>
    <row r="10" spans="1:7" ht="15">
      <c r="A10" s="390" t="s">
        <v>499</v>
      </c>
      <c r="B10" s="529"/>
      <c r="C10" s="529"/>
      <c r="D10" s="529"/>
      <c r="E10" s="529"/>
      <c r="F10" s="529"/>
      <c r="G10" s="529"/>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12.7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12.7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140" activePane="bottomLeft" state="frozen"/>
      <selection pane="bottomLeft" activeCell="R225" sqref="R225"/>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12445651673</v>
      </c>
      <c r="M6" s="471"/>
      <c r="N6" s="469" t="s">
        <v>4406</v>
      </c>
      <c r="O6" s="472">
        <f>SUMIF(Table1[Status Realisasi],N6,Table1[Nilai SP2D])</f>
        <v>4823760092</v>
      </c>
      <c r="P6" s="469">
        <v>6</v>
      </c>
      <c r="Q6" s="472">
        <f>SUMIF(Table1[Urut],P6,Table1[Nilai SP2D])</f>
        <v>3057804382</v>
      </c>
      <c r="T6" s="469" t="s">
        <v>4470</v>
      </c>
    </row>
    <row r="7" spans="2:20" s="469" customFormat="1" ht="30" customHeight="1">
      <c r="B7" s="209"/>
      <c r="C7" s="209"/>
      <c r="E7" s="473"/>
      <c r="F7" s="470"/>
      <c r="G7" s="471"/>
      <c r="H7" s="471"/>
      <c r="K7" s="471"/>
      <c r="L7" s="474">
        <f>O11+O12</f>
        <v>8203483476</v>
      </c>
      <c r="M7" s="471"/>
      <c r="N7" s="469" t="s">
        <v>4407</v>
      </c>
      <c r="O7" s="472">
        <f>SUMIF(Table1[Status Realisasi],N7,Table1[Nilai SP2D])</f>
        <v>4242168197</v>
      </c>
      <c r="P7" s="469">
        <v>7</v>
      </c>
      <c r="Q7" s="472">
        <f>SUMIF(Table1[Urut],P7,Table1[Nilai SP2D])</f>
        <v>2322323349</v>
      </c>
    </row>
    <row r="8" spans="2:20" s="469" customFormat="1" ht="30" customHeight="1">
      <c r="B8" s="209"/>
      <c r="C8" s="209"/>
      <c r="E8" s="473"/>
      <c r="F8" s="470"/>
      <c r="G8" s="471"/>
      <c r="H8" s="471"/>
      <c r="K8" s="471"/>
      <c r="L8" s="516">
        <f>O1+O2+O3+O4+O5+O6+O8</f>
        <v>8203483476</v>
      </c>
      <c r="M8" s="471"/>
      <c r="N8" s="469" t="s">
        <v>4409</v>
      </c>
      <c r="O8" s="472">
        <f>SUMIF(Table1[Status Realisasi],N8,Table1[Nilai SP2D])</f>
        <v>654200000</v>
      </c>
      <c r="P8" s="469">
        <v>8</v>
      </c>
      <c r="Q8" s="472">
        <f>SUMIF(Table1[Urut],P8,Table1[Nilai SP2D])</f>
        <v>699973988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4242168197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7549283476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5"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5"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5"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5"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5"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5"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5"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5"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5"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5"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5"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5"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199">
        <v>214</v>
      </c>
      <c r="C227" s="251">
        <v>8</v>
      </c>
      <c r="D227" s="195" t="s">
        <v>7765</v>
      </c>
      <c r="E227" s="195" t="s">
        <v>7766</v>
      </c>
      <c r="F227" s="196">
        <v>16200000</v>
      </c>
      <c r="G227" s="241" t="s">
        <v>3920</v>
      </c>
      <c r="H227" s="195" t="s">
        <v>7767</v>
      </c>
      <c r="I227" s="195" t="s">
        <v>7768</v>
      </c>
      <c r="J227" s="195" t="s">
        <v>3920</v>
      </c>
      <c r="K227" s="198" t="s">
        <v>7769</v>
      </c>
      <c r="L227" s="236" t="s">
        <v>532</v>
      </c>
      <c r="M227" s="236" t="s">
        <v>4219</v>
      </c>
      <c r="N227" s="251" t="s">
        <v>4406</v>
      </c>
      <c r="O227" s="251">
        <v>52</v>
      </c>
    </row>
    <row r="228" spans="2:15" ht="69.95" customHeight="1">
      <c r="B228" s="345">
        <v>215</v>
      </c>
      <c r="C228" s="251">
        <v>8</v>
      </c>
      <c r="D228" s="195" t="s">
        <v>7770</v>
      </c>
      <c r="E228" s="195" t="s">
        <v>7771</v>
      </c>
      <c r="F228" s="591">
        <v>26666000</v>
      </c>
      <c r="G228" s="232" t="s">
        <v>4087</v>
      </c>
      <c r="H228" s="195" t="s">
        <v>7772</v>
      </c>
      <c r="I228" s="195" t="s">
        <v>7773</v>
      </c>
      <c r="J228" s="195" t="s">
        <v>3920</v>
      </c>
      <c r="K228" s="198" t="s">
        <v>7774</v>
      </c>
      <c r="L228" s="236" t="s">
        <v>565</v>
      </c>
      <c r="M228" s="236" t="s">
        <v>4220</v>
      </c>
      <c r="N228" s="251" t="s">
        <v>4407</v>
      </c>
      <c r="O228" s="347">
        <v>51</v>
      </c>
    </row>
    <row r="229" spans="2:15" ht="69.95" customHeight="1">
      <c r="B229" s="199">
        <v>216</v>
      </c>
      <c r="C229" s="251">
        <v>8</v>
      </c>
      <c r="D229" s="195" t="s">
        <v>7775</v>
      </c>
      <c r="E229" s="195" t="s">
        <v>7776</v>
      </c>
      <c r="F229" s="591">
        <v>237142610</v>
      </c>
      <c r="G229" s="232" t="s">
        <v>3920</v>
      </c>
      <c r="H229" s="195" t="s">
        <v>7777</v>
      </c>
      <c r="I229" s="195" t="s">
        <v>7766</v>
      </c>
      <c r="J229" s="195" t="s">
        <v>3920</v>
      </c>
      <c r="K229" s="198" t="s">
        <v>7778</v>
      </c>
      <c r="L229" s="236" t="s">
        <v>565</v>
      </c>
      <c r="M229" s="236" t="s">
        <v>4220</v>
      </c>
      <c r="N229" s="251" t="s">
        <v>4407</v>
      </c>
      <c r="O229" s="347">
        <v>51</v>
      </c>
    </row>
    <row r="230" spans="2:15" ht="69.95" customHeight="1">
      <c r="B230" s="348"/>
      <c r="C230" s="334"/>
      <c r="D230" s="334"/>
      <c r="E230" s="335"/>
      <c r="F230" s="336">
        <f>SUBTOTAL(109,Table1[Nilai SP2D])</f>
        <v>12445651673</v>
      </c>
      <c r="G230" s="337"/>
      <c r="H230" s="338"/>
      <c r="I230" s="334"/>
      <c r="J230" s="334"/>
      <c r="K230" s="339"/>
      <c r="L230" s="340"/>
      <c r="M230" s="340"/>
      <c r="N230" s="334"/>
      <c r="O230" s="349"/>
    </row>
  </sheetData>
  <sortState xmlns:xlrd2="http://schemas.microsoft.com/office/spreadsheetml/2017/richdata2" ref="B14:K54">
    <sortCondition ref="H14:H54"/>
  </sortState>
  <phoneticPr fontId="26" type="noConversion"/>
  <conditionalFormatting sqref="D116:D119">
    <cfRule type="duplicateValues" dxfId="25" priority="3"/>
  </conditionalFormatting>
  <conditionalFormatting sqref="D14:D174">
    <cfRule type="duplicateValues" dxfId="24" priority="28"/>
    <cfRule type="duplicateValues" dxfId="23"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tabSelected="1" view="pageBreakPreview" zoomScale="85" zoomScaleNormal="70" zoomScaleSheetLayoutView="85" workbookViewId="0">
      <pane xSplit="3" ySplit="6" topLeftCell="D37" activePane="bottomRight" state="frozen"/>
      <selection pane="topRight" activeCell="D1" sqref="D1"/>
      <selection pane="bottomLeft" activeCell="A7" sqref="A7"/>
      <selection pane="bottomRight" activeCell="J60" sqref="J60"/>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8 AGUSTUS 2022</v>
      </c>
      <c r="D3" s="532"/>
      <c r="E3" s="532"/>
      <c r="F3" s="532"/>
      <c r="G3" s="532"/>
      <c r="H3" s="532"/>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2" priority="2" operator="lessThan">
      <formula>0</formula>
    </cfRule>
  </conditionalFormatting>
  <conditionalFormatting pivot="1" sqref="G6:G221">
    <cfRule type="cellIs" dxfId="21"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E49" sqref="E49"/>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181402000</v>
      </c>
      <c r="AM12" s="175">
        <f t="shared" si="1"/>
        <v>47.815509029229347</v>
      </c>
      <c r="AN12" s="256">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1925056041</v>
      </c>
      <c r="AM14" s="175">
        <f t="shared" si="1"/>
        <v>73.043627631770661</v>
      </c>
      <c r="AN14" s="256">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109" activePane="bottomRight" state="frozen"/>
      <selection pane="topRight" activeCell="D1" sqref="D1"/>
      <selection pane="bottomLeft" activeCell="A15" sqref="A15"/>
      <selection pane="bottomRight" activeCell="Y117" sqref="Y117"/>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7764</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6" t="s">
        <v>3711</v>
      </c>
      <c r="K12" s="536"/>
      <c r="L12" s="536"/>
      <c r="M12" s="536" t="s">
        <v>3712</v>
      </c>
      <c r="N12" s="536"/>
      <c r="O12" s="536"/>
      <c r="P12" s="536" t="s">
        <v>3713</v>
      </c>
      <c r="Q12" s="536"/>
      <c r="R12" s="536"/>
      <c r="S12" s="536" t="s">
        <v>3714</v>
      </c>
      <c r="T12" s="536"/>
      <c r="U12" s="536"/>
      <c r="V12" s="536" t="s">
        <v>3715</v>
      </c>
      <c r="W12" s="536"/>
      <c r="X12" s="536"/>
      <c r="Y12" s="536" t="s">
        <v>3716</v>
      </c>
      <c r="Z12" s="536"/>
      <c r="AA12" s="536"/>
      <c r="AB12" s="536" t="s">
        <v>3717</v>
      </c>
      <c r="AC12" s="536"/>
      <c r="AD12" s="536"/>
      <c r="AE12" s="536" t="s">
        <v>3718</v>
      </c>
      <c r="AF12" s="536"/>
      <c r="AG12" s="536"/>
      <c r="AH12" s="536" t="s">
        <v>3719</v>
      </c>
      <c r="AI12" s="536"/>
      <c r="AJ12" s="536"/>
      <c r="AK12" s="536" t="s">
        <v>3720</v>
      </c>
      <c r="AL12" s="536"/>
      <c r="AM12" s="536"/>
      <c r="AN12" s="536" t="s">
        <v>3721</v>
      </c>
      <c r="AO12" s="536"/>
      <c r="AP12" s="536"/>
      <c r="AQ12" s="536" t="s">
        <v>3722</v>
      </c>
      <c r="AR12" s="536"/>
      <c r="AS12" s="536"/>
      <c r="AT12" s="358"/>
      <c r="AU12" s="534" t="s">
        <v>3728</v>
      </c>
      <c r="AV12" s="535" t="s">
        <v>3729</v>
      </c>
      <c r="AW12" s="533" t="s">
        <v>3730</v>
      </c>
      <c r="AX12" s="533"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4"/>
      <c r="AV13" s="535"/>
      <c r="AW13" s="533"/>
      <c r="AX13" s="533"/>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8">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470736598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4242168197</v>
      </c>
      <c r="AV252" s="170">
        <f t="shared" si="577"/>
        <v>68.921783976629257</v>
      </c>
      <c r="AW252" s="121">
        <f t="shared" si="578"/>
        <v>1912878803</v>
      </c>
      <c r="AX252" s="277">
        <f t="shared" si="579"/>
        <v>31.078216023370743</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v>26666000</v>
      </c>
      <c r="AF261" s="270"/>
      <c r="AG261" s="270"/>
      <c r="AH261" s="270"/>
      <c r="AI261" s="270"/>
      <c r="AJ261" s="270"/>
      <c r="AK261" s="270"/>
      <c r="AL261" s="270"/>
      <c r="AM261" s="270"/>
      <c r="AN261" s="270"/>
      <c r="AO261" s="270"/>
      <c r="AP261" s="270"/>
      <c r="AQ261" s="270"/>
      <c r="AR261" s="270"/>
      <c r="AS261" s="270"/>
      <c r="AT261" s="270"/>
      <c r="AU261" s="270">
        <f t="shared" si="576"/>
        <v>181402000</v>
      </c>
      <c r="AV261" s="279">
        <f t="shared" si="577"/>
        <v>47.815509029229347</v>
      </c>
      <c r="AW261" s="274">
        <f t="shared" si="578"/>
        <v>197977000</v>
      </c>
      <c r="AX261" s="273">
        <f t="shared" si="579"/>
        <v>52.184490970770661</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v>237142610</v>
      </c>
      <c r="AF263" s="270"/>
      <c r="AG263" s="270"/>
      <c r="AH263" s="270"/>
      <c r="AI263" s="270"/>
      <c r="AJ263" s="270"/>
      <c r="AK263" s="270"/>
      <c r="AL263" s="270"/>
      <c r="AM263" s="270"/>
      <c r="AN263" s="270"/>
      <c r="AO263" s="270"/>
      <c r="AP263" s="270"/>
      <c r="AQ263" s="270"/>
      <c r="AR263" s="270"/>
      <c r="AS263" s="270"/>
      <c r="AT263" s="270"/>
      <c r="AU263" s="270">
        <f t="shared" si="576"/>
        <v>1925056041</v>
      </c>
      <c r="AV263" s="279">
        <f t="shared" si="577"/>
        <v>73.043627631770661</v>
      </c>
      <c r="AW263" s="274">
        <f t="shared" si="578"/>
        <v>710431959</v>
      </c>
      <c r="AX263" s="273">
        <f t="shared" si="579"/>
        <v>26.956372368229335</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20" priority="8">
      <formula>ROW()=CELL("ROW")</formula>
    </cfRule>
  </conditionalFormatting>
  <conditionalFormatting sqref="AS251:AT252">
    <cfRule type="expression" dxfId="19" priority="6">
      <formula>ROW()=CELL("ROW")</formula>
    </cfRule>
  </conditionalFormatting>
  <conditionalFormatting sqref="B252:C252">
    <cfRule type="expression" dxfId="18" priority="5">
      <formula>AND($R$4="Ya",$Q$2=ROW())</formula>
    </cfRule>
  </conditionalFormatting>
  <conditionalFormatting sqref="AU253:AU263">
    <cfRule type="expression" dxfId="17" priority="4">
      <formula>ROW()=CELL("ROW")</formula>
    </cfRule>
  </conditionalFormatting>
  <conditionalFormatting sqref="AS264:AT264">
    <cfRule type="expression" dxfId="16" priority="3">
      <formula>ROW()=CELL("ROW")</formula>
    </cfRule>
  </conditionalFormatting>
  <conditionalFormatting sqref="B264:C264">
    <cfRule type="expression" dxfId="15" priority="2">
      <formula>AND($R$4="Ya",$Q$2=ROW())</formula>
    </cfRule>
  </conditionalFormatting>
  <conditionalFormatting sqref="AW251:AW265">
    <cfRule type="cellIs" dxfId="14"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7" activePane="bottomRight" state="frozen"/>
      <selection pane="topRight" activeCell="C1" sqref="C1"/>
      <selection pane="bottomLeft" activeCell="A4" sqref="A4"/>
      <selection pane="bottomRight" activeCell="P35" sqref="P35"/>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37" t="s">
        <v>7686</v>
      </c>
      <c r="B1" s="537"/>
      <c r="C1" s="537"/>
      <c r="D1" s="537"/>
      <c r="E1" s="537"/>
      <c r="F1" s="537"/>
      <c r="G1" s="537"/>
      <c r="H1" s="537"/>
      <c r="I1" s="537"/>
      <c r="J1" s="537"/>
      <c r="K1" s="537"/>
      <c r="L1" s="537"/>
      <c r="M1" s="537"/>
      <c r="N1" s="537"/>
    </row>
    <row r="2" spans="1:15" ht="15.75">
      <c r="A2" s="538" t="str">
        <f>'PER BULAN'!B5</f>
        <v>Berdasarkan DIPA Revisi 3 TA. 2022 (Tanggal 13 Juli 2022)</v>
      </c>
      <c r="B2" s="538"/>
      <c r="C2" s="538"/>
      <c r="D2" s="538"/>
      <c r="E2" s="538"/>
      <c r="F2" s="538"/>
      <c r="G2" s="538"/>
      <c r="H2" s="538"/>
      <c r="I2" s="538"/>
      <c r="J2" s="538"/>
      <c r="K2" s="538"/>
      <c r="L2" s="538"/>
      <c r="M2" s="538"/>
      <c r="N2" s="538"/>
    </row>
    <row r="3" spans="1:15" ht="15.75">
      <c r="A3" s="538" t="str">
        <f>'PER BULAN'!B6</f>
        <v>SAMPAI DENGAN 8 AGUSTUS 2022</v>
      </c>
      <c r="B3" s="538"/>
      <c r="C3" s="538"/>
      <c r="D3" s="538"/>
      <c r="E3" s="538"/>
      <c r="F3" s="538"/>
      <c r="G3" s="538"/>
      <c r="H3" s="538"/>
      <c r="I3" s="538"/>
      <c r="J3" s="538"/>
      <c r="K3" s="538"/>
      <c r="L3" s="538"/>
      <c r="M3" s="538"/>
      <c r="N3" s="538"/>
    </row>
    <row r="4" spans="1:15">
      <c r="A4" s="361"/>
      <c r="B4" s="361"/>
      <c r="C4" s="361"/>
      <c r="D4" s="361"/>
      <c r="E4" s="361"/>
      <c r="F4" s="361"/>
      <c r="G4" s="361"/>
      <c r="H4" s="361"/>
      <c r="I4" s="361"/>
      <c r="J4" s="361"/>
      <c r="K4" s="361"/>
      <c r="L4" s="361"/>
      <c r="M4" s="361"/>
      <c r="N4" s="361"/>
    </row>
    <row r="5" spans="1:15" ht="15.75">
      <c r="A5" s="329"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5" customHeight="1">
      <c r="A7" s="547"/>
      <c r="B7" s="547"/>
      <c r="C7" s="560" t="s">
        <v>7681</v>
      </c>
      <c r="D7" s="557" t="s">
        <v>3732</v>
      </c>
      <c r="E7" s="559"/>
      <c r="F7" s="557" t="s">
        <v>3733</v>
      </c>
      <c r="G7" s="559"/>
      <c r="H7" s="544" t="s">
        <v>7683</v>
      </c>
      <c r="I7" s="541" t="s">
        <v>3732</v>
      </c>
      <c r="J7" s="543"/>
      <c r="K7" s="541" t="s">
        <v>3733</v>
      </c>
      <c r="L7" s="543"/>
      <c r="M7" s="566"/>
      <c r="N7" s="566"/>
    </row>
    <row r="8" spans="1:15" ht="14.45" customHeight="1">
      <c r="A8" s="548"/>
      <c r="B8" s="548"/>
      <c r="C8" s="561"/>
      <c r="D8" s="313" t="s">
        <v>4691</v>
      </c>
      <c r="E8" s="313" t="s">
        <v>3729</v>
      </c>
      <c r="F8" s="313" t="s">
        <v>4691</v>
      </c>
      <c r="G8" s="313" t="s">
        <v>3729</v>
      </c>
      <c r="H8" s="545"/>
      <c r="I8" s="444" t="s">
        <v>4691</v>
      </c>
      <c r="J8" s="444" t="s">
        <v>3729</v>
      </c>
      <c r="K8" s="444" t="s">
        <v>4691</v>
      </c>
      <c r="L8" s="444"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3"/>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51"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52"/>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52"/>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53"/>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51"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5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53"/>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51"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52"/>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53"/>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4" t="s">
        <v>3735</v>
      </c>
      <c r="B24" s="554"/>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49" t="s">
        <v>4685</v>
      </c>
      <c r="B25" s="550"/>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71">
        <f>SUM(M24,N24)</f>
        <v>2987360000</v>
      </c>
      <c r="N25" s="572"/>
      <c r="O25" s="161"/>
    </row>
    <row r="28" spans="1:17" ht="15.75">
      <c r="A28" s="329" t="s">
        <v>3885</v>
      </c>
      <c r="P28" s="159">
        <f>I25</f>
        <v>8203483476</v>
      </c>
      <c r="Q28" s="480">
        <v>44775</v>
      </c>
    </row>
    <row r="29" spans="1:17" ht="14.45" customHeight="1">
      <c r="A29" s="562" t="s">
        <v>3871</v>
      </c>
      <c r="B29" s="562" t="s">
        <v>3872</v>
      </c>
      <c r="C29" s="557" t="s">
        <v>7680</v>
      </c>
      <c r="D29" s="558"/>
      <c r="E29" s="558"/>
      <c r="F29" s="558"/>
      <c r="G29" s="559"/>
      <c r="H29" s="541" t="s">
        <v>7682</v>
      </c>
      <c r="I29" s="542"/>
      <c r="J29" s="542"/>
      <c r="K29" s="542"/>
      <c r="L29" s="543"/>
      <c r="M29" s="565" t="s">
        <v>4679</v>
      </c>
      <c r="N29" s="565" t="s">
        <v>4681</v>
      </c>
      <c r="P29" s="159">
        <v>8037886086</v>
      </c>
      <c r="Q29" s="480">
        <v>44774</v>
      </c>
    </row>
    <row r="30" spans="1:17">
      <c r="A30" s="563"/>
      <c r="B30" s="563"/>
      <c r="C30" s="560" t="s">
        <v>7681</v>
      </c>
      <c r="D30" s="557" t="s">
        <v>3732</v>
      </c>
      <c r="E30" s="559"/>
      <c r="F30" s="557" t="s">
        <v>3733</v>
      </c>
      <c r="G30" s="559"/>
      <c r="H30" s="544" t="s">
        <v>7683</v>
      </c>
      <c r="I30" s="541" t="s">
        <v>3732</v>
      </c>
      <c r="J30" s="543"/>
      <c r="K30" s="541" t="s">
        <v>3733</v>
      </c>
      <c r="L30" s="543"/>
      <c r="M30" s="566"/>
      <c r="N30" s="566"/>
      <c r="P30" s="159">
        <f>P28-P29</f>
        <v>165597390</v>
      </c>
      <c r="Q30" s="350">
        <f>P30/H25*100</f>
        <v>1.1934255485303771</v>
      </c>
    </row>
    <row r="31" spans="1:17">
      <c r="A31" s="564"/>
      <c r="B31" s="564"/>
      <c r="C31" s="561"/>
      <c r="D31" s="313" t="s">
        <v>4691</v>
      </c>
      <c r="E31" s="313" t="s">
        <v>3729</v>
      </c>
      <c r="F31" s="313" t="s">
        <v>4691</v>
      </c>
      <c r="G31" s="313" t="s">
        <v>3729</v>
      </c>
      <c r="H31" s="545"/>
      <c r="I31" s="444" t="s">
        <v>4691</v>
      </c>
      <c r="J31" s="444" t="s">
        <v>3729</v>
      </c>
      <c r="K31" s="444" t="s">
        <v>4691</v>
      </c>
      <c r="L31" s="444" t="s">
        <v>3729</v>
      </c>
      <c r="M31" s="567"/>
      <c r="N31" s="567"/>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39" t="s">
        <v>590</v>
      </c>
      <c r="B37" s="540"/>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39" t="s">
        <v>3876</v>
      </c>
      <c r="B38" s="540"/>
      <c r="C38" s="456"/>
      <c r="D38" s="456"/>
      <c r="E38" s="456"/>
      <c r="F38" s="456"/>
      <c r="G38" s="456"/>
      <c r="H38" s="459"/>
      <c r="I38" s="459"/>
      <c r="J38" s="460"/>
      <c r="K38" s="459"/>
      <c r="L38" s="460"/>
      <c r="M38" s="466"/>
      <c r="N38" s="466"/>
    </row>
    <row r="39" spans="1:16">
      <c r="A39" s="539" t="s">
        <v>3877</v>
      </c>
      <c r="B39" s="540"/>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55">
        <f>SUM(M37:N37)</f>
        <v>2987360000</v>
      </c>
      <c r="N39" s="556"/>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6" t="s">
        <v>571</v>
      </c>
      <c r="B43" s="546" t="s">
        <v>500</v>
      </c>
      <c r="C43" s="557" t="s">
        <v>7680</v>
      </c>
      <c r="D43" s="558"/>
      <c r="E43" s="558"/>
      <c r="F43" s="558"/>
      <c r="G43" s="559"/>
      <c r="H43" s="541" t="s">
        <v>7682</v>
      </c>
      <c r="I43" s="542"/>
      <c r="J43" s="542"/>
      <c r="K43" s="542"/>
      <c r="L43" s="543"/>
      <c r="M43" s="565" t="s">
        <v>4679</v>
      </c>
      <c r="N43" s="565" t="s">
        <v>4681</v>
      </c>
    </row>
    <row r="44" spans="1:16">
      <c r="A44" s="547"/>
      <c r="B44" s="547"/>
      <c r="C44" s="560" t="s">
        <v>7681</v>
      </c>
      <c r="D44" s="557" t="s">
        <v>3732</v>
      </c>
      <c r="E44" s="559"/>
      <c r="F44" s="557" t="s">
        <v>3733</v>
      </c>
      <c r="G44" s="559"/>
      <c r="H44" s="544" t="s">
        <v>7683</v>
      </c>
      <c r="I44" s="541" t="s">
        <v>3732</v>
      </c>
      <c r="J44" s="543"/>
      <c r="K44" s="541" t="s">
        <v>3733</v>
      </c>
      <c r="L44" s="543"/>
      <c r="M44" s="566"/>
      <c r="N44" s="566"/>
    </row>
    <row r="45" spans="1:16">
      <c r="A45" s="548"/>
      <c r="B45" s="548"/>
      <c r="C45" s="561"/>
      <c r="D45" s="313" t="s">
        <v>4691</v>
      </c>
      <c r="E45" s="313" t="s">
        <v>3729</v>
      </c>
      <c r="F45" s="313" t="s">
        <v>4691</v>
      </c>
      <c r="G45" s="313" t="s">
        <v>3729</v>
      </c>
      <c r="H45" s="545"/>
      <c r="I45" s="444" t="s">
        <v>4691</v>
      </c>
      <c r="J45" s="444" t="s">
        <v>3729</v>
      </c>
      <c r="K45" s="444" t="s">
        <v>4691</v>
      </c>
      <c r="L45" s="444" t="s">
        <v>3729</v>
      </c>
      <c r="M45" s="567"/>
      <c r="N45" s="567"/>
    </row>
    <row r="46" spans="1:16">
      <c r="A46" s="568"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8"/>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8"/>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68"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8"/>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68"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8"/>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68"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8"/>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4" t="s">
        <v>3735</v>
      </c>
      <c r="B58" s="554"/>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4" t="s">
        <v>4685</v>
      </c>
      <c r="B59" s="554"/>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69">
        <f>SUM(M58:N58)</f>
        <v>0</v>
      </c>
      <c r="N59" s="570"/>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S35" sqref="S35"/>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38" t="str">
        <f>'PER BULAN'!B5</f>
        <v>Berdasarkan DIPA Revisi 3 TA. 2022 (Tanggal 13 Juli 2022)</v>
      </c>
      <c r="B2" s="538"/>
      <c r="C2" s="538"/>
      <c r="D2" s="538"/>
      <c r="E2" s="538"/>
      <c r="F2" s="538"/>
      <c r="G2" s="538"/>
      <c r="H2" s="538"/>
      <c r="I2" s="538"/>
      <c r="J2" s="538"/>
      <c r="K2" s="538"/>
      <c r="L2" s="538"/>
      <c r="M2" s="538"/>
      <c r="N2" s="538"/>
    </row>
    <row r="3" spans="1:15" ht="15.75">
      <c r="A3" s="538" t="str">
        <f>'PER BULAN'!B6</f>
        <v>SAMPAI DENGAN 8 AGUSTUS 2022</v>
      </c>
      <c r="B3" s="538"/>
      <c r="C3" s="538"/>
      <c r="D3" s="538"/>
      <c r="E3" s="538"/>
      <c r="F3" s="538"/>
      <c r="G3" s="538"/>
      <c r="H3" s="538"/>
      <c r="I3" s="538"/>
      <c r="J3" s="538"/>
      <c r="K3" s="538"/>
      <c r="L3" s="538"/>
      <c r="M3" s="538"/>
      <c r="N3" s="538"/>
    </row>
    <row r="4" spans="1:15">
      <c r="A4" s="361"/>
      <c r="B4" s="361"/>
      <c r="C4" s="361"/>
      <c r="D4" s="361"/>
      <c r="E4" s="361"/>
      <c r="F4" s="361"/>
      <c r="G4" s="361"/>
      <c r="H4" s="361"/>
      <c r="I4" s="361"/>
      <c r="J4" s="361"/>
      <c r="K4" s="361"/>
      <c r="L4" s="361"/>
      <c r="M4" s="361"/>
      <c r="N4" s="361"/>
    </row>
    <row r="5" spans="1:15" ht="15.75">
      <c r="A5" s="329" t="s">
        <v>3878</v>
      </c>
    </row>
    <row r="6" spans="1:15">
      <c r="A6" s="546" t="s">
        <v>571</v>
      </c>
      <c r="B6" s="546" t="s">
        <v>500</v>
      </c>
      <c r="C6" s="557" t="s">
        <v>7680</v>
      </c>
      <c r="D6" s="558"/>
      <c r="E6" s="558"/>
      <c r="F6" s="558"/>
      <c r="G6" s="559"/>
      <c r="H6" s="541" t="s">
        <v>7682</v>
      </c>
      <c r="I6" s="542"/>
      <c r="J6" s="542"/>
      <c r="K6" s="542"/>
      <c r="L6" s="543"/>
      <c r="M6" s="565" t="s">
        <v>4679</v>
      </c>
      <c r="N6" s="565" t="s">
        <v>4681</v>
      </c>
    </row>
    <row r="7" spans="1:15" ht="14.45" customHeight="1">
      <c r="A7" s="547"/>
      <c r="B7" s="547"/>
      <c r="C7" s="560" t="s">
        <v>7681</v>
      </c>
      <c r="D7" s="557" t="s">
        <v>3732</v>
      </c>
      <c r="E7" s="559"/>
      <c r="F7" s="557" t="s">
        <v>3733</v>
      </c>
      <c r="G7" s="559"/>
      <c r="H7" s="544" t="s">
        <v>7683</v>
      </c>
      <c r="I7" s="541" t="s">
        <v>3732</v>
      </c>
      <c r="J7" s="543"/>
      <c r="K7" s="541" t="s">
        <v>3733</v>
      </c>
      <c r="L7" s="543"/>
      <c r="M7" s="566"/>
      <c r="N7" s="566"/>
    </row>
    <row r="8" spans="1:15" ht="14.45" customHeight="1">
      <c r="A8" s="548"/>
      <c r="B8" s="548"/>
      <c r="C8" s="561"/>
      <c r="D8" s="313" t="s">
        <v>4691</v>
      </c>
      <c r="E8" s="313" t="s">
        <v>3729</v>
      </c>
      <c r="F8" s="313" t="s">
        <v>4691</v>
      </c>
      <c r="G8" s="313" t="s">
        <v>3729</v>
      </c>
      <c r="H8" s="545"/>
      <c r="I8" s="444" t="s">
        <v>4691</v>
      </c>
      <c r="J8" s="444" t="s">
        <v>3729</v>
      </c>
      <c r="K8" s="444" t="s">
        <v>4691</v>
      </c>
      <c r="L8" s="444" t="s">
        <v>3729</v>
      </c>
      <c r="M8" s="567"/>
      <c r="N8" s="567"/>
    </row>
    <row r="9" spans="1:15">
      <c r="A9" s="55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2"/>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5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2"/>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53"/>
      <c r="B14" s="453" t="s">
        <v>4687</v>
      </c>
      <c r="C14" s="454">
        <f>SUM(C9:C13)</f>
        <v>10807010000</v>
      </c>
      <c r="D14" s="454">
        <f>SUM(D9:D13)</f>
        <v>6517410160</v>
      </c>
      <c r="E14" s="455">
        <f t="shared" si="0"/>
        <v>60.307246500188306</v>
      </c>
      <c r="F14" s="454">
        <f>SUM(F9:F13)</f>
        <v>4289599840</v>
      </c>
      <c r="G14" s="455">
        <f t="shared" si="2"/>
        <v>39.692753499811694</v>
      </c>
      <c r="H14" s="454">
        <f t="shared" ref="H14:I14" si="11">SUM(H9:H13)</f>
        <v>9773509000</v>
      </c>
      <c r="I14" s="454">
        <f t="shared" si="11"/>
        <v>6517410160</v>
      </c>
      <c r="J14" s="455">
        <f t="shared" si="4"/>
        <v>66.684444246176071</v>
      </c>
      <c r="K14" s="454">
        <f>SUM(K9:K13)</f>
        <v>3256098840</v>
      </c>
      <c r="L14" s="455">
        <f t="shared" si="6"/>
        <v>33.315555753823936</v>
      </c>
      <c r="M14" s="454">
        <f>SUM(M9:M13)</f>
        <v>423949000</v>
      </c>
      <c r="N14" s="454">
        <f>SUM(N9:N13)</f>
        <v>609552000</v>
      </c>
    </row>
    <row r="15" spans="1:15" ht="15" customHeight="1">
      <c r="A15" s="551"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52"/>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52"/>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53"/>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51"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5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53"/>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51"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52"/>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53"/>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4" t="s">
        <v>3735</v>
      </c>
      <c r="B25" s="554"/>
      <c r="C25" s="447">
        <f>C14++C18+C21+C24</f>
        <v>23342160000</v>
      </c>
      <c r="D25" s="447">
        <f>D14++D18+D21+D24</f>
        <v>12445651673</v>
      </c>
      <c r="E25" s="448">
        <f t="shared" si="0"/>
        <v>53.318337604574729</v>
      </c>
      <c r="F25" s="447">
        <f t="shared" si="1"/>
        <v>10896508327</v>
      </c>
      <c r="G25" s="448">
        <f t="shared" si="2"/>
        <v>46.681662395425271</v>
      </c>
      <c r="H25" s="144">
        <f>H14++H18+H21+H24</f>
        <v>20030851000</v>
      </c>
      <c r="I25" s="144">
        <f>I14++I18+I21+I24</f>
        <v>12445651673</v>
      </c>
      <c r="J25" s="462">
        <f t="shared" si="4"/>
        <v>62.132416006688885</v>
      </c>
      <c r="K25" s="144">
        <f t="shared" si="5"/>
        <v>7585199327</v>
      </c>
      <c r="L25" s="462">
        <f t="shared" si="6"/>
        <v>37.867583993311115</v>
      </c>
      <c r="M25" s="452">
        <f t="shared" ref="M25:N25" si="16">M14++M18+M21+M24</f>
        <v>423949000</v>
      </c>
      <c r="N25" s="452">
        <f t="shared" si="16"/>
        <v>2887360000</v>
      </c>
      <c r="O25" s="159"/>
    </row>
    <row r="26" spans="1:15">
      <c r="A26" s="549" t="s">
        <v>4685</v>
      </c>
      <c r="B26" s="550"/>
      <c r="C26" s="449">
        <f>C25</f>
        <v>23342160000</v>
      </c>
      <c r="D26" s="450">
        <f>D25</f>
        <v>12445651673</v>
      </c>
      <c r="E26" s="451">
        <f t="shared" si="0"/>
        <v>53.318337604574729</v>
      </c>
      <c r="F26" s="450">
        <f t="shared" si="1"/>
        <v>10896508327</v>
      </c>
      <c r="G26" s="451">
        <f t="shared" si="2"/>
        <v>46.681662395425271</v>
      </c>
      <c r="H26" s="463">
        <f>H25</f>
        <v>20030851000</v>
      </c>
      <c r="I26" s="464">
        <f>I25</f>
        <v>12445651673</v>
      </c>
      <c r="J26" s="465">
        <f t="shared" si="4"/>
        <v>62.132416006688885</v>
      </c>
      <c r="K26" s="464">
        <f t="shared" si="5"/>
        <v>7585199327</v>
      </c>
      <c r="L26" s="465">
        <f t="shared" si="6"/>
        <v>37.867583993311115</v>
      </c>
      <c r="M26" s="571">
        <f>SUM(M25,N25)</f>
        <v>3311309000</v>
      </c>
      <c r="N26" s="572"/>
      <c r="O26" s="161"/>
    </row>
    <row r="29" spans="1:15" ht="15.75">
      <c r="A29" s="329" t="s">
        <v>3885</v>
      </c>
    </row>
    <row r="30" spans="1:15" ht="14.45" customHeight="1">
      <c r="A30" s="562" t="s">
        <v>3871</v>
      </c>
      <c r="B30" s="562" t="s">
        <v>3872</v>
      </c>
      <c r="C30" s="557" t="s">
        <v>7680</v>
      </c>
      <c r="D30" s="558"/>
      <c r="E30" s="558"/>
      <c r="F30" s="558"/>
      <c r="G30" s="559"/>
      <c r="H30" s="541" t="s">
        <v>7682</v>
      </c>
      <c r="I30" s="542"/>
      <c r="J30" s="542"/>
      <c r="K30" s="542"/>
      <c r="L30" s="543"/>
      <c r="M30" s="565" t="s">
        <v>4679</v>
      </c>
      <c r="N30" s="565" t="s">
        <v>4681</v>
      </c>
    </row>
    <row r="31" spans="1:15">
      <c r="A31" s="563"/>
      <c r="B31" s="563"/>
      <c r="C31" s="560" t="s">
        <v>7681</v>
      </c>
      <c r="D31" s="557" t="s">
        <v>3732</v>
      </c>
      <c r="E31" s="559"/>
      <c r="F31" s="557" t="s">
        <v>3733</v>
      </c>
      <c r="G31" s="559"/>
      <c r="H31" s="544" t="s">
        <v>7683</v>
      </c>
      <c r="I31" s="541" t="s">
        <v>3732</v>
      </c>
      <c r="J31" s="543"/>
      <c r="K31" s="541" t="s">
        <v>3733</v>
      </c>
      <c r="L31" s="543"/>
      <c r="M31" s="566"/>
      <c r="N31" s="566"/>
    </row>
    <row r="32" spans="1:15">
      <c r="A32" s="564"/>
      <c r="B32" s="564"/>
      <c r="C32" s="561"/>
      <c r="D32" s="313" t="s">
        <v>4691</v>
      </c>
      <c r="E32" s="313" t="s">
        <v>3729</v>
      </c>
      <c r="F32" s="313" t="s">
        <v>4691</v>
      </c>
      <c r="G32" s="313" t="s">
        <v>3729</v>
      </c>
      <c r="H32" s="545"/>
      <c r="I32" s="444" t="s">
        <v>4691</v>
      </c>
      <c r="J32" s="444" t="s">
        <v>3729</v>
      </c>
      <c r="K32" s="444" t="s">
        <v>4691</v>
      </c>
      <c r="L32" s="444" t="s">
        <v>3729</v>
      </c>
      <c r="M32" s="567"/>
      <c r="N32" s="567"/>
    </row>
    <row r="33" spans="1:14">
      <c r="A33" s="146">
        <v>1</v>
      </c>
      <c r="B33" s="147" t="s">
        <v>4068</v>
      </c>
      <c r="C33" s="148">
        <f>C13</f>
        <v>6478996000</v>
      </c>
      <c r="D33" s="148">
        <f>D13</f>
        <v>4242168197</v>
      </c>
      <c r="E33" s="445">
        <f t="shared" ref="E33" si="17">IFERROR(D33/C33*100,0)</f>
        <v>65.475703287978575</v>
      </c>
      <c r="F33" s="148">
        <f t="shared" ref="F33:F36" si="18">C33-D33</f>
        <v>2236827803</v>
      </c>
      <c r="G33" s="445">
        <f t="shared" ref="G33" si="19">IFERROR(F33/C33*100,0)</f>
        <v>34.524296712021432</v>
      </c>
      <c r="H33" s="148">
        <f>H13</f>
        <v>6155047000</v>
      </c>
      <c r="I33" s="148">
        <f>I13</f>
        <v>4242168197</v>
      </c>
      <c r="J33" s="445">
        <f t="shared" ref="J33" si="20">IFERROR(I33/H33*100,0)</f>
        <v>68.921783976629257</v>
      </c>
      <c r="K33" s="148">
        <f t="shared" ref="K33:K36" si="21">H33-I33</f>
        <v>1912878803</v>
      </c>
      <c r="L33" s="445">
        <f t="shared" ref="L33" si="22">IFERROR(K33/H33*100,0)</f>
        <v>31.078216023370743</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39" t="s">
        <v>590</v>
      </c>
      <c r="B39" s="540"/>
      <c r="C39" s="456">
        <f>SUM(C33,C34,C37)</f>
        <v>23342160000</v>
      </c>
      <c r="D39" s="456">
        <f>SUM(D33,D34,D37)</f>
        <v>12445651673</v>
      </c>
      <c r="E39" s="457">
        <f t="shared" ref="E39" si="28">IFERROR(D39/C39*100,0)</f>
        <v>53.318337604574729</v>
      </c>
      <c r="F39" s="456">
        <f>SUM(F33,F34,F37)</f>
        <v>10896508327</v>
      </c>
      <c r="G39" s="457">
        <f t="shared" ref="G39" si="29">IFERROR(F39/C39*100,0)</f>
        <v>46.681662395425271</v>
      </c>
      <c r="H39" s="459">
        <f>SUM(H33,H34,H37)</f>
        <v>20030851000</v>
      </c>
      <c r="I39" s="459">
        <f>SUM(I33,I34,I37)</f>
        <v>12445651673</v>
      </c>
      <c r="J39" s="460">
        <f t="shared" ref="J39" si="30">IFERROR(I39/H39*100,0)</f>
        <v>62.132416006688885</v>
      </c>
      <c r="K39" s="459">
        <f>SUM(K33,K34,K37)</f>
        <v>7585199327</v>
      </c>
      <c r="L39" s="460">
        <f t="shared" ref="L39" si="31">IFERROR(K39/H39*100,0)</f>
        <v>37.867583993311115</v>
      </c>
      <c r="M39" s="466">
        <f>SUM(M33,M34,M37)</f>
        <v>423949000</v>
      </c>
      <c r="N39" s="466">
        <f>SUM(N33,N34,N37)</f>
        <v>2887360000</v>
      </c>
    </row>
    <row r="40" spans="1:14">
      <c r="A40" s="539" t="s">
        <v>3876</v>
      </c>
      <c r="B40" s="540"/>
      <c r="C40" s="456"/>
      <c r="D40" s="456"/>
      <c r="E40" s="456"/>
      <c r="F40" s="456"/>
      <c r="G40" s="456"/>
      <c r="H40" s="459"/>
      <c r="I40" s="459"/>
      <c r="J40" s="460"/>
      <c r="K40" s="459"/>
      <c r="L40" s="460"/>
      <c r="M40" s="466"/>
      <c r="N40" s="466"/>
    </row>
    <row r="41" spans="1:14">
      <c r="A41" s="539" t="s">
        <v>3877</v>
      </c>
      <c r="B41" s="540"/>
      <c r="C41" s="456">
        <f>C39</f>
        <v>23342160000</v>
      </c>
      <c r="D41" s="456">
        <f>D39</f>
        <v>12445651673</v>
      </c>
      <c r="E41" s="458">
        <f t="shared" ref="E41" si="32">IFERROR(D41/C41*100,0)</f>
        <v>53.318337604574729</v>
      </c>
      <c r="F41" s="456">
        <f>F39</f>
        <v>10896508327</v>
      </c>
      <c r="G41" s="458">
        <f t="shared" ref="G41" si="33">IFERROR(F41/C41*100,0)</f>
        <v>46.681662395425271</v>
      </c>
      <c r="H41" s="459">
        <f>H39</f>
        <v>20030851000</v>
      </c>
      <c r="I41" s="459">
        <f>I39</f>
        <v>12445651673</v>
      </c>
      <c r="J41" s="461">
        <f t="shared" ref="J41" si="34">IFERROR(I41/H41*100,0)</f>
        <v>62.132416006688885</v>
      </c>
      <c r="K41" s="459">
        <f>K39</f>
        <v>7585199327</v>
      </c>
      <c r="L41" s="461">
        <f t="shared" ref="L41" si="35">IFERROR(K41/H41*100,0)</f>
        <v>37.867583993311115</v>
      </c>
      <c r="M41" s="555">
        <f>SUM(M39:N39)</f>
        <v>3311309000</v>
      </c>
      <c r="N41" s="556"/>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6" t="s">
        <v>571</v>
      </c>
      <c r="B45" s="546" t="s">
        <v>500</v>
      </c>
      <c r="C45" s="557" t="s">
        <v>7680</v>
      </c>
      <c r="D45" s="558"/>
      <c r="E45" s="558"/>
      <c r="F45" s="558"/>
      <c r="G45" s="559"/>
      <c r="H45" s="541" t="s">
        <v>7682</v>
      </c>
      <c r="I45" s="542"/>
      <c r="J45" s="542"/>
      <c r="K45" s="542"/>
      <c r="L45" s="543"/>
      <c r="M45" s="565" t="s">
        <v>4679</v>
      </c>
      <c r="N45" s="565" t="s">
        <v>4681</v>
      </c>
    </row>
    <row r="46" spans="1:14">
      <c r="A46" s="547"/>
      <c r="B46" s="547"/>
      <c r="C46" s="560" t="s">
        <v>7681</v>
      </c>
      <c r="D46" s="557" t="s">
        <v>3732</v>
      </c>
      <c r="E46" s="559"/>
      <c r="F46" s="557" t="s">
        <v>3733</v>
      </c>
      <c r="G46" s="559"/>
      <c r="H46" s="544" t="s">
        <v>7683</v>
      </c>
      <c r="I46" s="541" t="s">
        <v>3732</v>
      </c>
      <c r="J46" s="543"/>
      <c r="K46" s="541" t="s">
        <v>3733</v>
      </c>
      <c r="L46" s="543"/>
      <c r="M46" s="566"/>
      <c r="N46" s="566"/>
    </row>
    <row r="47" spans="1:14">
      <c r="A47" s="548"/>
      <c r="B47" s="548"/>
      <c r="C47" s="561"/>
      <c r="D47" s="313" t="s">
        <v>4691</v>
      </c>
      <c r="E47" s="313" t="s">
        <v>3729</v>
      </c>
      <c r="F47" s="313" t="s">
        <v>4691</v>
      </c>
      <c r="G47" s="313" t="s">
        <v>3729</v>
      </c>
      <c r="H47" s="545"/>
      <c r="I47" s="444" t="s">
        <v>4691</v>
      </c>
      <c r="J47" s="444" t="s">
        <v>3729</v>
      </c>
      <c r="K47" s="444" t="s">
        <v>4691</v>
      </c>
      <c r="L47" s="444" t="s">
        <v>3729</v>
      </c>
      <c r="M47" s="567"/>
      <c r="N47" s="567"/>
    </row>
    <row r="48" spans="1:14">
      <c r="A48" s="568"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8"/>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8"/>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68"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8"/>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8"/>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68"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8"/>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8"/>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68"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8"/>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8"/>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4" t="s">
        <v>3735</v>
      </c>
      <c r="B60" s="554"/>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4" t="s">
        <v>4685</v>
      </c>
      <c r="B61" s="554"/>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69">
        <f>SUM(M60:N60)</f>
        <v>0</v>
      </c>
      <c r="N61" s="570"/>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8 AGUSTUS 2022</v>
      </c>
      <c r="B3" s="538"/>
      <c r="C3" s="538"/>
      <c r="D3" s="538"/>
      <c r="E3" s="538"/>
      <c r="F3" s="538"/>
      <c r="G3" s="538"/>
      <c r="H3" s="538"/>
      <c r="I3" s="538"/>
      <c r="J3" s="538"/>
    </row>
    <row r="4" spans="1:13">
      <c r="A4" s="145"/>
      <c r="B4" s="145"/>
      <c r="C4" s="145"/>
      <c r="D4" s="261"/>
      <c r="E4" s="301"/>
      <c r="F4" s="301"/>
      <c r="G4" s="145"/>
      <c r="H4" s="145"/>
      <c r="I4" s="145"/>
      <c r="J4" s="192"/>
    </row>
    <row r="5" spans="1:13" ht="15.75">
      <c r="A5" s="329"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53"/>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5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5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5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53"/>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5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5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53"/>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5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5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53"/>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87" t="s">
        <v>3735</v>
      </c>
      <c r="B23" s="587"/>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78" t="s">
        <v>4685</v>
      </c>
      <c r="B24" s="579"/>
      <c r="C24" s="311">
        <f>C23</f>
        <v>16863164000</v>
      </c>
      <c r="D24" s="580">
        <f>SUM(D23,E23)</f>
        <v>2987360000</v>
      </c>
      <c r="E24" s="581"/>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76" t="s">
        <v>3871</v>
      </c>
      <c r="B28" s="576" t="s">
        <v>3872</v>
      </c>
      <c r="C28" s="576" t="s">
        <v>4682</v>
      </c>
      <c r="D28" s="582" t="s">
        <v>4679</v>
      </c>
      <c r="E28" s="582" t="s">
        <v>4681</v>
      </c>
      <c r="F28" s="576" t="s">
        <v>4683</v>
      </c>
      <c r="G28" s="586" t="str">
        <f>IF($L$8=TRUE,"Realisasi vs Pagu+Blokir","Realisasi vs Pagu-Blokir")</f>
        <v>Realisasi vs Pagu-Blokir</v>
      </c>
      <c r="H28" s="586"/>
      <c r="I28" s="586" t="str">
        <f>IF($L$8=TRUE,"Sisa vs Pagu+Blokir","Sisa vs Pagu-Blokir")</f>
        <v>Sisa vs Pagu-Blokir</v>
      </c>
      <c r="J28" s="586"/>
    </row>
    <row r="29" spans="1:13">
      <c r="A29" s="577"/>
      <c r="B29" s="577"/>
      <c r="C29" s="577"/>
      <c r="D29" s="583"/>
      <c r="E29" s="583"/>
      <c r="F29" s="577"/>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4" t="s">
        <v>590</v>
      </c>
      <c r="B35" s="575"/>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88" t="s">
        <v>571</v>
      </c>
      <c r="B41" s="588" t="s">
        <v>500</v>
      </c>
      <c r="C41" s="588" t="s">
        <v>4682</v>
      </c>
      <c r="D41" s="588" t="s">
        <v>4679</v>
      </c>
      <c r="E41" s="588" t="s">
        <v>4681</v>
      </c>
      <c r="F41" s="588" t="s">
        <v>4683</v>
      </c>
      <c r="G41" s="586" t="str">
        <f>IF($L$8=TRUE,"Realisasi vs Pagu+Blokir","Realisasi vs Pagu-Blokir")</f>
        <v>Realisasi vs Pagu-Blokir</v>
      </c>
      <c r="H41" s="586"/>
      <c r="I41" s="586" t="str">
        <f>IF($L$8=TRUE,"Sisa vs Pagu+Blokir","Sisa vs Pagu-Blokir")</f>
        <v>Sisa vs Pagu-Blokir</v>
      </c>
      <c r="J41" s="586"/>
    </row>
    <row r="42" spans="1:12">
      <c r="A42" s="588"/>
      <c r="B42" s="588"/>
      <c r="C42" s="588"/>
      <c r="D42" s="588"/>
      <c r="E42" s="588"/>
      <c r="F42" s="588"/>
      <c r="G42" s="313" t="s">
        <v>4691</v>
      </c>
      <c r="H42" s="313" t="s">
        <v>3729</v>
      </c>
      <c r="I42" s="313" t="s">
        <v>4691</v>
      </c>
      <c r="J42" s="313" t="s">
        <v>3729</v>
      </c>
    </row>
    <row r="43" spans="1:12">
      <c r="A43" s="568"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68"/>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8"/>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68"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68"/>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8"/>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68"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8"/>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8"/>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8"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68"/>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68"/>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87" t="s">
        <v>3735</v>
      </c>
      <c r="B55" s="587"/>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87" t="s">
        <v>4685</v>
      </c>
      <c r="B56" s="587"/>
      <c r="C56" s="311">
        <f>C55</f>
        <v>96812000</v>
      </c>
      <c r="D56" s="589">
        <f>SUM(D55:E55)</f>
        <v>0</v>
      </c>
      <c r="E56" s="589"/>
      <c r="F56" s="311">
        <f>F55</f>
        <v>96812000</v>
      </c>
      <c r="G56" s="122">
        <f>G55</f>
        <v>89176280</v>
      </c>
      <c r="H56" s="325">
        <f t="shared" si="18"/>
        <v>92.112837251580387</v>
      </c>
      <c r="I56" s="122">
        <f t="shared" si="19"/>
        <v>7635720</v>
      </c>
      <c r="J56" s="321">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7" t="s">
        <v>4686</v>
      </c>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8 AGUSTUS 2022</v>
      </c>
      <c r="B3" s="538"/>
      <c r="C3" s="538"/>
      <c r="D3" s="538"/>
      <c r="E3" s="538"/>
      <c r="F3" s="538"/>
      <c r="G3" s="538"/>
      <c r="H3" s="538"/>
      <c r="I3" s="538"/>
      <c r="J3" s="538"/>
    </row>
    <row r="4" spans="1:13">
      <c r="A4" s="332"/>
      <c r="B4" s="332"/>
      <c r="C4" s="332"/>
      <c r="D4" s="332"/>
      <c r="E4" s="332"/>
      <c r="F4" s="332"/>
      <c r="G4" s="332"/>
      <c r="H4" s="332"/>
      <c r="I4" s="332"/>
      <c r="J4" s="332"/>
    </row>
    <row r="5" spans="1:13" ht="15.75">
      <c r="A5" s="329"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53"/>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5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5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5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53"/>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5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5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53"/>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5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5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53"/>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87" t="s">
        <v>3735</v>
      </c>
      <c r="B23" s="587"/>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78" t="s">
        <v>4685</v>
      </c>
      <c r="B24" s="579"/>
      <c r="C24" s="311">
        <f>C23</f>
        <v>16863164000</v>
      </c>
      <c r="D24" s="580">
        <f>SUM(D23,E23)</f>
        <v>2987360000</v>
      </c>
      <c r="E24" s="581"/>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76" t="s">
        <v>3871</v>
      </c>
      <c r="B28" s="576" t="s">
        <v>3872</v>
      </c>
      <c r="C28" s="576" t="s">
        <v>4682</v>
      </c>
      <c r="D28" s="582" t="s">
        <v>4679</v>
      </c>
      <c r="E28" s="582" t="s">
        <v>4681</v>
      </c>
      <c r="F28" s="588" t="s">
        <v>3731</v>
      </c>
      <c r="G28" s="586" t="s">
        <v>3732</v>
      </c>
      <c r="H28" s="586"/>
      <c r="I28" s="586" t="s">
        <v>3733</v>
      </c>
      <c r="J28" s="586"/>
    </row>
    <row r="29" spans="1:13">
      <c r="A29" s="577"/>
      <c r="B29" s="577"/>
      <c r="C29" s="577"/>
      <c r="D29" s="583"/>
      <c r="E29" s="583"/>
      <c r="F29" s="588"/>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4" t="s">
        <v>590</v>
      </c>
      <c r="B35" s="575"/>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4" t="s">
        <v>3876</v>
      </c>
      <c r="B36" s="575"/>
      <c r="C36" s="157"/>
      <c r="D36" s="157"/>
      <c r="E36" s="157"/>
      <c r="F36" s="157"/>
      <c r="G36" s="157"/>
      <c r="H36" s="158"/>
      <c r="I36" s="157"/>
      <c r="J36" s="158"/>
    </row>
    <row r="37" spans="1:12">
      <c r="A37" s="574" t="s">
        <v>3877</v>
      </c>
      <c r="B37" s="575"/>
      <c r="C37" s="157">
        <f>C35</f>
        <v>16863164000</v>
      </c>
      <c r="D37" s="584">
        <f>SUM(D35:E35)</f>
        <v>2987360000</v>
      </c>
      <c r="E37" s="585"/>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88" t="s">
        <v>571</v>
      </c>
      <c r="B41" s="588" t="s">
        <v>500</v>
      </c>
      <c r="C41" s="588" t="s">
        <v>4682</v>
      </c>
      <c r="D41" s="588" t="s">
        <v>4679</v>
      </c>
      <c r="E41" s="588" t="s">
        <v>4681</v>
      </c>
      <c r="F41" s="588" t="s">
        <v>3731</v>
      </c>
      <c r="G41" s="586" t="s">
        <v>3732</v>
      </c>
      <c r="H41" s="586"/>
      <c r="I41" s="586" t="s">
        <v>3733</v>
      </c>
      <c r="J41" s="586"/>
    </row>
    <row r="42" spans="1:12">
      <c r="A42" s="588"/>
      <c r="B42" s="588"/>
      <c r="C42" s="588"/>
      <c r="D42" s="588"/>
      <c r="E42" s="588"/>
      <c r="F42" s="588"/>
      <c r="G42" s="313" t="s">
        <v>4691</v>
      </c>
      <c r="H42" s="313" t="s">
        <v>3729</v>
      </c>
      <c r="I42" s="313" t="s">
        <v>4691</v>
      </c>
      <c r="J42" s="313" t="s">
        <v>3729</v>
      </c>
    </row>
    <row r="43" spans="1:12">
      <c r="A43" s="568"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68"/>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8"/>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68"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68"/>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8"/>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68"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8"/>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8"/>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8"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68"/>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68"/>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87" t="s">
        <v>3735</v>
      </c>
      <c r="B55" s="587"/>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87" t="s">
        <v>4685</v>
      </c>
      <c r="B56" s="587"/>
      <c r="C56" s="311">
        <f>C55</f>
        <v>101811000</v>
      </c>
      <c r="D56" s="589">
        <f>SUM(D55:E55)</f>
        <v>0</v>
      </c>
      <c r="E56" s="589"/>
      <c r="F56" s="311">
        <f>F55</f>
        <v>96812000</v>
      </c>
      <c r="G56" s="122">
        <f>G55</f>
        <v>89176280</v>
      </c>
      <c r="H56" s="325">
        <f t="shared" si="12"/>
        <v>92.112837251580387</v>
      </c>
      <c r="I56" s="122">
        <f t="shared" si="13"/>
        <v>7635720</v>
      </c>
      <c r="J56" s="321">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38" t="str">
        <f>'PERSUBBID - Gaji'!A2</f>
        <v>Berdasarkan DIPA Revisi 3 TA. 2022 (Tanggal 13 Juli 2022)</v>
      </c>
      <c r="C2" s="538"/>
      <c r="D2" s="538"/>
      <c r="E2" s="538"/>
      <c r="F2" s="538"/>
      <c r="G2" s="538"/>
      <c r="H2" s="538"/>
      <c r="I2" s="538"/>
      <c r="J2" s="538"/>
      <c r="K2" s="538"/>
      <c r="L2" s="538"/>
      <c r="M2" s="538"/>
      <c r="N2" s="538"/>
      <c r="O2" s="538"/>
      <c r="P2" s="538"/>
    </row>
    <row r="3" spans="2:16" ht="15.75">
      <c r="B3" s="538" t="str">
        <f>'PERSUBBID - Gaji'!A3</f>
        <v>SAMPAI DENGAN 8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7"/>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8 AGUSTUS 2022</v>
      </c>
      <c r="B3" s="538"/>
      <c r="C3" s="538"/>
      <c r="D3" s="538"/>
      <c r="E3" s="538"/>
      <c r="F3" s="538"/>
      <c r="G3" s="538"/>
      <c r="H3" s="538"/>
      <c r="I3" s="538"/>
      <c r="J3" s="538"/>
    </row>
    <row r="4" spans="1:13">
      <c r="A4" s="301"/>
      <c r="B4" s="301"/>
      <c r="C4" s="301"/>
      <c r="D4" s="301"/>
      <c r="E4" s="301"/>
      <c r="F4" s="301"/>
      <c r="G4" s="301"/>
      <c r="H4" s="301"/>
      <c r="I4" s="301"/>
      <c r="J4" s="301"/>
    </row>
    <row r="5" spans="1:13" ht="15.75">
      <c r="A5" s="329" t="s">
        <v>3878</v>
      </c>
    </row>
    <row r="6" spans="1:13">
      <c r="A6" s="588" t="s">
        <v>571</v>
      </c>
      <c r="B6" s="588" t="s">
        <v>500</v>
      </c>
      <c r="C6" s="588" t="s">
        <v>4682</v>
      </c>
      <c r="D6" s="588" t="s">
        <v>4679</v>
      </c>
      <c r="E6" s="588" t="s">
        <v>4681</v>
      </c>
      <c r="F6" s="588" t="s">
        <v>4683</v>
      </c>
      <c r="G6" s="586" t="str">
        <f>IF($L$8=TRUE,"Realisasi vs Pagu+Blokir","Realisasi vs Pagu-Blokir")</f>
        <v>Realisasi vs Pagu-Blokir</v>
      </c>
      <c r="H6" s="586"/>
      <c r="I6" s="586" t="str">
        <f>IF($L$8=TRUE,"Sisa vs Pagu+Blokir","Sisa vs Pagu-Blokir")</f>
        <v>Sisa vs Pagu-Blokir</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5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5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5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9">
        <f t="shared" ref="H12" si="4">IFERROR(IF($L$8=TRUE,G12/C12*100,G12/F12*100),0)</f>
        <v>68.921783976629257</v>
      </c>
      <c r="I12" s="115">
        <f t="shared" ref="I12" si="5">IF($L$8=TRUE,C12-G12,F12-G12)</f>
        <v>1912878803</v>
      </c>
      <c r="J12" s="202">
        <f t="shared" ref="J12" si="6">IFERROR(IF($L$8=TRUE,I12/C12*100,I12/F12*100),0)</f>
        <v>31.078216023370743</v>
      </c>
      <c r="K12" s="330"/>
    </row>
    <row r="13" spans="1:13">
      <c r="A13" s="553"/>
      <c r="B13" s="223" t="s">
        <v>4687</v>
      </c>
      <c r="C13" s="138">
        <f>SUM(C8:C12)</f>
        <v>10807010000</v>
      </c>
      <c r="D13" s="138">
        <f t="shared" ref="D13:G13" si="7">SUM(D8:D12)</f>
        <v>423949000</v>
      </c>
      <c r="E13" s="138">
        <f t="shared" si="7"/>
        <v>609552000</v>
      </c>
      <c r="F13" s="138">
        <f t="shared" si="7"/>
        <v>9773509000</v>
      </c>
      <c r="G13" s="138">
        <f t="shared" si="7"/>
        <v>6517410160</v>
      </c>
      <c r="H13" s="320">
        <f t="shared" si="1"/>
        <v>66.684444246176071</v>
      </c>
      <c r="I13" s="138">
        <f t="shared" si="2"/>
        <v>3256098840</v>
      </c>
      <c r="J13" s="203">
        <f t="shared" si="3"/>
        <v>33.315555753823936</v>
      </c>
      <c r="K13" s="330"/>
    </row>
    <row r="14" spans="1:13" ht="15" customHeight="1">
      <c r="A14" s="55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5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5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53"/>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5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5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53"/>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5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5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53"/>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87" t="s">
        <v>3735</v>
      </c>
      <c r="B24" s="587"/>
      <c r="C24" s="122">
        <f>C13++C17+C20+C23</f>
        <v>23342160000</v>
      </c>
      <c r="D24" s="122">
        <f t="shared" ref="D24:E24" si="14">D13++D17+D20+D23</f>
        <v>423949000</v>
      </c>
      <c r="E24" s="122">
        <f t="shared" si="14"/>
        <v>2887360000</v>
      </c>
      <c r="F24" s="122">
        <f>F13++F17+F20+F23</f>
        <v>20030851000</v>
      </c>
      <c r="G24" s="122">
        <f>G13++G17+G20+G23</f>
        <v>12445651673</v>
      </c>
      <c r="H24" s="321">
        <f t="shared" si="1"/>
        <v>62.132416006688885</v>
      </c>
      <c r="I24" s="122">
        <f t="shared" si="2"/>
        <v>7585199327</v>
      </c>
      <c r="J24" s="204">
        <f t="shared" si="3"/>
        <v>37.867583993311115</v>
      </c>
      <c r="K24" s="330"/>
      <c r="M24" s="159"/>
    </row>
    <row r="25" spans="1:13">
      <c r="A25" s="578" t="s">
        <v>4685</v>
      </c>
      <c r="B25" s="579"/>
      <c r="C25" s="311">
        <f>C24</f>
        <v>23342160000</v>
      </c>
      <c r="D25" s="580">
        <f>SUM(D24,E24)</f>
        <v>3311309000</v>
      </c>
      <c r="E25" s="581"/>
      <c r="F25" s="311">
        <f>F24</f>
        <v>20030851000</v>
      </c>
      <c r="G25" s="122">
        <f>G24</f>
        <v>12445651673</v>
      </c>
      <c r="H25" s="321">
        <f t="shared" si="1"/>
        <v>62.132416006688885</v>
      </c>
      <c r="I25" s="122">
        <f t="shared" si="2"/>
        <v>7585199327</v>
      </c>
      <c r="J25" s="204">
        <f t="shared" si="3"/>
        <v>37.867583993311115</v>
      </c>
      <c r="K25" s="330"/>
      <c r="M25" s="161"/>
    </row>
    <row r="29" spans="1:13" ht="15.75">
      <c r="A29" s="329" t="s">
        <v>3885</v>
      </c>
    </row>
    <row r="30" spans="1:13" ht="14.45" customHeight="1">
      <c r="A30" s="576" t="s">
        <v>3871</v>
      </c>
      <c r="B30" s="576" t="s">
        <v>3872</v>
      </c>
      <c r="C30" s="576" t="s">
        <v>4682</v>
      </c>
      <c r="D30" s="582" t="s">
        <v>4679</v>
      </c>
      <c r="E30" s="582" t="s">
        <v>4681</v>
      </c>
      <c r="F30" s="576" t="s">
        <v>4683</v>
      </c>
      <c r="G30" s="586" t="str">
        <f>IF($L$8=TRUE,"Realisasi vs Pagu+Blokir","Realisasi vs Pagu-Blokir")</f>
        <v>Realisasi vs Pagu-Blokir</v>
      </c>
      <c r="H30" s="586"/>
      <c r="I30" s="586" t="str">
        <f>IF($L$8=TRUE,"Sisa vs Pagu+Blokir","Sisa vs Pagu-Blokir")</f>
        <v>Sisa vs Pagu-Blokir</v>
      </c>
      <c r="J30" s="586"/>
    </row>
    <row r="31" spans="1:13">
      <c r="A31" s="577"/>
      <c r="B31" s="577"/>
      <c r="C31" s="577"/>
      <c r="D31" s="583"/>
      <c r="E31" s="583"/>
      <c r="F31" s="577"/>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4" t="s">
        <v>590</v>
      </c>
      <c r="B38" s="575"/>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30"/>
    </row>
    <row r="39" spans="1:12">
      <c r="A39" s="574" t="s">
        <v>3876</v>
      </c>
      <c r="B39" s="575"/>
      <c r="C39" s="157"/>
      <c r="D39" s="157"/>
      <c r="E39" s="157"/>
      <c r="F39" s="157"/>
      <c r="G39" s="157"/>
      <c r="H39" s="158"/>
      <c r="I39" s="157"/>
      <c r="J39" s="158"/>
      <c r="K39" s="330"/>
    </row>
    <row r="40" spans="1:12">
      <c r="A40" s="574" t="s">
        <v>3877</v>
      </c>
      <c r="B40" s="575"/>
      <c r="C40" s="157">
        <f>C38</f>
        <v>23342160000</v>
      </c>
      <c r="D40" s="584">
        <f>SUM(D38:E38)</f>
        <v>3311309000</v>
      </c>
      <c r="E40" s="585"/>
      <c r="F40" s="157">
        <f>F38</f>
        <v>20030851000</v>
      </c>
      <c r="G40" s="157">
        <f>G38-G39</f>
        <v>12445651673</v>
      </c>
      <c r="H40" s="158">
        <f t="shared" si="20"/>
        <v>62.132416006688885</v>
      </c>
      <c r="I40" s="157">
        <f t="shared" si="21"/>
        <v>7585199327</v>
      </c>
      <c r="J40" s="158">
        <f t="shared" si="22"/>
        <v>37.867583993311115</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88" t="s">
        <v>571</v>
      </c>
      <c r="B45" s="588" t="s">
        <v>500</v>
      </c>
      <c r="C45" s="588" t="s">
        <v>4682</v>
      </c>
      <c r="D45" s="588" t="s">
        <v>4679</v>
      </c>
      <c r="E45" s="588" t="s">
        <v>4681</v>
      </c>
      <c r="F45" s="588" t="s">
        <v>4683</v>
      </c>
      <c r="G45" s="586" t="str">
        <f>IF($L$8=TRUE,"Realisasi vs Pagu+Blokir","Realisasi vs Pagu-Blokir")</f>
        <v>Realisasi vs Pagu-Blokir</v>
      </c>
      <c r="H45" s="586"/>
      <c r="I45" s="586" t="str">
        <f>IF($L$8=TRUE,"Sisa vs Pagu+Blokir","Sisa vs Pagu-Blokir")</f>
        <v>Sisa vs Pagu-Blokir</v>
      </c>
      <c r="J45" s="586"/>
    </row>
    <row r="46" spans="1:12">
      <c r="A46" s="588"/>
      <c r="B46" s="588"/>
      <c r="C46" s="588"/>
      <c r="D46" s="588"/>
      <c r="E46" s="588"/>
      <c r="F46" s="588"/>
      <c r="G46" s="313" t="s">
        <v>4691</v>
      </c>
      <c r="H46" s="313" t="s">
        <v>3729</v>
      </c>
      <c r="I46" s="313" t="s">
        <v>4691</v>
      </c>
      <c r="J46" s="313" t="s">
        <v>3729</v>
      </c>
    </row>
    <row r="47" spans="1:12">
      <c r="A47" s="568"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68"/>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8"/>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68"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68"/>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8"/>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68"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8"/>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8"/>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8"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68"/>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68"/>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87" t="s">
        <v>3735</v>
      </c>
      <c r="B59" s="587"/>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87" t="s">
        <v>4685</v>
      </c>
      <c r="B60" s="587"/>
      <c r="C60" s="311">
        <f>C59</f>
        <v>96812000</v>
      </c>
      <c r="D60" s="589">
        <f>SUM(D59:E59)</f>
        <v>0</v>
      </c>
      <c r="E60" s="589"/>
      <c r="F60" s="311">
        <f>F59</f>
        <v>96812000</v>
      </c>
      <c r="G60" s="122">
        <f>G59</f>
        <v>89176280</v>
      </c>
      <c r="H60" s="325">
        <f t="shared" si="26"/>
        <v>92.112837251580387</v>
      </c>
      <c r="I60" s="122">
        <f t="shared" si="27"/>
        <v>7635720</v>
      </c>
      <c r="J60" s="321">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7" t="str">
        <f>IF(L8=TRUE,"REALISASI DENGAN GAJI (BERDASARKAN PAGU SEBELUM BLOKIR)","REALISASI DENGAN GAJI (BERDASARKAN PAGU SETELAH BLOKIR)")</f>
        <v>REALISASI DENGAN GAJI (BERDASARKAN PAGU SETELAH BLOKIR)</v>
      </c>
      <c r="B1" s="537"/>
      <c r="C1" s="537"/>
      <c r="D1" s="537"/>
      <c r="E1" s="537"/>
      <c r="F1" s="537"/>
      <c r="G1" s="537"/>
      <c r="H1" s="537"/>
      <c r="I1" s="537"/>
      <c r="J1" s="537"/>
      <c r="L1" s="327"/>
    </row>
    <row r="2" spans="1:13" ht="15.75">
      <c r="A2" s="538" t="str">
        <f>'PER BULAN'!B5</f>
        <v>Berdasarkan DIPA Revisi 3 TA. 2022 (Tanggal 13 Juli 2022)</v>
      </c>
      <c r="B2" s="538"/>
      <c r="C2" s="538"/>
      <c r="D2" s="538"/>
      <c r="E2" s="538"/>
      <c r="F2" s="538"/>
      <c r="G2" s="538"/>
      <c r="H2" s="538"/>
      <c r="I2" s="538"/>
      <c r="J2" s="538"/>
    </row>
    <row r="3" spans="1:13" ht="15.75">
      <c r="A3" s="538" t="str">
        <f>'PER BULAN'!B6</f>
        <v>SAMPAI DENGAN 8 AGUSTUS 2022</v>
      </c>
      <c r="B3" s="538"/>
      <c r="C3" s="538"/>
      <c r="D3" s="538"/>
      <c r="E3" s="538"/>
      <c r="F3" s="538"/>
      <c r="G3" s="538"/>
      <c r="H3" s="538"/>
      <c r="I3" s="538"/>
      <c r="J3" s="538"/>
    </row>
    <row r="4" spans="1:13">
      <c r="A4" s="332"/>
      <c r="B4" s="332"/>
      <c r="C4" s="332"/>
      <c r="D4" s="332"/>
      <c r="E4" s="332"/>
      <c r="F4" s="332"/>
      <c r="G4" s="332"/>
      <c r="H4" s="332"/>
      <c r="I4" s="332"/>
      <c r="J4" s="332"/>
    </row>
    <row r="5" spans="1:13" ht="15.75">
      <c r="A5" s="329" t="s">
        <v>3878</v>
      </c>
    </row>
    <row r="6" spans="1:13">
      <c r="A6" s="588" t="s">
        <v>571</v>
      </c>
      <c r="B6" s="588" t="s">
        <v>500</v>
      </c>
      <c r="C6" s="588" t="s">
        <v>4682</v>
      </c>
      <c r="D6" s="588" t="s">
        <v>4679</v>
      </c>
      <c r="E6" s="588" t="s">
        <v>4681</v>
      </c>
      <c r="F6" s="588" t="s">
        <v>3731</v>
      </c>
      <c r="G6" s="586" t="s">
        <v>3732</v>
      </c>
      <c r="H6" s="586"/>
      <c r="I6" s="586" t="s">
        <v>3733</v>
      </c>
      <c r="J6" s="586"/>
    </row>
    <row r="7" spans="1:13">
      <c r="A7" s="588"/>
      <c r="B7" s="588"/>
      <c r="C7" s="588"/>
      <c r="D7" s="588"/>
      <c r="E7" s="588"/>
      <c r="F7" s="588"/>
      <c r="G7" s="313" t="s">
        <v>4691</v>
      </c>
      <c r="H7" s="313" t="s">
        <v>3729</v>
      </c>
      <c r="I7" s="313" t="s">
        <v>4691</v>
      </c>
      <c r="J7" s="313" t="s">
        <v>3729</v>
      </c>
    </row>
    <row r="8" spans="1:13">
      <c r="A8" s="55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5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5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5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5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9">
        <f t="shared" si="0"/>
        <v>68.921783976629257</v>
      </c>
      <c r="I12" s="115">
        <f t="shared" si="1"/>
        <v>1912878803</v>
      </c>
      <c r="J12" s="202">
        <f t="shared" si="2"/>
        <v>31.078216023370743</v>
      </c>
      <c r="K12" s="330"/>
    </row>
    <row r="13" spans="1:13">
      <c r="A13" s="553"/>
      <c r="B13" s="223" t="s">
        <v>4687</v>
      </c>
      <c r="C13" s="138">
        <f>SUM(C8:C12)</f>
        <v>10807010000</v>
      </c>
      <c r="D13" s="138">
        <f t="shared" ref="D13:G13" si="3">SUM(D8:D12)</f>
        <v>423949000</v>
      </c>
      <c r="E13" s="138">
        <f t="shared" si="3"/>
        <v>609552000</v>
      </c>
      <c r="F13" s="138">
        <f t="shared" si="3"/>
        <v>10483061000</v>
      </c>
      <c r="G13" s="138">
        <f t="shared" si="3"/>
        <v>6517410160</v>
      </c>
      <c r="H13" s="320">
        <f t="shared" si="0"/>
        <v>62.170869367258284</v>
      </c>
      <c r="I13" s="138">
        <f t="shared" si="1"/>
        <v>3965650840</v>
      </c>
      <c r="J13" s="203">
        <f t="shared" si="2"/>
        <v>37.829130632741716</v>
      </c>
      <c r="K13" s="330"/>
    </row>
    <row r="14" spans="1:13" ht="15" customHeight="1">
      <c r="A14" s="55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5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5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53"/>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5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5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53"/>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5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5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53"/>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87" t="s">
        <v>3735</v>
      </c>
      <c r="B24" s="587"/>
      <c r="C24" s="122">
        <f>C13++C17+C20+C23</f>
        <v>23342160000</v>
      </c>
      <c r="D24" s="122">
        <f t="shared" ref="D24:E24" si="7">D13++D17+D20+D23</f>
        <v>423949000</v>
      </c>
      <c r="E24" s="122">
        <f t="shared" si="7"/>
        <v>2887360000</v>
      </c>
      <c r="F24" s="122">
        <f>F13++F17+F20+F23</f>
        <v>23018211000</v>
      </c>
      <c r="G24" s="122">
        <f>G13++G17+G20+G23</f>
        <v>12445651673</v>
      </c>
      <c r="H24" s="321">
        <f>IFERROR(IF($L$8=TRUE,G24/C24*100,G24/F24*100),0)</f>
        <v>54.068718342185676</v>
      </c>
      <c r="I24" s="122">
        <f t="shared" si="1"/>
        <v>10572559327</v>
      </c>
      <c r="J24" s="204">
        <f t="shared" si="2"/>
        <v>45.931281657814324</v>
      </c>
      <c r="K24" s="330"/>
      <c r="M24" s="159"/>
    </row>
    <row r="25" spans="1:13">
      <c r="A25" s="578" t="s">
        <v>4685</v>
      </c>
      <c r="B25" s="579"/>
      <c r="C25" s="311">
        <f>C24</f>
        <v>23342160000</v>
      </c>
      <c r="D25" s="580">
        <f>SUM(D24,E24)</f>
        <v>3311309000</v>
      </c>
      <c r="E25" s="581"/>
      <c r="F25" s="311">
        <f>F24</f>
        <v>23018211000</v>
      </c>
      <c r="G25" s="122">
        <f>G24</f>
        <v>12445651673</v>
      </c>
      <c r="H25" s="321">
        <f>IFERROR(IF($L$8=TRUE,G25/C25*100,G25/F25*100),0)</f>
        <v>54.068718342185676</v>
      </c>
      <c r="I25" s="122">
        <f t="shared" si="1"/>
        <v>10572559327</v>
      </c>
      <c r="J25" s="204">
        <f t="shared" si="2"/>
        <v>45.931281657814324</v>
      </c>
      <c r="K25" s="330"/>
      <c r="M25" s="161"/>
    </row>
    <row r="28" spans="1:13">
      <c r="M28" s="350"/>
    </row>
    <row r="29" spans="1:13" ht="15.75">
      <c r="A29" s="329" t="s">
        <v>3885</v>
      </c>
    </row>
    <row r="30" spans="1:13" ht="14.45" customHeight="1">
      <c r="A30" s="576" t="s">
        <v>3871</v>
      </c>
      <c r="B30" s="576" t="s">
        <v>3872</v>
      </c>
      <c r="C30" s="576" t="s">
        <v>4682</v>
      </c>
      <c r="D30" s="582" t="s">
        <v>4679</v>
      </c>
      <c r="E30" s="582" t="s">
        <v>4681</v>
      </c>
      <c r="F30" s="588" t="s">
        <v>3731</v>
      </c>
      <c r="G30" s="586" t="s">
        <v>3732</v>
      </c>
      <c r="H30" s="586"/>
      <c r="I30" s="586" t="s">
        <v>3733</v>
      </c>
      <c r="J30" s="586"/>
    </row>
    <row r="31" spans="1:13">
      <c r="A31" s="577"/>
      <c r="B31" s="577"/>
      <c r="C31" s="577"/>
      <c r="D31" s="583"/>
      <c r="E31" s="583"/>
      <c r="F31" s="588"/>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4" t="s">
        <v>590</v>
      </c>
      <c r="B38" s="575"/>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30"/>
    </row>
    <row r="39" spans="1:12">
      <c r="A39" s="574" t="s">
        <v>3876</v>
      </c>
      <c r="B39" s="575"/>
      <c r="C39" s="157"/>
      <c r="D39" s="157"/>
      <c r="E39" s="157"/>
      <c r="F39" s="157"/>
      <c r="G39" s="157"/>
      <c r="H39" s="158"/>
      <c r="I39" s="157"/>
      <c r="J39" s="158"/>
      <c r="K39" s="330"/>
    </row>
    <row r="40" spans="1:12">
      <c r="A40" s="574" t="s">
        <v>3877</v>
      </c>
      <c r="B40" s="575"/>
      <c r="C40" s="157">
        <f>C38</f>
        <v>23342160000</v>
      </c>
      <c r="D40" s="584">
        <f>SUM(D38:E38)</f>
        <v>3311309000</v>
      </c>
      <c r="E40" s="585"/>
      <c r="F40" s="157">
        <f>F38</f>
        <v>23018211000</v>
      </c>
      <c r="G40" s="157">
        <f>G38-G39</f>
        <v>12445651673</v>
      </c>
      <c r="H40" s="158">
        <f t="shared" si="9"/>
        <v>54.068718342185676</v>
      </c>
      <c r="I40" s="157">
        <f t="shared" si="10"/>
        <v>10572559327</v>
      </c>
      <c r="J40" s="158">
        <f t="shared" si="11"/>
        <v>45.931281657814324</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88" t="s">
        <v>571</v>
      </c>
      <c r="B45" s="588" t="s">
        <v>500</v>
      </c>
      <c r="C45" s="588" t="s">
        <v>4682</v>
      </c>
      <c r="D45" s="588" t="s">
        <v>4679</v>
      </c>
      <c r="E45" s="588" t="s">
        <v>4681</v>
      </c>
      <c r="F45" s="588" t="s">
        <v>3731</v>
      </c>
      <c r="G45" s="586" t="s">
        <v>3732</v>
      </c>
      <c r="H45" s="586"/>
      <c r="I45" s="586" t="s">
        <v>3733</v>
      </c>
      <c r="J45" s="586"/>
    </row>
    <row r="46" spans="1:12">
      <c r="A46" s="588"/>
      <c r="B46" s="588"/>
      <c r="C46" s="588"/>
      <c r="D46" s="588"/>
      <c r="E46" s="588"/>
      <c r="F46" s="588"/>
      <c r="G46" s="313" t="s">
        <v>4691</v>
      </c>
      <c r="H46" s="313" t="s">
        <v>3729</v>
      </c>
      <c r="I46" s="313" t="s">
        <v>4691</v>
      </c>
      <c r="J46" s="313" t="s">
        <v>3729</v>
      </c>
    </row>
    <row r="47" spans="1:12">
      <c r="A47" s="568"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68"/>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8"/>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68"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68"/>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8"/>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68"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8"/>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8"/>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8"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68"/>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68"/>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87" t="s">
        <v>3735</v>
      </c>
      <c r="B59" s="587"/>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87" t="s">
        <v>4685</v>
      </c>
      <c r="B60" s="587"/>
      <c r="C60" s="311">
        <f>C59</f>
        <v>101811000</v>
      </c>
      <c r="D60" s="589">
        <f>SUM(D59:E59)</f>
        <v>0</v>
      </c>
      <c r="E60" s="589"/>
      <c r="F60" s="311">
        <f>F59</f>
        <v>96812000</v>
      </c>
      <c r="G60" s="122">
        <f>G59</f>
        <v>89176280</v>
      </c>
      <c r="H60" s="325">
        <f t="shared" si="14"/>
        <v>92.112837251580387</v>
      </c>
      <c r="I60" s="122">
        <f t="shared" si="15"/>
        <v>7635720</v>
      </c>
      <c r="J60" s="321">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38" t="str">
        <f>'PERSUBBID - Gaji'!A2</f>
        <v>Berdasarkan DIPA Revisi 3 TA. 2022 (Tanggal 13 Juli 2022)</v>
      </c>
      <c r="C2" s="538"/>
      <c r="D2" s="538"/>
      <c r="E2" s="538"/>
      <c r="F2" s="538"/>
      <c r="G2" s="538"/>
      <c r="H2" s="538"/>
      <c r="I2" s="538"/>
      <c r="J2" s="538"/>
      <c r="K2" s="538"/>
      <c r="L2" s="538"/>
      <c r="M2" s="538"/>
      <c r="N2" s="538"/>
      <c r="O2" s="538"/>
      <c r="P2" s="538"/>
    </row>
    <row r="3" spans="2:16" ht="15.75">
      <c r="B3" s="538" t="str">
        <f>'PERSUBBID - Gaji'!A3</f>
        <v>SAMPAI DENGAN 8 AGUSTUS 2022</v>
      </c>
      <c r="C3" s="538"/>
      <c r="D3" s="538"/>
      <c r="E3" s="538"/>
      <c r="F3" s="538"/>
      <c r="G3" s="538"/>
      <c r="H3" s="538"/>
      <c r="I3" s="538"/>
      <c r="J3" s="538"/>
      <c r="K3" s="538"/>
      <c r="L3" s="538"/>
      <c r="M3" s="538"/>
      <c r="N3" s="538"/>
      <c r="O3" s="538"/>
      <c r="P3" s="53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2022-08-08T02:18:08Z</cp:lastPrinted>
  <dcterms:created xsi:type="dcterms:W3CDTF">2021-07-27T04:05:22Z</dcterms:created>
  <dcterms:modified xsi:type="dcterms:W3CDTF">2022-08-11T03:31:33Z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