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REALISASI PUSDIK\"/>
    </mc:Choice>
  </mc:AlternateContent>
  <xr:revisionPtr revIDLastSave="0" documentId="8_{3DFDF284-6C9E-4AAB-97E1-C50654EC5DCE}" xr6:coauthVersionLast="47" xr6:coauthVersionMax="47" xr10:uidLastSave="{00000000-0000-0000-0000-000000000000}"/>
  <bookViews>
    <workbookView xWindow="-120" yWindow="-120" windowWidth="29040" windowHeight="15840" xr2:uid="{00988B5F-8CDE-4B87-A9CF-C975DB82567E}"/>
  </bookViews>
  <sheets>
    <sheet name="SPP LS" sheetId="1" r:id="rId1"/>
  </sheets>
  <externalReferences>
    <externalReference r:id="rId2"/>
    <externalReference r:id="rId3"/>
    <externalReference r:id="rId4"/>
    <externalReference r:id="rId5"/>
  </externalReferences>
  <definedNames>
    <definedName name="Belanja_Perjalanan_Dinas_Paket_Meeting_Dalam_Kota._Uang_Saku_RDK_dalam__Verifikasi_dan_Pembuatan_Format_Standart_Data_BKU_Satker_Pusat_Pendidikan_KP___tgl.__27__Februari__2020">#REF!</definedName>
    <definedName name="cAkun">#REF!</definedName>
    <definedName name="Cetak_dinamis">OFFSET('[2]DASHBOARD SP2D'!$B$1,0,0,COUNTA('[2]DASHBOARD SP2D'!$G:$G),6)</definedName>
    <definedName name="chkAkun">#REF!</definedName>
    <definedName name="chkKegiatan">#REF!</definedName>
    <definedName name="chkKomponen">#REF!</definedName>
    <definedName name="chkKRO">#REF!</definedName>
    <definedName name="chkProgram">#REF!</definedName>
    <definedName name="chkRO">#REF!</definedName>
    <definedName name="chksKomponen">#REF!</definedName>
    <definedName name="cKegiatan">#REF!</definedName>
    <definedName name="cKomponen">#REF!</definedName>
    <definedName name="cKRO">#REF!</definedName>
    <definedName name="cProgram">#REF!</definedName>
    <definedName name="cRO">#REF!</definedName>
    <definedName name="cSKomponen">#REF!</definedName>
    <definedName name="Entri_Es2">#REF!</definedName>
    <definedName name="Entri_Es3">#REF!</definedName>
    <definedName name="Entri_Es4">#REF!</definedName>
    <definedName name="Eselon3">[3]eselon3_4!$A$2:$A$7</definedName>
    <definedName name="Eselon4">[3]eselon3_4!$B$2:$B$11</definedName>
    <definedName name="FILTER_LAP">'[2]DASHBOARD SP2D'!#REF!</definedName>
    <definedName name="kegiatan">#REF!</definedName>
    <definedName name="rngSP2D">'[4]Tambahan Realisasi'!$C$2</definedName>
    <definedName name="rowEselon2">#REF!</definedName>
    <definedName name="rowKoord">#REF!</definedName>
    <definedName name="rowSelect">#REF!</definedName>
    <definedName name="rowSubKoord">#REF!</definedName>
    <definedName name="SSBP">[2]SSBP!#REF!</definedName>
    <definedName name="Start_Jadi">#REF!</definedName>
    <definedName name="TGL_SP2D">[2]DASHBOARD!$I$1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5" i="1" l="1" a="1"/>
  <c r="X55" i="1" s="1"/>
  <c r="W55" i="1" a="1"/>
  <c r="W55" i="1" s="1"/>
  <c r="O55" i="1"/>
  <c r="P55" i="1" s="1"/>
  <c r="F55" i="1"/>
  <c r="F55" i="1" a="1"/>
  <c r="E55" i="1"/>
  <c r="Y55" i="1" s="1"/>
  <c r="E55" i="1" a="1"/>
  <c r="D55" i="1"/>
  <c r="D55" i="1" a="1"/>
  <c r="C55" i="1" a="1"/>
  <c r="C55" i="1" s="1"/>
  <c r="Y54" i="1"/>
  <c r="X54" i="1"/>
  <c r="X54" i="1" a="1"/>
  <c r="W54" i="1" a="1"/>
  <c r="W54" i="1" s="1"/>
  <c r="P54" i="1"/>
  <c r="O54" i="1"/>
  <c r="F54" i="1" a="1"/>
  <c r="F54" i="1" s="1"/>
  <c r="E54" i="1"/>
  <c r="E54" i="1" a="1"/>
  <c r="D54" i="1" a="1"/>
  <c r="D54" i="1" s="1"/>
  <c r="C54" i="1" a="1"/>
  <c r="C54" i="1" s="1"/>
  <c r="X53" i="1"/>
  <c r="X53" i="1" a="1"/>
  <c r="W53" i="1"/>
  <c r="W53" i="1" a="1"/>
  <c r="P53" i="1"/>
  <c r="O53" i="1"/>
  <c r="F53" i="1"/>
  <c r="F53" i="1" a="1"/>
  <c r="E53" i="1"/>
  <c r="Y53" i="1" s="1"/>
  <c r="E53" i="1" a="1"/>
  <c r="D53" i="1" a="1"/>
  <c r="D53" i="1" s="1"/>
  <c r="C53" i="1"/>
  <c r="C53" i="1" a="1"/>
  <c r="X52" i="1" a="1"/>
  <c r="X52" i="1" s="1"/>
  <c r="W52" i="1"/>
  <c r="W52" i="1" a="1"/>
  <c r="O52" i="1"/>
  <c r="P52" i="1" s="1"/>
  <c r="F52" i="1"/>
  <c r="F52" i="1" a="1"/>
  <c r="E52" i="1" a="1"/>
  <c r="E52" i="1" s="1"/>
  <c r="Y52" i="1" s="1"/>
  <c r="D52" i="1"/>
  <c r="D52" i="1" a="1"/>
  <c r="C52" i="1" a="1"/>
  <c r="C52" i="1" s="1"/>
  <c r="X51" i="1"/>
  <c r="X51" i="1" a="1"/>
  <c r="W51" i="1"/>
  <c r="W51" i="1" a="1"/>
  <c r="P51" i="1"/>
  <c r="O51" i="1"/>
  <c r="F51" i="1"/>
  <c r="F51" i="1" a="1"/>
  <c r="E51" i="1"/>
  <c r="Y51" i="1" s="1"/>
  <c r="E51" i="1" a="1"/>
  <c r="D51" i="1"/>
  <c r="D51" i="1" a="1"/>
  <c r="C51" i="1" a="1"/>
  <c r="C51" i="1" s="1"/>
  <c r="Y50" i="1"/>
  <c r="X50" i="1"/>
  <c r="X50" i="1" a="1"/>
  <c r="W50" i="1" a="1"/>
  <c r="W50" i="1" s="1"/>
  <c r="P50" i="1"/>
  <c r="O50" i="1"/>
  <c r="F50" i="1" a="1"/>
  <c r="F50" i="1" s="1"/>
  <c r="E50" i="1"/>
  <c r="E50" i="1" a="1"/>
  <c r="D50" i="1" a="1"/>
  <c r="D50" i="1" s="1"/>
  <c r="C50" i="1" a="1"/>
  <c r="C50" i="1" s="1"/>
  <c r="X49" i="1"/>
  <c r="X49" i="1" a="1"/>
  <c r="W49" i="1"/>
  <c r="W49" i="1" a="1"/>
  <c r="P49" i="1"/>
  <c r="O49" i="1"/>
  <c r="F49" i="1"/>
  <c r="F49" i="1" a="1"/>
  <c r="E49" i="1"/>
  <c r="Y49" i="1" s="1"/>
  <c r="E49" i="1" a="1"/>
  <c r="D49" i="1" a="1"/>
  <c r="D49" i="1" s="1"/>
  <c r="C49" i="1"/>
  <c r="C49" i="1" a="1"/>
  <c r="X48" i="1" a="1"/>
  <c r="X48" i="1" s="1"/>
  <c r="W48" i="1"/>
  <c r="W48" i="1" a="1"/>
  <c r="O48" i="1"/>
  <c r="P48" i="1" s="1"/>
  <c r="F48" i="1"/>
  <c r="F48" i="1" a="1"/>
  <c r="E48" i="1" a="1"/>
  <c r="E48" i="1" s="1"/>
  <c r="Y48" i="1" s="1"/>
  <c r="D48" i="1"/>
  <c r="D48" i="1" a="1"/>
  <c r="C48" i="1" a="1"/>
  <c r="C48" i="1" s="1"/>
  <c r="Y47" i="1"/>
  <c r="X47" i="1"/>
  <c r="X47" i="1" a="1"/>
  <c r="W47" i="1" a="1"/>
  <c r="W47" i="1" s="1"/>
  <c r="P47" i="1"/>
  <c r="O47" i="1"/>
  <c r="F47" i="1" a="1"/>
  <c r="F47" i="1" s="1"/>
  <c r="E47" i="1"/>
  <c r="E47" i="1" a="1"/>
  <c r="D47" i="1" a="1"/>
  <c r="D47" i="1" s="1"/>
  <c r="C47" i="1" a="1"/>
  <c r="C47" i="1" s="1"/>
  <c r="X46" i="1"/>
  <c r="X46" i="1" a="1"/>
  <c r="W46" i="1" a="1"/>
  <c r="W46" i="1" s="1"/>
  <c r="P46" i="1"/>
  <c r="O46" i="1"/>
  <c r="F46" i="1" a="1"/>
  <c r="F46" i="1" s="1"/>
  <c r="E46" i="1"/>
  <c r="Y46" i="1" s="1"/>
  <c r="E46" i="1" a="1"/>
  <c r="D46" i="1" a="1"/>
  <c r="D46" i="1" s="1"/>
  <c r="C46" i="1"/>
  <c r="C46" i="1" a="1"/>
  <c r="X45" i="1" a="1"/>
  <c r="X45" i="1" s="1"/>
  <c r="W45" i="1"/>
  <c r="W45" i="1" a="1"/>
  <c r="O45" i="1"/>
  <c r="P45" i="1" s="1"/>
  <c r="F45" i="1"/>
  <c r="F45" i="1" a="1"/>
  <c r="E45" i="1" a="1"/>
  <c r="E45" i="1" s="1"/>
  <c r="Y45" i="1" s="1"/>
  <c r="D45" i="1" a="1"/>
  <c r="D45" i="1" s="1"/>
  <c r="C45" i="1" a="1"/>
  <c r="C45" i="1" s="1"/>
  <c r="X44" i="1" a="1"/>
  <c r="X44" i="1" s="1"/>
  <c r="W44" i="1"/>
  <c r="W44" i="1" a="1"/>
  <c r="O44" i="1"/>
  <c r="P44" i="1" s="1"/>
  <c r="F44" i="1"/>
  <c r="F44" i="1" a="1"/>
  <c r="E44" i="1" a="1"/>
  <c r="E44" i="1" s="1"/>
  <c r="Y44" i="1" s="1"/>
  <c r="D44" i="1"/>
  <c r="D44" i="1" a="1"/>
  <c r="C44" i="1" a="1"/>
  <c r="C44" i="1" s="1"/>
  <c r="Y43" i="1"/>
  <c r="X43" i="1"/>
  <c r="X43" i="1" a="1"/>
  <c r="W43" i="1"/>
  <c r="W43" i="1" a="1"/>
  <c r="P43" i="1"/>
  <c r="O43" i="1"/>
  <c r="F43" i="1"/>
  <c r="F43" i="1" a="1"/>
  <c r="E43" i="1"/>
  <c r="E43" i="1" a="1"/>
  <c r="D43" i="1"/>
  <c r="D43" i="1" a="1"/>
  <c r="C43" i="1" a="1"/>
  <c r="C43" i="1" s="1"/>
  <c r="Y42" i="1"/>
  <c r="X42" i="1"/>
  <c r="X42" i="1" a="1"/>
  <c r="W42" i="1" a="1"/>
  <c r="W42" i="1" s="1"/>
  <c r="P42" i="1"/>
  <c r="O42" i="1"/>
  <c r="F42" i="1" a="1"/>
  <c r="F42" i="1" s="1"/>
  <c r="E42" i="1"/>
  <c r="E42" i="1" a="1"/>
  <c r="D42" i="1" a="1"/>
  <c r="D42" i="1" s="1"/>
  <c r="C42" i="1"/>
  <c r="C42" i="1" a="1"/>
  <c r="X41" i="1" a="1"/>
  <c r="X41" i="1" s="1"/>
  <c r="W41" i="1"/>
  <c r="W41" i="1" a="1"/>
  <c r="O41" i="1"/>
  <c r="P41" i="1" s="1"/>
  <c r="F41" i="1"/>
  <c r="F41" i="1" a="1"/>
  <c r="E41" i="1" a="1"/>
  <c r="E41" i="1" s="1"/>
  <c r="Y41" i="1" s="1"/>
  <c r="D41" i="1" a="1"/>
  <c r="D41" i="1" s="1"/>
  <c r="C41" i="1" a="1"/>
  <c r="C41" i="1" s="1"/>
  <c r="X40" i="1" a="1"/>
  <c r="X40" i="1" s="1"/>
  <c r="W40" i="1"/>
  <c r="W40" i="1" a="1"/>
  <c r="O40" i="1"/>
  <c r="P40" i="1" s="1"/>
  <c r="F40" i="1"/>
  <c r="F40" i="1" a="1"/>
  <c r="E40" i="1" a="1"/>
  <c r="E40" i="1" s="1"/>
  <c r="Y40" i="1" s="1"/>
  <c r="D40" i="1"/>
  <c r="D40" i="1" a="1"/>
  <c r="C40" i="1" a="1"/>
  <c r="C40" i="1" s="1"/>
  <c r="X39" i="1"/>
  <c r="X39" i="1" a="1"/>
  <c r="W39" i="1"/>
  <c r="W39" i="1" a="1"/>
  <c r="N39" i="1"/>
  <c r="O39" i="1" s="1"/>
  <c r="P39" i="1" s="1"/>
  <c r="F39" i="1"/>
  <c r="F39" i="1" a="1"/>
  <c r="E39" i="1" a="1"/>
  <c r="E39" i="1" s="1"/>
  <c r="Y39" i="1" s="1"/>
  <c r="D39" i="1"/>
  <c r="D39" i="1" a="1"/>
  <c r="C39" i="1" a="1"/>
  <c r="C39" i="1" s="1"/>
  <c r="Y38" i="1"/>
  <c r="X38" i="1"/>
  <c r="X38" i="1" a="1"/>
  <c r="W38" i="1"/>
  <c r="W38" i="1" a="1"/>
  <c r="P38" i="1"/>
  <c r="O38" i="1"/>
  <c r="F38" i="1"/>
  <c r="F38" i="1" a="1"/>
  <c r="E38" i="1"/>
  <c r="E38" i="1" a="1"/>
  <c r="D38" i="1"/>
  <c r="D38" i="1" a="1"/>
  <c r="C38" i="1" a="1"/>
  <c r="C38" i="1" s="1"/>
  <c r="Y37" i="1"/>
  <c r="X37" i="1"/>
  <c r="X37" i="1" a="1"/>
  <c r="W37" i="1" a="1"/>
  <c r="W37" i="1" s="1"/>
  <c r="P37" i="1"/>
  <c r="O37" i="1"/>
  <c r="F37" i="1" a="1"/>
  <c r="F37" i="1" s="1"/>
  <c r="E37" i="1"/>
  <c r="E37" i="1" a="1"/>
  <c r="D37" i="1" a="1"/>
  <c r="D37" i="1" s="1"/>
  <c r="C37" i="1"/>
  <c r="C37" i="1" a="1"/>
  <c r="X36" i="1"/>
  <c r="X36" i="1" a="1"/>
  <c r="W36" i="1"/>
  <c r="W36" i="1" a="1"/>
  <c r="P36" i="1"/>
  <c r="O36" i="1"/>
  <c r="F36" i="1"/>
  <c r="F36" i="1" a="1"/>
  <c r="E36" i="1" a="1"/>
  <c r="E36" i="1" s="1"/>
  <c r="Y36" i="1" s="1"/>
  <c r="D36" i="1"/>
  <c r="D36" i="1" a="1"/>
  <c r="C36" i="1" a="1"/>
  <c r="C36" i="1" s="1"/>
  <c r="X35" i="1" a="1"/>
  <c r="X35" i="1" s="1"/>
  <c r="W35" i="1"/>
  <c r="W35" i="1" a="1"/>
  <c r="O35" i="1"/>
  <c r="P35" i="1" s="1"/>
  <c r="F35" i="1"/>
  <c r="F35" i="1" a="1"/>
  <c r="E35" i="1" a="1"/>
  <c r="E35" i="1" s="1"/>
  <c r="Y35" i="1" s="1"/>
  <c r="D35" i="1"/>
  <c r="D35" i="1" a="1"/>
  <c r="C35" i="1" a="1"/>
  <c r="C35" i="1" s="1"/>
  <c r="Y34" i="1"/>
  <c r="X34" i="1"/>
  <c r="X34" i="1" a="1"/>
  <c r="W34" i="1" a="1"/>
  <c r="W34" i="1" s="1"/>
  <c r="P34" i="1"/>
  <c r="O34" i="1"/>
  <c r="F34" i="1" a="1"/>
  <c r="F34" i="1" s="1"/>
  <c r="E34" i="1"/>
  <c r="E34" i="1" a="1"/>
  <c r="D34" i="1" a="1"/>
  <c r="D34" i="1" s="1"/>
  <c r="C34" i="1" a="1"/>
  <c r="C34" i="1" s="1"/>
  <c r="X33" i="1"/>
  <c r="X33" i="1" a="1"/>
  <c r="W33" i="1" a="1"/>
  <c r="W33" i="1" s="1"/>
  <c r="P33" i="1"/>
  <c r="O33" i="1"/>
  <c r="F33" i="1" a="1"/>
  <c r="F33" i="1" s="1"/>
  <c r="E33" i="1"/>
  <c r="Y33" i="1" s="1"/>
  <c r="E33" i="1" a="1"/>
  <c r="D33" i="1" a="1"/>
  <c r="D33" i="1" s="1"/>
  <c r="C33" i="1"/>
  <c r="C33" i="1" a="1"/>
  <c r="X32" i="1" a="1"/>
  <c r="X32" i="1" s="1"/>
  <c r="W32" i="1"/>
  <c r="W32" i="1" a="1"/>
  <c r="O32" i="1"/>
  <c r="P32" i="1" s="1"/>
  <c r="F32" i="1"/>
  <c r="F32" i="1" a="1"/>
  <c r="E32" i="1" a="1"/>
  <c r="E32" i="1" s="1"/>
  <c r="Y32" i="1" s="1"/>
  <c r="D32" i="1"/>
  <c r="D32" i="1" a="1"/>
  <c r="C32" i="1" a="1"/>
  <c r="C32" i="1" s="1"/>
  <c r="X31" i="1" a="1"/>
  <c r="X31" i="1" s="1"/>
  <c r="W31" i="1"/>
  <c r="W31" i="1" a="1"/>
  <c r="O31" i="1"/>
  <c r="P31" i="1" s="1"/>
  <c r="F31" i="1"/>
  <c r="F31" i="1" a="1"/>
  <c r="E31" i="1" a="1"/>
  <c r="E31" i="1" s="1"/>
  <c r="Y31" i="1" s="1"/>
  <c r="D31" i="1"/>
  <c r="D31" i="1" a="1"/>
  <c r="C31" i="1" a="1"/>
  <c r="C31" i="1" s="1"/>
  <c r="Y30" i="1"/>
  <c r="X30" i="1"/>
  <c r="X30" i="1" a="1"/>
  <c r="W30" i="1"/>
  <c r="W30" i="1" a="1"/>
  <c r="P30" i="1"/>
  <c r="O30" i="1"/>
  <c r="F30" i="1"/>
  <c r="F30" i="1" a="1"/>
  <c r="E30" i="1"/>
  <c r="E30" i="1" a="1"/>
  <c r="D30" i="1"/>
  <c r="D30" i="1" a="1"/>
  <c r="C30" i="1" a="1"/>
  <c r="C30" i="1" s="1"/>
  <c r="X29" i="1"/>
  <c r="X29" i="1" a="1"/>
  <c r="W29" i="1" a="1"/>
  <c r="W29" i="1" s="1"/>
  <c r="P29" i="1"/>
  <c r="O29" i="1"/>
  <c r="F29" i="1" a="1"/>
  <c r="F29" i="1" s="1"/>
  <c r="E29" i="1"/>
  <c r="Y29" i="1" s="1"/>
  <c r="E29" i="1" a="1"/>
  <c r="D29" i="1" a="1"/>
  <c r="D29" i="1" s="1"/>
  <c r="C29" i="1"/>
  <c r="C29" i="1" a="1"/>
  <c r="X28" i="1" a="1"/>
  <c r="X28" i="1" s="1"/>
  <c r="W28" i="1"/>
  <c r="W28" i="1" a="1"/>
  <c r="O28" i="1"/>
  <c r="P28" i="1" s="1"/>
  <c r="F28" i="1"/>
  <c r="F28" i="1" a="1"/>
  <c r="E28" i="1" a="1"/>
  <c r="E28" i="1" s="1"/>
  <c r="Y28" i="1" s="1"/>
  <c r="D28" i="1"/>
  <c r="D28" i="1" a="1"/>
  <c r="C28" i="1" a="1"/>
  <c r="C28" i="1" s="1"/>
  <c r="X27" i="1" a="1"/>
  <c r="X27" i="1" s="1"/>
  <c r="W27" i="1"/>
  <c r="W27" i="1" a="1"/>
  <c r="O27" i="1"/>
  <c r="P27" i="1" s="1"/>
  <c r="F27" i="1"/>
  <c r="F27" i="1" a="1"/>
  <c r="E27" i="1" a="1"/>
  <c r="E27" i="1" s="1"/>
  <c r="Y27" i="1" s="1"/>
  <c r="D27" i="1"/>
  <c r="D27" i="1" a="1"/>
  <c r="C27" i="1" a="1"/>
  <c r="C27" i="1" s="1"/>
  <c r="Y26" i="1"/>
  <c r="X26" i="1"/>
  <c r="X26" i="1" a="1"/>
  <c r="W26" i="1"/>
  <c r="W26" i="1" a="1"/>
  <c r="P26" i="1"/>
  <c r="O26" i="1"/>
  <c r="F26" i="1"/>
  <c r="F26" i="1" a="1"/>
  <c r="E26" i="1"/>
  <c r="E26" i="1" a="1"/>
  <c r="D26" i="1"/>
  <c r="D26" i="1" a="1"/>
  <c r="C26" i="1" a="1"/>
  <c r="C26" i="1" s="1"/>
  <c r="X25" i="1"/>
  <c r="X25" i="1" a="1"/>
  <c r="W25" i="1" a="1"/>
  <c r="W25" i="1" s="1"/>
  <c r="P25" i="1"/>
  <c r="O25" i="1"/>
  <c r="F25" i="1" a="1"/>
  <c r="F25" i="1" s="1"/>
  <c r="E25" i="1"/>
  <c r="Y25" i="1" s="1"/>
  <c r="E25" i="1" a="1"/>
  <c r="D25" i="1" a="1"/>
  <c r="D25" i="1" s="1"/>
  <c r="C25" i="1"/>
  <c r="C25" i="1" a="1"/>
  <c r="X24" i="1" a="1"/>
  <c r="X24" i="1" s="1"/>
  <c r="W24" i="1"/>
  <c r="W24" i="1" a="1"/>
  <c r="O24" i="1"/>
  <c r="P24" i="1" s="1"/>
  <c r="F24" i="1"/>
  <c r="F24" i="1" a="1"/>
  <c r="E24" i="1" a="1"/>
  <c r="E24" i="1" s="1"/>
  <c r="Y24" i="1" s="1"/>
  <c r="D24" i="1"/>
  <c r="D24" i="1" a="1"/>
  <c r="C24" i="1" a="1"/>
  <c r="C24" i="1" s="1"/>
  <c r="X23" i="1" a="1"/>
  <c r="X23" i="1" s="1"/>
  <c r="W23" i="1"/>
  <c r="W23" i="1" a="1"/>
  <c r="O23" i="1"/>
  <c r="P23" i="1" s="1"/>
  <c r="F23" i="1"/>
  <c r="F23" i="1" a="1"/>
  <c r="E23" i="1" a="1"/>
  <c r="E23" i="1" s="1"/>
  <c r="Y23" i="1" s="1"/>
  <c r="D23" i="1"/>
  <c r="D23" i="1" a="1"/>
  <c r="C23" i="1" a="1"/>
  <c r="C23" i="1" s="1"/>
  <c r="Y22" i="1"/>
  <c r="X22" i="1"/>
  <c r="X22" i="1" a="1"/>
  <c r="W22" i="1"/>
  <c r="W22" i="1" a="1"/>
  <c r="P22" i="1"/>
  <c r="O22" i="1"/>
  <c r="F22" i="1"/>
  <c r="F22" i="1" a="1"/>
  <c r="E22" i="1"/>
  <c r="E22" i="1" a="1"/>
  <c r="D22" i="1"/>
  <c r="D22" i="1" a="1"/>
  <c r="C22" i="1" a="1"/>
  <c r="C22" i="1" s="1"/>
  <c r="X21" i="1"/>
  <c r="X21" i="1" a="1"/>
  <c r="W21" i="1" a="1"/>
  <c r="W21" i="1" s="1"/>
  <c r="P21" i="1"/>
  <c r="O21" i="1"/>
  <c r="F21" i="1" a="1"/>
  <c r="F21" i="1" s="1"/>
  <c r="E21" i="1"/>
  <c r="Y21" i="1" s="1"/>
  <c r="E21" i="1" a="1"/>
  <c r="D21" i="1" a="1"/>
  <c r="D21" i="1" s="1"/>
  <c r="C21" i="1"/>
  <c r="C21" i="1" a="1"/>
  <c r="X20" i="1" a="1"/>
  <c r="X20" i="1" s="1"/>
  <c r="W20" i="1"/>
  <c r="W20" i="1" a="1"/>
  <c r="O20" i="1"/>
  <c r="P20" i="1" s="1"/>
  <c r="F20" i="1"/>
  <c r="F20" i="1" a="1"/>
  <c r="E20" i="1" a="1"/>
  <c r="E20" i="1" s="1"/>
  <c r="Y20" i="1" s="1"/>
  <c r="D20" i="1"/>
  <c r="D20" i="1" a="1"/>
  <c r="C20" i="1" a="1"/>
  <c r="C20" i="1" s="1"/>
  <c r="X19" i="1" a="1"/>
  <c r="X19" i="1" s="1"/>
  <c r="W19" i="1"/>
  <c r="W19" i="1" a="1"/>
  <c r="O19" i="1"/>
  <c r="P19" i="1" s="1"/>
  <c r="F19" i="1"/>
  <c r="F19" i="1" a="1"/>
  <c r="E19" i="1" a="1"/>
  <c r="E19" i="1" s="1"/>
  <c r="Y19" i="1" s="1"/>
  <c r="D19" i="1"/>
  <c r="D19" i="1" a="1"/>
  <c r="C19" i="1" a="1"/>
  <c r="C19" i="1" s="1"/>
  <c r="X18" i="1"/>
  <c r="X18" i="1" a="1"/>
  <c r="W18" i="1"/>
  <c r="W18" i="1" a="1"/>
  <c r="M18" i="1"/>
  <c r="J18" i="1"/>
  <c r="F18" i="1"/>
  <c r="F18" i="1" a="1"/>
  <c r="E18" i="1"/>
  <c r="Y18" i="1" s="1"/>
  <c r="E18" i="1" a="1"/>
  <c r="D18" i="1"/>
  <c r="D18" i="1" a="1"/>
  <c r="C18" i="1"/>
  <c r="C18" i="1" a="1"/>
  <c r="X17" i="1" a="1"/>
  <c r="X17" i="1" s="1"/>
  <c r="W17" i="1"/>
  <c r="W17" i="1" a="1"/>
  <c r="M17" i="1"/>
  <c r="O17" i="1" s="1"/>
  <c r="P17" i="1" s="1"/>
  <c r="J17" i="1"/>
  <c r="F17" i="1" a="1"/>
  <c r="F17" i="1" s="1"/>
  <c r="E17" i="1"/>
  <c r="Y17" i="1" s="1"/>
  <c r="E17" i="1" a="1"/>
  <c r="D17" i="1" a="1"/>
  <c r="D17" i="1" s="1"/>
  <c r="C17" i="1"/>
  <c r="C17" i="1" a="1"/>
  <c r="X16" i="1"/>
  <c r="X16" i="1" a="1"/>
  <c r="W16" i="1"/>
  <c r="W16" i="1" a="1"/>
  <c r="P16" i="1"/>
  <c r="O16" i="1"/>
  <c r="F16" i="1"/>
  <c r="F16" i="1" a="1"/>
  <c r="E16" i="1"/>
  <c r="Y16" i="1" s="1"/>
  <c r="E16" i="1" a="1"/>
  <c r="D16" i="1"/>
  <c r="D16" i="1" a="1"/>
  <c r="C16" i="1"/>
  <c r="C16" i="1" a="1"/>
  <c r="Y15" i="1"/>
  <c r="X15" i="1" a="1"/>
  <c r="X15" i="1" s="1"/>
  <c r="W15" i="1"/>
  <c r="W15" i="1" a="1"/>
  <c r="O15" i="1"/>
  <c r="P15" i="1" s="1"/>
  <c r="F15" i="1" a="1"/>
  <c r="F15" i="1" s="1"/>
  <c r="E15" i="1" a="1"/>
  <c r="E15" i="1" s="1"/>
  <c r="D15" i="1"/>
  <c r="D15" i="1" a="1"/>
  <c r="C15" i="1" a="1"/>
  <c r="C15" i="1" s="1"/>
  <c r="X14" i="1"/>
  <c r="X14" i="1" a="1"/>
  <c r="W14" i="1"/>
  <c r="W14" i="1" a="1"/>
  <c r="P14" i="1"/>
  <c r="O14" i="1"/>
  <c r="F14" i="1"/>
  <c r="F14" i="1" a="1"/>
  <c r="E14" i="1"/>
  <c r="Y14" i="1" s="1"/>
  <c r="E14" i="1" a="1"/>
  <c r="D14" i="1"/>
  <c r="D14" i="1" a="1"/>
  <c r="C14" i="1"/>
  <c r="C14" i="1" a="1"/>
  <c r="X13" i="1" a="1"/>
  <c r="X13" i="1" s="1"/>
  <c r="W13" i="1" a="1"/>
  <c r="W13" i="1" s="1"/>
  <c r="O13" i="1"/>
  <c r="P13" i="1" s="1"/>
  <c r="F13" i="1" a="1"/>
  <c r="F13" i="1" s="1"/>
  <c r="E13" i="1" a="1"/>
  <c r="E13" i="1" s="1"/>
  <c r="Y13" i="1" s="1"/>
  <c r="D13" i="1" a="1"/>
  <c r="D13" i="1" s="1"/>
  <c r="C13" i="1" a="1"/>
  <c r="C13" i="1" s="1"/>
  <c r="X12" i="1"/>
  <c r="X12" i="1" a="1"/>
  <c r="W12" i="1"/>
  <c r="W12" i="1" a="1"/>
  <c r="P12" i="1"/>
  <c r="O12" i="1"/>
  <c r="F12" i="1"/>
  <c r="F12" i="1" a="1"/>
  <c r="E12" i="1"/>
  <c r="Y12" i="1" s="1"/>
  <c r="E12" i="1" a="1"/>
  <c r="D12" i="1"/>
  <c r="D12" i="1" a="1"/>
  <c r="C12" i="1"/>
  <c r="C12" i="1" a="1"/>
  <c r="X11" i="1" a="1"/>
  <c r="X11" i="1" s="1"/>
  <c r="W11" i="1" a="1"/>
  <c r="W11" i="1" s="1"/>
  <c r="O11" i="1"/>
  <c r="P11" i="1" s="1"/>
  <c r="F11" i="1" a="1"/>
  <c r="F11" i="1" s="1"/>
  <c r="E11" i="1" a="1"/>
  <c r="E11" i="1" s="1"/>
  <c r="Y11" i="1" s="1"/>
  <c r="D11" i="1" a="1"/>
  <c r="D11" i="1" s="1"/>
  <c r="C11" i="1" a="1"/>
  <c r="C11" i="1" s="1"/>
  <c r="X10" i="1"/>
  <c r="X10" i="1" a="1"/>
  <c r="W10" i="1"/>
  <c r="W10" i="1" a="1"/>
  <c r="P10" i="1"/>
  <c r="O10" i="1"/>
  <c r="F10" i="1"/>
  <c r="F10" i="1" a="1"/>
  <c r="E10" i="1"/>
  <c r="Y10" i="1" s="1"/>
  <c r="E10" i="1" a="1"/>
  <c r="D10" i="1"/>
  <c r="D10" i="1" a="1"/>
  <c r="C10" i="1"/>
  <c r="C10" i="1" a="1"/>
  <c r="X9" i="1" a="1"/>
  <c r="X9" i="1" s="1"/>
  <c r="W9" i="1" a="1"/>
  <c r="W9" i="1" s="1"/>
  <c r="O9" i="1"/>
  <c r="P9" i="1" s="1"/>
  <c r="F9" i="1" a="1"/>
  <c r="F9" i="1" s="1"/>
  <c r="E9" i="1" a="1"/>
  <c r="E9" i="1" s="1"/>
  <c r="Y9" i="1" s="1"/>
  <c r="D9" i="1" a="1"/>
  <c r="D9" i="1" s="1"/>
  <c r="C9" i="1" a="1"/>
  <c r="C9" i="1" s="1"/>
  <c r="X8" i="1"/>
  <c r="X8" i="1" a="1"/>
  <c r="W8" i="1"/>
  <c r="W8" i="1" a="1"/>
  <c r="P8" i="1"/>
  <c r="O8" i="1"/>
  <c r="F8" i="1"/>
  <c r="F8" i="1" a="1"/>
  <c r="E8" i="1"/>
  <c r="Y8" i="1" s="1"/>
  <c r="E8" i="1" a="1"/>
  <c r="D8" i="1"/>
  <c r="D8" i="1" a="1"/>
  <c r="C8" i="1"/>
  <c r="C8" i="1" a="1"/>
  <c r="X7" i="1" a="1"/>
  <c r="X7" i="1" s="1"/>
  <c r="W7" i="1" a="1"/>
  <c r="W7" i="1" s="1"/>
  <c r="O7" i="1"/>
  <c r="P7" i="1" s="1"/>
  <c r="F7" i="1" a="1"/>
  <c r="F7" i="1" s="1"/>
  <c r="E7" i="1" a="1"/>
  <c r="E7" i="1" s="1"/>
  <c r="Y7" i="1" s="1"/>
  <c r="D7" i="1" a="1"/>
  <c r="D7" i="1" s="1"/>
  <c r="C7" i="1" a="1"/>
  <c r="C7" i="1" s="1"/>
  <c r="X6" i="1"/>
  <c r="X6" i="1" a="1"/>
  <c r="W6" i="1"/>
  <c r="W6" i="1" a="1"/>
  <c r="P6" i="1"/>
  <c r="O6" i="1"/>
  <c r="F6" i="1"/>
  <c r="F6" i="1" a="1"/>
  <c r="E6" i="1"/>
  <c r="Y6" i="1" s="1"/>
  <c r="E6" i="1" a="1"/>
  <c r="D6" i="1" a="1"/>
  <c r="D6" i="1" s="1"/>
  <c r="C6" i="1"/>
  <c r="C6" i="1" a="1"/>
  <c r="X5" i="1" a="1"/>
  <c r="X5" i="1" s="1"/>
  <c r="W5" i="1" a="1"/>
  <c r="W5" i="1" s="1"/>
  <c r="O5" i="1"/>
  <c r="P5" i="1" s="1"/>
  <c r="F5" i="1" a="1"/>
  <c r="F5" i="1" s="1"/>
  <c r="E5" i="1" a="1"/>
  <c r="E5" i="1" s="1"/>
  <c r="Y5" i="1" s="1"/>
  <c r="D5" i="1" a="1"/>
  <c r="D5" i="1" s="1"/>
  <c r="C5" i="1" a="1"/>
  <c r="C5" i="1" s="1"/>
  <c r="X4" i="1"/>
  <c r="X4" i="1" a="1"/>
  <c r="W4" i="1"/>
  <c r="W4" i="1" a="1"/>
  <c r="P4" i="1"/>
  <c r="O4" i="1"/>
  <c r="F4" i="1"/>
  <c r="F4" i="1" a="1"/>
  <c r="E4" i="1"/>
  <c r="Y4" i="1" s="1"/>
  <c r="E4" i="1" a="1"/>
  <c r="D4" i="1"/>
  <c r="D4" i="1" a="1"/>
  <c r="C4" i="1" a="1"/>
  <c r="C4" i="1" s="1"/>
  <c r="O18" i="1" l="1"/>
  <c r="P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<sst xmlns="http://schemas.openxmlformats.org/spreadsheetml/2006/main" count="389" uniqueCount="122">
  <si>
    <t>No SPP</t>
  </si>
  <si>
    <t>Tgl SPP</t>
  </si>
  <si>
    <t>No SPM</t>
  </si>
  <si>
    <t>Tgl SPM</t>
  </si>
  <si>
    <t>No SP2D</t>
  </si>
  <si>
    <t>Tgl SP2D</t>
  </si>
  <si>
    <t>MAK</t>
  </si>
  <si>
    <t>Uraian</t>
  </si>
  <si>
    <t>Nilai SPP</t>
  </si>
  <si>
    <t>PPn</t>
  </si>
  <si>
    <t>PPh21</t>
  </si>
  <si>
    <t>PPh22</t>
  </si>
  <si>
    <t>PPh23</t>
  </si>
  <si>
    <t>Lain2</t>
  </si>
  <si>
    <t>Jmlh Potongan</t>
  </si>
  <si>
    <t>Jmlh Bersih</t>
  </si>
  <si>
    <t>Kode SPP</t>
  </si>
  <si>
    <t>Jenis SPP</t>
  </si>
  <si>
    <t>Status</t>
  </si>
  <si>
    <t>Jenis GUP TUP LS</t>
  </si>
  <si>
    <t>Kode Suplier</t>
  </si>
  <si>
    <t>Status Laporan</t>
  </si>
  <si>
    <t>Koordinator</t>
  </si>
  <si>
    <t>Subkoordinator</t>
  </si>
  <si>
    <t>Status SP2D</t>
  </si>
  <si>
    <t>00832T</t>
  </si>
  <si>
    <t>WA.4345.EBC.996.301.B.524111.001359</t>
  </si>
  <si>
    <t>Pembayaran Belanja Barang. Perjadin sesuai dengan ST Nomor: B.1589/BRSDM.4/KP.440/VIII/2022 Tanggal 26 Agustus 2022 an. Norma MP Mannopo, dkk</t>
  </si>
  <si>
    <t>Non Gaji</t>
  </si>
  <si>
    <t>LS</t>
  </si>
  <si>
    <t>LS Bendahara</t>
  </si>
  <si>
    <t>Masuk</t>
  </si>
  <si>
    <t>00838T</t>
  </si>
  <si>
    <t>WA.4345.EBC.996.301.B.521219.001352</t>
  </si>
  <si>
    <t>Pembayaran Belanja Barang. Biaya penelitian peserta Lanjutan Tubel Prog S3 UB sesuai dengan SK Ka BRSDM KP Nomor: 80/KEP-BRSDM/2019 Tanggal 26 Juli 2019 an. Iman Supriatna</t>
  </si>
  <si>
    <t>LS-Banyak Penerima</t>
  </si>
  <si>
    <t>LS Banyak Penerima</t>
  </si>
  <si>
    <t>00842T</t>
  </si>
  <si>
    <t>WA.2378.EBD.953.301.A.524111.001501</t>
  </si>
  <si>
    <t>Pembayaran Belanja Barang. Perjadin sesuai dengan ST Nomor: B.1497/BRSDM.4/KP.440/VIII/2022 Tanggal 11 Agustus 2022 an. Norma MP Mannopo, dkk</t>
  </si>
  <si>
    <t>00812T</t>
  </si>
  <si>
    <t>WA.2378.EBA.994.002.GD.521115.000596</t>
  </si>
  <si>
    <t>Pembayaran Belanja Barang. Honorarium Pengelola Keuangan Pusat Pendidikan KP Bulan Juli dan Agustus 2022 Sesuai Surat Keputusan Nomor:KEP.2,4,5,8,9,10/KPA/BRSDM/I/2022 Tanggal 3,4 Januari 2022 dan Surat Keputusan Nomor:KEP 405 Tahun 2022 Tgl 15 Juli 2022</t>
  </si>
  <si>
    <t>WA.2378.EBA.994.002.GD.521115.000598</t>
  </si>
  <si>
    <t>WA.2378.EBA.994.002.GD.521115.000599</t>
  </si>
  <si>
    <t>WA.2378.EBA.994.002.GD.521115.000600</t>
  </si>
  <si>
    <t>WA.2378.EBA.994.002.GD.521115.000601</t>
  </si>
  <si>
    <t>WA.2378.EBA.994.002.GD.521115.000602</t>
  </si>
  <si>
    <t>WA.2378.EBA.994.002.GD.521115.000603</t>
  </si>
  <si>
    <t>00771T</t>
  </si>
  <si>
    <t>Pembayaran Belanja Barang. Biaya penelitian,biaya wisuda peserta lanjutan tubel Prog S2 UNDIP dan UB sesuai dengan SK Ka BRSDM KP Nomor: 107/KEPBRSDM/ 2020 Tanggal 18 Agustus 2020 an. Dian Patria Keliat, dkk</t>
  </si>
  <si>
    <t>00834T</t>
  </si>
  <si>
    <t>WA.2378.EBA.994.001.GA.512411.000424</t>
  </si>
  <si>
    <t>Pembayaran belanja pegawai(pembayaran tunjangan kinerja pegawai pusdik bulan Agustus 2022 untuk 44 pegawai)</t>
  </si>
  <si>
    <t>00813T</t>
  </si>
  <si>
    <t>WA.2378.EBA.962.301.B.524111.000663</t>
  </si>
  <si>
    <t>Pembayaran Belanja Barang. Perjadin Wisuda Pendidikan Tinggi sesuai dengan ST No B.910/BRSDM/VIII/2022 Tgl 11 Agustus 2022, ST No 1534/BRSDM.4/KP.440/VIII/2022 Tgl 18 Agustus 2022 dst</t>
  </si>
  <si>
    <t>00823T</t>
  </si>
  <si>
    <t>WA.2378.EBA.994.002.GD.521111.000594</t>
  </si>
  <si>
    <t>Pembayaran Belanja Barang. Pengadaan Pakaian Dinas Pegawai Pusdik KP sesuai kwitansi Nomor: 084.Pen/BK/VIII/2022 Tanggal 23 Agustus 2022</t>
  </si>
  <si>
    <t>LS Pihak Ketiga</t>
  </si>
  <si>
    <t>00860T</t>
  </si>
  <si>
    <t>WA.2378.EBA.994.001.GA.511129.000420</t>
  </si>
  <si>
    <t>Pembayaran belanja pegawai (pembayaran uang makan pegawai Pusdik bulan agustus 2022 untuk 41 pegawai)</t>
  </si>
  <si>
    <t>Gaji Lainnya</t>
  </si>
  <si>
    <t>00892T</t>
  </si>
  <si>
    <t>DL.2376.AFA.001.051.A.524111.000168</t>
  </si>
  <si>
    <t>Pembayaran Belanja Barang. Perjadin Bimbingan dan Pembinaan Metode dan Kurikulum, Pusdik KP sesuai dengan ST Nomor B.1597/BRSDM.4/KP.440/VIII/2022 Tanggal 29 Agustus 2022 an. Sri Widodo Budi Santoso, dkk</t>
  </si>
  <si>
    <t>00893T</t>
  </si>
  <si>
    <t>DL.2376.AFA.001.054.A.522151.000216</t>
  </si>
  <si>
    <t>Pembayaran Belanja Barang. Jasa Profesi dalam rangka sosialisasi sertifikasi dosen di lingkup KKP sesuai SK Kepala Pusat Pendidikan KP Nomor: KEP 145/BRSDM.4/VIII/2022 Tgl 16 Agustus 2022 an. Ivan Hanafi, dkk</t>
  </si>
  <si>
    <t>00894T</t>
  </si>
  <si>
    <t>WA.2378.EBA.962.301.F.524111.000698</t>
  </si>
  <si>
    <t>Pembayaran Belanja Barang. Perjadin Sosialisasi Sertifikasi Dosen lingkup KKP sesuai dengan ST Nomor: B.1561/BRSDM.4/KP.440/VIII/2022 Tanggal 24 Agustus 2022 an. Dwi Hertanto, dkk</t>
  </si>
  <si>
    <t>00895T</t>
  </si>
  <si>
    <t>Pembayaran Belanja Barang. Biaya penelitian dan biaya hidup peserta lanjutan tubel Prog S2 di UGM dan ITB sesuai dengan SK Ka BRSDM KP Nomor: 107/KEPBRSDM/2020 Tanggal 18 Agustus 2020 an. Danang Adhi Setyawan, dkk</t>
  </si>
  <si>
    <t>00919T</t>
  </si>
  <si>
    <t>Pembayaran Belanja Barang. Biaya penelitian dan biaya Jurnal peserta crash program lanjutan tubel Prog S2 Politeknik AUP sesuai SK Kabadan BRSDM KP No: 114/KEP-BRSDM/2020 Tgl 2 September 2020 an. Kresna E. Renjaan dkk</t>
  </si>
  <si>
    <t>00910T</t>
  </si>
  <si>
    <t>WA.2378.EBA.994.002.GA.521111.000565</t>
  </si>
  <si>
    <t>Pembayaran Belanja Barang Berupa Honor PPNPN Pusat Pendidikan KP Bulan September Tahun 2022 untuk 13 Pegawai sesuai Surat Keputusan Nomor KEP 1/KPA/BRSDM/2022 tgl 3 Januari 2022.</t>
  </si>
  <si>
    <t>Penghasilan PPNPN Induk</t>
  </si>
  <si>
    <t>WA.2378.EBA.994.002.GA.521111.000566</t>
  </si>
  <si>
    <t>00917T</t>
  </si>
  <si>
    <t>WA.2378.EBA.962.301.J.524111.001607</t>
  </si>
  <si>
    <t>Pembayaran Belanja Barang. Perjadin Wisuda Pendidikan Tinggi sesuai dengan ST Nomor: B.1506, B.1526/BRSDM.4/KP.440/VIII/2022 Tanggal 12,16 Agustus 2022 an. Sutrisno, dkk</t>
  </si>
  <si>
    <t>00916T</t>
  </si>
  <si>
    <t>DL.2376.AFA.001.052.A.524111.000181</t>
  </si>
  <si>
    <t>Pembayaran Belanja Barang. Perjadin sesuai dengan ST Nomor: B.1469/BRSDM.4/KP.440/VIII/2022 Tanggal 9 Agustus 2022 an. Sri Widodo Budi Santoso, dkk</t>
  </si>
  <si>
    <t>00923T</t>
  </si>
  <si>
    <t>WA.2378.EBA.994.001.GA.511111.000399</t>
  </si>
  <si>
    <t>Pembayaran belanja pegawai(pembayaran kekurangan gaji pegawai Pusdik kp bulan September 2022 untuk 10 pegawai)</t>
  </si>
  <si>
    <t>Kekurangan Gaji</t>
  </si>
  <si>
    <t>WA.2378.EBA.994.001.GA.511119.000402</t>
  </si>
  <si>
    <t>WA.2378.EBA.994.001.GA.511121.000404</t>
  </si>
  <si>
    <t>WA.2378.EBA.994.001.GA.511122.000408</t>
  </si>
  <si>
    <t>WA.2378.EBA.994.001.GA.511125.000417</t>
  </si>
  <si>
    <t>WA.2378.EBA.994.001.GA.511151.000422</t>
  </si>
  <si>
    <t>Pembayaran belanja pegawai (Pembayaran kekurangan gaji pegawai Pusdik KP bulan September 2022 untuk 1 pegawai)</t>
  </si>
  <si>
    <t>00900T</t>
  </si>
  <si>
    <t>Pembayaran belanja pegawai(pembayaran gaji induk pegawai Pusdik KP bulan Oktober 2022 untuk 45 pegawai/124 Jiwa)</t>
  </si>
  <si>
    <t>Gaji Induk</t>
  </si>
  <si>
    <t>WA.2378.EBA.994.001.GA.511123.000411</t>
  </si>
  <si>
    <t>WA.2378.EBA.994.001.GA.511124.000414</t>
  </si>
  <si>
    <t>WA.2378.EBA.994.001.GA.511126.000419</t>
  </si>
  <si>
    <t>00962T</t>
  </si>
  <si>
    <t>WA.4345.EBC.996.301.A.521219.001524</t>
  </si>
  <si>
    <t>Pembayaran Belanja Barang. Biaya hidup peserta tubel baru Prog S2 dan S3 IPB, UNDIP, UNPAD, AUP, UB dan UNS Periode Agust-Des 2022 dan Sept-Des 2022 sesuai dengan SK Ka BRSDM KP No: 520 Tahun 2022 Tgl 11 Agustus 2022 an. Fitriska Hapsyari Sutrisno, dkk</t>
  </si>
  <si>
    <t>00972T</t>
  </si>
  <si>
    <t>Pembayaran Belanja Barang. Biaya hidup peserta tubel baru Prog S2 dan S3 IPB, UNDIP, dan AUP Periode Agust-Des 2022 dan Sept-Des 2022 sesuai dengan SK Ka BRSDM KP No: 520 Tahun 2022 Tgl  1 Agustus 2022 an. Dwi Hany Yanti, dkk</t>
  </si>
  <si>
    <t>00968T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</si>
  <si>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</si>
  <si>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>00980T</t>
  </si>
  <si>
    <t>Pembayaran belanja pegawai(pembayaran tunjangan kinerja pegawai Pusdik KP bulan September 2022 untuk 43 pegawai)</t>
  </si>
  <si>
    <t>00999T</t>
  </si>
  <si>
    <t>Pembayaran belanja pegawai(pembayaran uang makan pegawai Pusdik KP bulan September 2022 untuk 39 pegawai)</t>
  </si>
  <si>
    <t>01023T</t>
  </si>
  <si>
    <t>Pembayaran belanja barang. biaya penelitian peserta tubel di IPB prog S2 dan biaya jurnal peserta tubel di UB prog S2 sesuai SK Kepala BRSDM KP Nomor: 107/KEP-BRSDM/2020 Tgl 18 Agustus 2020 an. Endang Puji Lestari dan Fajar Nur Amri</t>
  </si>
  <si>
    <t>01024T</t>
  </si>
  <si>
    <t>Pembayaran belanja barang. biaya hidup peserta tubel KKP Program S3 di UB periode Agustus-Desember 2022 sesuai SK Kepala BRSDM KP Nomor: 520 tahun 2022 Tanggal 11 Agustus 2022 an. Sobri</t>
  </si>
  <si>
    <t>01025T</t>
  </si>
  <si>
    <t>Pembayaran belanja barang. biaya hidup peserta tubel KKP prog S2 IPB periode Agustus-Desember 2022 sesuai SK Kepala BRSDM KP Nomor: 520 tahun 2022 Tanggal 11 Agustus 2022 an. Aditya Jaka Sembada, dkk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</si>
</sst>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421]dd\ mmmm\ yyyy;@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 applyProtection="1">
      <alignment vertical="top"/>
      <protection locked="0"/>
    </xf>
    <xf numFmtId="164" fontId="0" fillId="0" borderId="0" xfId="0" applyNumberFormat="1" applyAlignment="1" applyProtection="1">
      <alignment vertical="top"/>
      <protection locked="0"/>
    </xf>
    <xf numFmtId="0" fontId="2" fillId="2" borderId="0" xfId="0" applyFont="1" applyFill="1" applyAlignment="1">
      <alignment vertical="top"/>
    </xf>
    <xf numFmtId="0" fontId="0" fillId="0" borderId="0" xfId="0" applyAlignment="1" applyProtection="1">
      <alignment vertical="top" wrapText="1"/>
      <protection locked="0"/>
    </xf>
    <xf numFmtId="41" fontId="0" fillId="0" borderId="0" xfId="1" applyFont="1" applyAlignment="1" applyProtection="1">
      <alignment vertical="top"/>
      <protection locked="0"/>
    </xf>
    <xf numFmtId="41" fontId="2" fillId="0" borderId="0" xfId="1" applyFont="1" applyFill="1" applyAlignment="1" applyProtection="1">
      <alignment vertical="top"/>
      <protection locked="0"/>
    </xf>
    <xf numFmtId="0" fontId="0" fillId="0" borderId="0" xfId="0" applyAlignment="1" applyProtection="1">
      <alignment horizontal="center" vertical="top"/>
      <protection locked="0"/>
    </xf>
    <xf numFmtId="0" fontId="2" fillId="2" borderId="0" xfId="0" applyFont="1" applyFill="1" applyAlignment="1" applyProtection="1">
      <alignment vertical="top"/>
      <protection locked="0"/>
    </xf>
    <xf numFmtId="164" fontId="0" fillId="0" borderId="0" xfId="0" applyNumberFormat="1" applyAlignment="1" applyProtection="1">
      <alignment horizontal="center" vertical="top"/>
      <protection locked="0"/>
    </xf>
    <xf numFmtId="0" fontId="2" fillId="2" borderId="0" xfId="0" applyFont="1" applyFill="1" applyAlignment="1">
      <alignment horizontal="center" vertical="top"/>
    </xf>
    <xf numFmtId="0" fontId="0" fillId="0" borderId="0" xfId="0" applyAlignment="1" applyProtection="1">
      <alignment horizontal="center" vertical="top" wrapText="1"/>
      <protection locked="0"/>
    </xf>
    <xf numFmtId="41" fontId="0" fillId="0" borderId="0" xfId="1" applyFont="1" applyAlignment="1" applyProtection="1">
      <alignment horizontal="center" vertical="top"/>
      <protection locked="0"/>
    </xf>
    <xf numFmtId="41" fontId="2" fillId="2" borderId="0" xfId="1" applyFont="1" applyFill="1" applyAlignment="1" applyProtection="1">
      <alignment horizontal="center" vertical="top"/>
      <protection locked="0"/>
    </xf>
    <xf numFmtId="0" fontId="2" fillId="2" borderId="0" xfId="0" applyFont="1" applyFill="1" applyAlignment="1" applyProtection="1">
      <alignment horizontal="center" vertical="top"/>
      <protection locked="0"/>
    </xf>
    <xf numFmtId="14" fontId="2" fillId="2" borderId="0" xfId="0" applyNumberFormat="1" applyFont="1" applyFill="1" applyAlignment="1">
      <alignment horizontal="center" vertical="top"/>
    </xf>
    <xf numFmtId="164" fontId="2" fillId="2" borderId="0" xfId="0" applyNumberFormat="1" applyFont="1" applyFill="1" applyAlignment="1">
      <alignment vertical="top"/>
    </xf>
    <xf numFmtId="49" fontId="2" fillId="2" borderId="0" xfId="0" applyNumberFormat="1" applyFont="1" applyFill="1" applyAlignment="1">
      <alignment vertical="top"/>
    </xf>
    <xf numFmtId="165" fontId="2" fillId="2" borderId="0" xfId="0" applyNumberFormat="1" applyFont="1" applyFill="1" applyAlignment="1">
      <alignment vertical="top"/>
    </xf>
    <xf numFmtId="41" fontId="2" fillId="2" borderId="0" xfId="1" applyFont="1" applyFill="1" applyAlignment="1" applyProtection="1">
      <alignment vertical="top"/>
      <protection locked="0"/>
    </xf>
    <xf numFmtId="0" fontId="0" fillId="0" borderId="0" xfId="0" applyAlignment="1" applyProtection="1">
      <alignment horizontal="left" vertical="top"/>
      <protection locked="0"/>
    </xf>
    <xf numFmtId="164" fontId="0" fillId="0" borderId="0" xfId="1" applyNumberFormat="1" applyFont="1" applyAlignment="1" applyProtection="1">
      <alignment vertical="top"/>
      <protection locked="0"/>
    </xf>
    <xf numFmtId="3" fontId="0" fillId="0" borderId="0" xfId="0" applyNumberFormat="1"/>
  </cellXfs>
  <cellStyles count="2">
    <cellStyle name="Comma [0]" xfId="1" builtinId="6"/>
    <cellStyle name="Normal" xfId="0" builtinId="0"/>
  </cellStyles>
  <dxfs count="2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general" vertical="top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general" vertical="top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general" vertical="top" textRotation="0" indent="0" justifyLastLine="0" shrinkToFit="0" readingOrder="0"/>
      <protection locked="0" hidden="0"/>
    </dxf>
    <dxf>
      <alignment horizontal="center" vertical="top" textRotation="0" wrapText="0" indent="0" justifyLastLine="0" shrinkToFit="0" readingOrder="0"/>
      <protection locked="0" hidden="0"/>
    </dxf>
    <dxf>
      <alignment horizontal="general" vertical="top" textRotation="0" indent="0" justifyLastLine="0" shrinkToFit="0" readingOrder="0"/>
      <protection locked="0" hidden="0"/>
    </dxf>
    <dxf>
      <alignment horizontal="general" vertical="top" textRotation="0" wrapText="0" indent="0" justifyLastLine="0" shrinkToFit="0" readingOrder="0"/>
      <protection locked="0" hidden="0"/>
    </dxf>
    <dxf>
      <alignment horizontal="center" vertical="top" textRotation="0" wrapText="0" indent="0" justifyLastLine="0" shrinkToFit="0" readingOrder="0"/>
      <protection locked="0" hidden="0"/>
    </dxf>
    <dxf>
      <alignment horizontal="general" vertical="top" textRotation="0" indent="0" justifyLastLine="0" shrinkToFit="0" readingOrder="0"/>
      <protection locked="0" hidden="0"/>
    </dxf>
    <dxf>
      <alignment horizontal="general" vertical="top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top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3" formatCode="_-* #,##0_-;\-* #,##0_-;_-* &quot;-&quot;_-;_-@_-"/>
      <fill>
        <patternFill patternType="solid">
          <fgColor indexed="64"/>
          <bgColor theme="0" tint="-0.14999847407452621"/>
        </patternFill>
      </fill>
      <alignment horizontal="general" vertical="top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protection locked="0" hidden="0"/>
    </dxf>
    <dxf>
      <alignment horizontal="general" vertical="top" textRotation="0" indent="0" justifyLastLine="0" shrinkToFit="0" readingOrder="0"/>
      <protection locked="0" hidden="0"/>
    </dxf>
    <dxf>
      <alignment horizontal="general" vertical="top" textRotation="0" indent="0" justifyLastLine="0" shrinkToFit="0" readingOrder="0"/>
      <protection locked="0" hidden="0"/>
    </dxf>
    <dxf>
      <alignment horizontal="general" vertical="top" textRotation="0" indent="0" justifyLastLine="0" shrinkToFit="0" readingOrder="0"/>
      <protection locked="0" hidden="0"/>
    </dxf>
    <dxf>
      <alignment horizontal="general" vertical="top" textRotation="0" indent="0" justifyLastLine="0" shrinkToFit="0" readingOrder="0"/>
      <protection locked="0" hidden="0"/>
    </dxf>
    <dxf>
      <alignment horizontal="general" vertical="top" textRotation="0" indent="0" justifyLastLine="0" shrinkToFit="0" readingOrder="0"/>
      <protection locked="0" hidden="0"/>
    </dxf>
    <dxf>
      <alignment horizontal="general" vertical="top" textRotation="0" wrapText="1" indent="0" justifyLastLine="0" shrinkToFit="0" readingOrder="0"/>
      <protection locked="0" hidden="0"/>
    </dxf>
    <dxf>
      <alignment horizontal="general" vertical="top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dd/mm/yyyy;@"/>
      <fill>
        <patternFill patternType="solid">
          <fgColor indexed="64"/>
          <bgColor theme="0" tint="-0.14999847407452621"/>
        </patternFill>
      </fill>
      <alignment vertical="top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vertical="top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[$-421]dd\ mmmm\ yyyy;@"/>
      <fill>
        <patternFill patternType="solid">
          <fgColor indexed="64"/>
          <bgColor theme="0" tint="-0.14999847407452621"/>
        </patternFill>
      </fill>
      <alignment vertical="top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theme="0" tint="-0.14999847407452621"/>
        </patternFill>
      </fill>
      <alignment horizontal="center" vertical="top" textRotation="0" wrapText="0" indent="0" justifyLastLine="0" shrinkToFit="0" readingOrder="0"/>
      <protection locked="1" hidden="0"/>
    </dxf>
    <dxf>
      <numFmt numFmtId="164" formatCode="[$-421]dd\ mmmm\ yyyy;@"/>
      <alignment horizontal="general" vertical="top" textRotation="0" indent="0" justifyLastLine="0" shrinkToFit="0" readingOrder="0"/>
      <protection locked="0" hidden="0"/>
    </dxf>
    <dxf>
      <alignment horizontal="general" vertical="top" textRotation="0" indent="0" justifyLastLine="0" shrinkToFit="0" readingOrder="0"/>
      <protection locked="0" hidden="0"/>
    </dxf>
    <dxf>
      <alignment horizontal="general" vertical="top" textRotation="0" indent="0" justifyLastLine="0" shrinkToFit="0" readingOrder="0"/>
      <protection locked="0" hidden="0"/>
    </dxf>
    <dxf>
      <alignment horizontal="center" vertical="top" textRotation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22/RKAKL%20DIPA%20REVISI%202/TA.2022/MONITORING%20REALISASI%20DIPA%20Rev%204,%20POK%20Ke%205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PA4_PUSDIK (2)"/>
      <sheetName val="Setting Database"/>
      <sheetName val="DIPA Revisi 4, POK 5"/>
      <sheetName val="DIPA Revisi 3"/>
      <sheetName val="Rencana GUP dan LS"/>
      <sheetName val="SP2D ON"/>
      <sheetName val="Pagu Per Jenis Akun2"/>
      <sheetName val="PERAKUN"/>
      <sheetName val="GUP TUP"/>
      <sheetName val="SP2D"/>
      <sheetName val="PivotSP2D"/>
      <sheetName val="Laporan ke KABAG"/>
      <sheetName val="Lap FA Detil + Gaji"/>
      <sheetName val="Sisa SP2D + Fisik"/>
      <sheetName val="Pagu dan Sisa SP2D"/>
      <sheetName val="Sisa Per Status Akun"/>
      <sheetName val="Sisa Per Bidang"/>
      <sheetName val="Laporan Per Akun + Fisik"/>
      <sheetName val="Laporan Fisik"/>
      <sheetName val="SP2D_NEW"/>
      <sheetName val="SPAN vs SAKTI (Tanpa Gaji)"/>
      <sheetName val="Rencana Realisasi"/>
      <sheetName val="SPAN vs SAKTI (Plus Gaji)"/>
      <sheetName val="Laporan Per Akun"/>
      <sheetName val="Buat Evaluasi"/>
      <sheetName val="Pivot SPP"/>
      <sheetName val="SPP LS"/>
      <sheetName val="Lampiran SPP"/>
      <sheetName val="SP2D OMSPAN"/>
      <sheetName val="DBSPBY"/>
      <sheetName val="Sheet1"/>
      <sheetName val="Sheet2"/>
      <sheetName val="Target"/>
      <sheetName val="SP2D Gaji"/>
      <sheetName val="PER BULAN"/>
      <sheetName val="Real SPAN vs SAKTI (Tanpa Gaji)"/>
      <sheetName val="Real SPAN vs SAKTI (Plus Gaji)"/>
      <sheetName val="DIPA3"/>
      <sheetName val="HistoryDIP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C2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9B503F-79B3-483C-923F-93372444881E}" name="SPP" displayName="SPP" ref="A3:Y55" totalsRowShown="0" headerRowDxfId="26" dataDxfId="25">
  <autoFilter ref="A3:Y55" xr:uid="{0B9D3E38-8EC4-4DEF-B70B-40AC652E400C}"/>
  <tableColumns count="25">
    <tableColumn id="2" xr3:uid="{6854FF9C-7C66-49E6-8937-E1711BF0D543}" name="No SPP" dataDxfId="24"/>
    <tableColumn id="3" xr3:uid="{ECBB535A-0D23-4C1A-A01D-BBE25A7719FC}" name="Tgl SPP" dataDxfId="23"/>
    <tableColumn id="17" xr3:uid="{2EC4F6A4-C28B-4E78-BA4B-D0CDBF6D90B7}" name="No SPM" dataDxfId="22">
      <calculatedColumnFormula array="1">_xlfn._xlws.FILTER(LEFT([1]!SP2D_OMSPAN[Nomor SPP],5)&amp;"A",[1]!SP2D_OMSPAN[Nomor SPP]=SPP[[#This Row],[No SPP]],"")</calculatedColumnFormula>
    </tableColumn>
    <tableColumn id="16" xr3:uid="{276725D7-07C7-441C-9EB2-F7E29B464820}" name="Tgl SPM" dataDxfId="21">
      <calculatedColumnFormula array="1">_xlfn._xlws.FILTER([1]!SP2D_OMSPAN[Tanggal Invoice],[1]!SP2D_OMSPAN[Nomor SPP]=SPP[[#This Row],[No SPP]],"")</calculatedColumnFormula>
    </tableColumn>
    <tableColumn id="18" xr3:uid="{65C7741D-2E5D-43F9-B1E5-ED5E574B80A0}" name="No SP2D" dataDxfId="20">
      <calculatedColumnFormula array="1">_xlfn._xlws.FILTER([1]!SP2D_OMSPAN[Nomor SP2D],[1]!SP2D_OMSPAN[Nomor SPP]=SPP[[#This Row],[No SPP]],"")</calculatedColumnFormula>
    </tableColumn>
    <tableColumn id="19" xr3:uid="{BEC73DC0-D876-4A72-BB01-32543B519D3D}" name="Tgl SP2D" dataDxfId="19">
      <calculatedColumnFormula array="1">_xlfn._xlws.FILTER([1]!SP2D_OMSPAN[Tanggal SP2D],[1]!SP2D_OMSPAN[Nomor SPP]=SPP[[#This Row],[No SPP]],"")</calculatedColumnFormula>
    </tableColumn>
    <tableColumn id="4" xr3:uid="{3EA8D49D-0839-40F4-BFEF-EB8013714A2F}" name="MAK" dataDxfId="18"/>
    <tableColumn id="5" xr3:uid="{BB58B6BD-0CF5-43D0-907D-9268F1C40ACA}" name="Uraian" dataDxfId="17"/>
    <tableColumn id="6" xr3:uid="{491C4EB0-40AE-4B2B-83D0-9995CE184A41}" name="Nilai SPP" dataDxfId="16" dataCellStyle="Comma [0]"/>
    <tableColumn id="7" xr3:uid="{DE95AFC7-8106-4BC9-974E-616645C8686B}" name="PPn" dataDxfId="15" dataCellStyle="Comma [0]"/>
    <tableColumn id="8" xr3:uid="{49C52ACE-1CAA-48B9-8A79-8FD2B5733509}" name="PPh21" dataDxfId="14" dataCellStyle="Comma [0]"/>
    <tableColumn id="9" xr3:uid="{4DD1CBE4-5A59-48E2-B0F5-FF8A1952431E}" name="PPh22" dataDxfId="13" dataCellStyle="Comma [0]"/>
    <tableColumn id="10" xr3:uid="{1759C9C5-7095-4CB7-9206-DADCA1272724}" name="PPh23" dataDxfId="12" dataCellStyle="Comma [0]"/>
    <tableColumn id="25" xr3:uid="{FB977AB9-9A72-447A-B9BE-D25258412D96}" name="Lain2" dataDxfId="11" dataCellStyle="Comma [0]"/>
    <tableColumn id="11" xr3:uid="{9862A194-8A0B-486D-9628-B86068E64646}" name="Jmlh Potongan" dataDxfId="10" dataCellStyle="Comma [0]">
      <calculatedColumnFormula>SUM(SPP[[#This Row],[PPn]:[Lain2]])</calculatedColumnFormula>
    </tableColumn>
    <tableColumn id="15" xr3:uid="{F5E7D000-84B9-451E-ACF4-4DA40A815E51}" name="Jmlh Bersih" dataDxfId="9" dataCellStyle="Comma [0]">
      <calculatedColumnFormula>SPP[[#This Row],[Nilai SPP]]-SPP[[#This Row],[Jmlh Potongan]]</calculatedColumnFormula>
    </tableColumn>
    <tableColumn id="12" xr3:uid="{82A4207C-2C03-40B9-982D-B2EC6A9C250F}" name="Kode SPP" dataDxfId="8"/>
    <tableColumn id="13" xr3:uid="{BFCD6EAE-0F81-459A-A713-5166A80FC5AD}" name="Jenis SPP" dataDxfId="7"/>
    <tableColumn id="23" xr3:uid="{BC7F9B05-3DE7-4604-8ED0-0E32054DF738}" name="Status" dataDxfId="6"/>
    <tableColumn id="22" xr3:uid="{1667C83C-152F-4B8A-8DC7-3DD79657D813}" name="Jenis GUP TUP LS" dataDxfId="5"/>
    <tableColumn id="14" xr3:uid="{FD69A9E6-2FBF-4E86-A0E2-4ACEEDB93842}" name="Kode Suplier" dataDxfId="4"/>
    <tableColumn id="24" xr3:uid="{5E242707-EABC-4039-B26A-2BAB6389AB41}" name="Status Laporan" dataDxfId="3"/>
    <tableColumn id="20" xr3:uid="{347CC6D9-E3DC-46AD-BA82-668EDEB8BDE3}" name="Koordinator" dataDxfId="2">
      <calculatedColumnFormula array="1">_xlfn._xlws.FILTER([1]!SP2D_NEW[Koordinator],[1]!SP2D_NEW[MAK]=SPP[[#This Row],[MAK]],"Salah Input")</calculatedColumnFormula>
    </tableColumn>
    <tableColumn id="21" xr3:uid="{06D1E6BC-EF34-4F95-BD4E-F3F8486ADB33}" name="Subkoordinator" dataDxfId="1">
      <calculatedColumnFormula array="1">_xlfn._xlws.FILTER([1]!SP2D_NEW[SubKoordinator],[1]!SP2D_NEW[MAK]=SPP[[#This Row],[MAK]],"Salah Input")</calculatedColumnFormula>
    </tableColumn>
    <tableColumn id="1" xr3:uid="{5CB26CF0-9302-4829-A6C3-79423196B1BB}" name="Status SP2D" dataDxfId="0">
      <calculatedColumnFormula>IF(OR(ISBLANK(SPP[[#This Row],[No SP2D]]),TRIM(SPP[[#This Row],[No SP2D]])=""),"Belum Terbit SP2D","Sudah Terbit SP2D")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9A2B1-5481-4D71-A10D-90CBB5B3F1DC}">
  <sheetPr codeName="shSPPLS">
    <tabColor rgb="FF99FF33"/>
  </sheetPr>
  <dimension ref="A1:AA55"/>
  <sheetViews>
    <sheetView tabSelected="1" topLeftCell="L1" zoomScaleNormal="100" workbookViewId="0">
      <pane ySplit="3" topLeftCell="A24" activePane="bottomLeft" state="frozen"/>
      <selection pane="bottomLeft" activeCell="U55" sqref="U55"/>
    </sheetView>
  </sheetViews>
  <sheetFormatPr defaultColWidth="8.85546875" defaultRowHeight="15" x14ac:dyDescent="0.25"/>
  <cols>
    <col min="1" max="1" width="9" style="1" customWidth="1"/>
    <col min="2" max="2" width="19.28515625" style="2" customWidth="1"/>
    <col min="3" max="3" width="10.5703125" style="3" customWidth="1"/>
    <col min="4" max="4" width="18.42578125" style="3" bestFit="1" customWidth="1"/>
    <col min="5" max="5" width="17.28515625" style="3" bestFit="1" customWidth="1"/>
    <col min="6" max="6" width="18.42578125" style="3" bestFit="1" customWidth="1"/>
    <col min="7" max="7" width="37.28515625" style="1" bestFit="1" customWidth="1"/>
    <col min="8" max="8" width="78.5703125" style="4" customWidth="1"/>
    <col min="9" max="9" width="14.85546875" style="1" bestFit="1" customWidth="1"/>
    <col min="10" max="10" width="10.5703125" style="5" bestFit="1" customWidth="1"/>
    <col min="11" max="11" width="11.7109375" style="5" bestFit="1" customWidth="1"/>
    <col min="12" max="12" width="13" style="5" bestFit="1" customWidth="1"/>
    <col min="13" max="13" width="13" style="5" customWidth="1"/>
    <col min="14" max="14" width="12.140625" style="5" bestFit="1" customWidth="1"/>
    <col min="15" max="16" width="15.42578125" style="19" customWidth="1"/>
    <col min="17" max="17" width="10.85546875" style="1" customWidth="1"/>
    <col min="18" max="18" width="23" style="1" bestFit="1" customWidth="1"/>
    <col min="19" max="19" width="20.28515625" style="7" customWidth="1"/>
    <col min="20" max="20" width="20.28515625" style="1" customWidth="1"/>
    <col min="21" max="21" width="14.85546875" style="1" bestFit="1" customWidth="1"/>
    <col min="22" max="22" width="14.85546875" style="7" customWidth="1"/>
    <col min="23" max="23" width="23.5703125" style="8" bestFit="1" customWidth="1"/>
    <col min="24" max="24" width="17.85546875" style="8" bestFit="1" customWidth="1"/>
    <col min="25" max="25" width="16.42578125" style="8" bestFit="1" customWidth="1"/>
    <col min="26" max="26" width="16.42578125" style="1" customWidth="1"/>
    <col min="27" max="27" width="109.42578125" style="1" bestFit="1" customWidth="1"/>
    <col min="28" max="42" width="8.85546875" style="1"/>
    <col min="43" max="43" width="135.5703125" style="1" bestFit="1" customWidth="1"/>
    <col min="44" max="16384" width="8.85546875" style="1"/>
  </cols>
  <sheetData>
    <row r="1" spans="1:27" x14ac:dyDescent="0.25">
      <c r="O1" s="6"/>
      <c r="P1" s="6"/>
    </row>
    <row r="2" spans="1:27" x14ac:dyDescent="0.25">
      <c r="O2" s="6"/>
      <c r="P2" s="6"/>
    </row>
    <row r="3" spans="1:27" s="7" customFormat="1" x14ac:dyDescent="0.25">
      <c r="A3" s="7" t="s">
        <v>0</v>
      </c>
      <c r="B3" s="9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7" t="s">
        <v>6</v>
      </c>
      <c r="H3" s="11" t="s">
        <v>7</v>
      </c>
      <c r="I3" s="7" t="s">
        <v>8</v>
      </c>
      <c r="J3" s="12" t="s">
        <v>9</v>
      </c>
      <c r="K3" s="12" t="s">
        <v>10</v>
      </c>
      <c r="L3" s="12" t="s">
        <v>11</v>
      </c>
      <c r="M3" s="12" t="s">
        <v>12</v>
      </c>
      <c r="N3" s="12" t="s">
        <v>13</v>
      </c>
      <c r="O3" s="13" t="s">
        <v>14</v>
      </c>
      <c r="P3" s="13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14" t="s">
        <v>22</v>
      </c>
      <c r="X3" s="14" t="s">
        <v>23</v>
      </c>
      <c r="Y3" s="14" t="s">
        <v>24</v>
      </c>
    </row>
    <row r="4" spans="1:27" ht="45" x14ac:dyDescent="0.25">
      <c r="A4" s="1" t="s">
        <v>25</v>
      </c>
      <c r="B4" s="2">
        <v>44811</v>
      </c>
      <c r="C4" s="15" t="str" cm="1">
        <f t="array" ref="C4">_xlfn._xlws.FILTER(LEFT([1]!SP2D_OMSPAN[Nomor SPP],5)&amp;"A",[1]!SP2D_OMSPAN[Nomor SPP]=SPP[[#This Row],[No SPP]],"")</f>
        <v>00832A</v>
      </c>
      <c r="D4" s="16" cm="1">
        <f t="array" ref="D4">_xlfn._xlws.FILTER([1]!SP2D_OMSPAN[Tanggal Invoice],[1]!SP2D_OMSPAN[Nomor SPP]=SPP[[#This Row],[No SPP]],"")</f>
        <v>44813</v>
      </c>
      <c r="E4" s="17" t="str" cm="1">
        <f t="array" ref="E4">_xlfn._xlws.FILTER([1]!SP2D_OMSPAN[Nomor SP2D],[1]!SP2D_OMSPAN[Nomor SPP]=SPP[[#This Row],[No SPP]],"")</f>
        <v xml:space="preserve"> 221751303022844</v>
      </c>
      <c r="F4" s="18" cm="1">
        <f t="array" ref="F4">_xlfn._xlws.FILTER([1]!SP2D_OMSPAN[Tanggal SP2D],[1]!SP2D_OMSPAN[Nomor SPP]=SPP[[#This Row],[No SPP]],"")</f>
        <v>44816</v>
      </c>
      <c r="G4" s="1" t="s">
        <v>26</v>
      </c>
      <c r="H4" s="4" t="s">
        <v>27</v>
      </c>
      <c r="I4" s="5">
        <v>10600748</v>
      </c>
      <c r="O4" s="19">
        <f>SUM(SPP[[#This Row],[PPn]:[Lain2]])</f>
        <v>0</v>
      </c>
      <c r="P4" s="19">
        <f>SPP[[#This Row],[Nilai SPP]]-SPP[[#This Row],[Jmlh Potongan]]</f>
        <v>10600748</v>
      </c>
      <c r="Q4" s="1">
        <v>231</v>
      </c>
      <c r="R4" s="1" t="s">
        <v>28</v>
      </c>
      <c r="S4" s="7" t="s">
        <v>29</v>
      </c>
      <c r="T4" s="1" t="s">
        <v>30</v>
      </c>
      <c r="U4" s="1">
        <v>870141</v>
      </c>
      <c r="V4" s="7" t="s">
        <v>31</v>
      </c>
      <c r="W4" s="8" t="str" cm="1">
        <f t="array" ref="W4">_xlfn._xlws.FILTER([1]!SP2D_NEW[Koordinator],[1]!SP2D_NEW[MAK]=SPP[[#This Row],[MAK]],"Salah Input")</f>
        <v>Perencanaan dan Evaluasi</v>
      </c>
      <c r="X4" s="8" t="str" cm="1">
        <f t="array" ref="X4">_xlfn._xlws.FILTER([1]!SP2D_NEW[SubKoordinator],[1]!SP2D_NEW[MAK]=SPP[[#This Row],[MAK]],"Salah Input")</f>
        <v>Perencanaan</v>
      </c>
      <c r="Y4" s="8" t="str">
        <f>IF(OR(ISBLANK(SPP[[#This Row],[No SP2D]]),TRIM(SPP[[#This Row],[No SP2D]])=""),"Belum Terbit SP2D","Sudah Terbit SP2D")</f>
        <v>Sudah Terbit SP2D</v>
      </c>
      <c r="AA4" s="4"/>
    </row>
    <row r="5" spans="1:27" ht="45" x14ac:dyDescent="0.25">
      <c r="A5" s="1" t="s">
        <v>32</v>
      </c>
      <c r="B5" s="2">
        <v>44811</v>
      </c>
      <c r="C5" s="15" t="str" cm="1">
        <f t="array" ref="C5">_xlfn._xlws.FILTER(LEFT([1]!SP2D_OMSPAN[Nomor SPP],5)&amp;"A",[1]!SP2D_OMSPAN[Nomor SPP]=SPP[[#This Row],[No SPP]],"")</f>
        <v>00838A</v>
      </c>
      <c r="D5" s="16" cm="1">
        <f t="array" ref="D5">_xlfn._xlws.FILTER([1]!SP2D_OMSPAN[Tanggal Invoice],[1]!SP2D_OMSPAN[Nomor SPP]=SPP[[#This Row],[No SPP]],"")</f>
        <v>44813</v>
      </c>
      <c r="E5" s="17" t="str" cm="1">
        <f t="array" ref="E5">_xlfn._xlws.FILTER([1]!SP2D_OMSPAN[Nomor SP2D],[1]!SP2D_OMSPAN[Nomor SPP]=SPP[[#This Row],[No SPP]],"")</f>
        <v xml:space="preserve"> 221751301037950</v>
      </c>
      <c r="F5" s="18" cm="1">
        <f t="array" ref="F5">_xlfn._xlws.FILTER([1]!SP2D_OMSPAN[Tanggal SP2D],[1]!SP2D_OMSPAN[Nomor SPP]=SPP[[#This Row],[No SPP]],"")</f>
        <v>44816</v>
      </c>
      <c r="G5" s="1" t="s">
        <v>33</v>
      </c>
      <c r="H5" s="4" t="s">
        <v>34</v>
      </c>
      <c r="I5" s="5">
        <v>30000000</v>
      </c>
      <c r="O5" s="19">
        <f>SUM(SPP[[#This Row],[PPn]:[Lain2]])</f>
        <v>0</v>
      </c>
      <c r="P5" s="19">
        <f>SPP[[#This Row],[Nilai SPP]]-SPP[[#This Row],[Jmlh Potongan]]</f>
        <v>30000000</v>
      </c>
      <c r="Q5" s="1">
        <v>237</v>
      </c>
      <c r="R5" s="1" t="s">
        <v>35</v>
      </c>
      <c r="S5" s="7" t="s">
        <v>29</v>
      </c>
      <c r="T5" s="1" t="s">
        <v>36</v>
      </c>
      <c r="U5" s="1">
        <v>1002119</v>
      </c>
      <c r="V5" s="7" t="s">
        <v>31</v>
      </c>
      <c r="W5" s="8" t="str" cm="1">
        <f t="array" ref="W5">_xlfn._xlws.FILTER([1]!SP2D_NEW[Koordinator],[1]!SP2D_NEW[MAK]=SPP[[#This Row],[MAK]],"Salah Input")</f>
        <v>Perencanaan dan Evaluasi</v>
      </c>
      <c r="X5" s="8" t="str" cm="1">
        <f t="array" ref="X5">_xlfn._xlws.FILTER([1]!SP2D_NEW[SubKoordinator],[1]!SP2D_NEW[MAK]=SPP[[#This Row],[MAK]],"Salah Input")</f>
        <v>Perencanaan</v>
      </c>
      <c r="Y5" s="8" t="str">
        <f>IF(OR(ISBLANK(SPP[[#This Row],[No SP2D]]),TRIM(SPP[[#This Row],[No SP2D]])=""),"Belum Terbit SP2D","Sudah Terbit SP2D")</f>
        <v>Sudah Terbit SP2D</v>
      </c>
    </row>
    <row r="6" spans="1:27" ht="45" x14ac:dyDescent="0.25">
      <c r="A6" s="1" t="s">
        <v>37</v>
      </c>
      <c r="B6" s="2">
        <v>44811</v>
      </c>
      <c r="C6" s="15" t="str" cm="1">
        <f t="array" ref="C6">_xlfn._xlws.FILTER(LEFT([1]!SP2D_OMSPAN[Nomor SPP],5)&amp;"A",[1]!SP2D_OMSPAN[Nomor SPP]=SPP[[#This Row],[No SPP]],"")</f>
        <v>00842A</v>
      </c>
      <c r="D6" s="16" cm="1">
        <f t="array" ref="D6">_xlfn._xlws.FILTER([1]!SP2D_OMSPAN[Tanggal Invoice],[1]!SP2D_OMSPAN[Nomor SPP]=SPP[[#This Row],[No SPP]],"")</f>
        <v>44813</v>
      </c>
      <c r="E6" s="17" t="str" cm="1">
        <f t="array" ref="E6">_xlfn._xlws.FILTER([1]!SP2D_OMSPAN[Nomor SP2D],[1]!SP2D_OMSPAN[Nomor SPP]=SPP[[#This Row],[No SPP]],"")</f>
        <v xml:space="preserve"> 221751303022845</v>
      </c>
      <c r="F6" s="18" cm="1">
        <f t="array" ref="F6">_xlfn._xlws.FILTER([1]!SP2D_OMSPAN[Tanggal SP2D],[1]!SP2D_OMSPAN[Nomor SPP]=SPP[[#This Row],[No SPP]],"")</f>
        <v>44816</v>
      </c>
      <c r="G6" s="1" t="s">
        <v>38</v>
      </c>
      <c r="H6" s="4" t="s">
        <v>39</v>
      </c>
      <c r="I6" s="5">
        <v>820000</v>
      </c>
      <c r="O6" s="19">
        <f>SUM(SPP[[#This Row],[PPn]:[Lain2]])</f>
        <v>0</v>
      </c>
      <c r="P6" s="19">
        <f>SPP[[#This Row],[Nilai SPP]]-SPP[[#This Row],[Jmlh Potongan]]</f>
        <v>820000</v>
      </c>
      <c r="Q6" s="1">
        <v>231</v>
      </c>
      <c r="R6" s="1" t="s">
        <v>28</v>
      </c>
      <c r="S6" s="7" t="s">
        <v>29</v>
      </c>
      <c r="T6" s="1" t="s">
        <v>30</v>
      </c>
      <c r="U6" s="1">
        <v>870141</v>
      </c>
      <c r="V6" s="7" t="s">
        <v>31</v>
      </c>
      <c r="W6" s="8" t="str" cm="1">
        <f t="array" ref="W6">_xlfn._xlws.FILTER([1]!SP2D_NEW[Koordinator],[1]!SP2D_NEW[MAK]=SPP[[#This Row],[MAK]],"Salah Input")</f>
        <v>Perencanaan dan Evaluasi</v>
      </c>
      <c r="X6" s="8" t="str" cm="1">
        <f t="array" ref="X6">_xlfn._xlws.FILTER([1]!SP2D_NEW[SubKoordinator],[1]!SP2D_NEW[MAK]=SPP[[#This Row],[MAK]],"Salah Input")</f>
        <v>Evaluasi</v>
      </c>
      <c r="Y6" s="8" t="str">
        <f>IF(OR(ISBLANK(SPP[[#This Row],[No SP2D]]),TRIM(SPP[[#This Row],[No SP2D]])=""),"Belum Terbit SP2D","Sudah Terbit SP2D")</f>
        <v>Sudah Terbit SP2D</v>
      </c>
    </row>
    <row r="7" spans="1:27" ht="60" x14ac:dyDescent="0.25">
      <c r="A7" s="1" t="s">
        <v>40</v>
      </c>
      <c r="B7" s="2">
        <v>44809</v>
      </c>
      <c r="C7" s="15" t="str" cm="1">
        <f t="array" ref="C7">_xlfn._xlws.FILTER(LEFT([1]!SP2D_OMSPAN[Nomor SPP],5)&amp;"A",[1]!SP2D_OMSPAN[Nomor SPP]=SPP[[#This Row],[No SPP]],"")</f>
        <v>00812A</v>
      </c>
      <c r="D7" s="16" cm="1">
        <f t="array" ref="D7">_xlfn._xlws.FILTER([1]!SP2D_OMSPAN[Tanggal Invoice],[1]!SP2D_OMSPAN[Nomor SPP]=SPP[[#This Row],[No SPP]],"")</f>
        <v>44811</v>
      </c>
      <c r="E7" s="17" t="str" cm="1">
        <f t="array" ref="E7">_xlfn._xlws.FILTER([1]!SP2D_OMSPAN[Nomor SP2D],[1]!SP2D_OMSPAN[Nomor SPP]=SPP[[#This Row],[No SPP]],"")</f>
        <v xml:space="preserve"> 221751303022374</v>
      </c>
      <c r="F7" s="18" cm="1">
        <f t="array" ref="F7">_xlfn._xlws.FILTER([1]!SP2D_OMSPAN[Tanggal SP2D],[1]!SP2D_OMSPAN[Nomor SPP]=SPP[[#This Row],[No SPP]],"")</f>
        <v>44812</v>
      </c>
      <c r="G7" s="1" t="s">
        <v>41</v>
      </c>
      <c r="H7" s="4" t="s">
        <v>42</v>
      </c>
      <c r="I7" s="5">
        <v>5840000</v>
      </c>
      <c r="K7" s="5">
        <v>876000</v>
      </c>
      <c r="O7" s="19">
        <f>SUM(SPP[[#This Row],[PPn]:[Lain2]])</f>
        <v>876000</v>
      </c>
      <c r="P7" s="19">
        <f>SPP[[#This Row],[Nilai SPP]]-SPP[[#This Row],[Jmlh Potongan]]</f>
        <v>4964000</v>
      </c>
      <c r="Q7" s="1">
        <v>231</v>
      </c>
      <c r="R7" s="1" t="s">
        <v>28</v>
      </c>
      <c r="S7" s="7" t="s">
        <v>29</v>
      </c>
      <c r="T7" s="1" t="s">
        <v>30</v>
      </c>
      <c r="U7" s="1">
        <v>870141</v>
      </c>
      <c r="V7" s="7" t="s">
        <v>31</v>
      </c>
      <c r="W7" s="8" t="str" cm="1">
        <f t="array" ref="W7">_xlfn._xlws.FILTER([1]!SP2D_NEW[Koordinator],[1]!SP2D_NEW[MAK]=SPP[[#This Row],[MAK]],"Salah Input")</f>
        <v>Tata Usaha</v>
      </c>
      <c r="X7" s="8" t="str" cm="1">
        <f t="array" ref="X7">_xlfn._xlws.FILTER([1]!SP2D_NEW[SubKoordinator],[1]!SP2D_NEW[MAK]=SPP[[#This Row],[MAK]],"Salah Input")</f>
        <v>Umum</v>
      </c>
      <c r="Y7" s="8" t="str">
        <f>IF(OR(ISBLANK(SPP[[#This Row],[No SP2D]]),TRIM(SPP[[#This Row],[No SP2D]])=""),"Belum Terbit SP2D","Sudah Terbit SP2D")</f>
        <v>Sudah Terbit SP2D</v>
      </c>
    </row>
    <row r="8" spans="1:27" ht="60" x14ac:dyDescent="0.25">
      <c r="A8" s="1" t="s">
        <v>40</v>
      </c>
      <c r="B8" s="2">
        <v>44809</v>
      </c>
      <c r="C8" s="15" t="str" cm="1">
        <f t="array" ref="C8">_xlfn._xlws.FILTER(LEFT([1]!SP2D_OMSPAN[Nomor SPP],5)&amp;"A",[1]!SP2D_OMSPAN[Nomor SPP]=SPP[[#This Row],[No SPP]],"")</f>
        <v>00812A</v>
      </c>
      <c r="D8" s="16" cm="1">
        <f t="array" ref="D8">_xlfn._xlws.FILTER([1]!SP2D_OMSPAN[Tanggal Invoice],[1]!SP2D_OMSPAN[Nomor SPP]=SPP[[#This Row],[No SPP]],"")</f>
        <v>44811</v>
      </c>
      <c r="E8" s="17" t="str" cm="1">
        <f t="array" ref="E8">_xlfn._xlws.FILTER([1]!SP2D_OMSPAN[Nomor SP2D],[1]!SP2D_OMSPAN[Nomor SPP]=SPP[[#This Row],[No SPP]],"")</f>
        <v xml:space="preserve"> 221751303022374</v>
      </c>
      <c r="F8" s="18" cm="1">
        <f t="array" ref="F8">_xlfn._xlws.FILTER([1]!SP2D_OMSPAN[Tanggal SP2D],[1]!SP2D_OMSPAN[Nomor SPP]=SPP[[#This Row],[No SPP]],"")</f>
        <v>44812</v>
      </c>
      <c r="G8" s="1" t="s">
        <v>43</v>
      </c>
      <c r="H8" s="4" t="s">
        <v>42</v>
      </c>
      <c r="I8" s="5">
        <v>648000</v>
      </c>
      <c r="K8" s="5">
        <v>16200</v>
      </c>
      <c r="O8" s="19">
        <f>SUM(SPP[[#This Row],[PPn]:[Lain2]])</f>
        <v>16200</v>
      </c>
      <c r="P8" s="19">
        <f>SPP[[#This Row],[Nilai SPP]]-SPP[[#This Row],[Jmlh Potongan]]</f>
        <v>631800</v>
      </c>
      <c r="Q8" s="1">
        <v>231</v>
      </c>
      <c r="R8" s="1" t="s">
        <v>28</v>
      </c>
      <c r="S8" s="7" t="s">
        <v>29</v>
      </c>
      <c r="T8" s="1" t="s">
        <v>30</v>
      </c>
      <c r="U8" s="1">
        <v>870141</v>
      </c>
      <c r="V8" s="7" t="s">
        <v>31</v>
      </c>
      <c r="W8" s="8" t="str" cm="1">
        <f t="array" ref="W8">_xlfn._xlws.FILTER([1]!SP2D_NEW[Koordinator],[1]!SP2D_NEW[MAK]=SPP[[#This Row],[MAK]],"Salah Input")</f>
        <v>Tata Usaha</v>
      </c>
      <c r="X8" s="8" t="str" cm="1">
        <f t="array" ref="X8">_xlfn._xlws.FILTER([1]!SP2D_NEW[SubKoordinator],[1]!SP2D_NEW[MAK]=SPP[[#This Row],[MAK]],"Salah Input")</f>
        <v>Umum</v>
      </c>
      <c r="Y8" s="8" t="str">
        <f>IF(OR(ISBLANK(SPP[[#This Row],[No SP2D]]),TRIM(SPP[[#This Row],[No SP2D]])=""),"Belum Terbit SP2D","Sudah Terbit SP2D")</f>
        <v>Sudah Terbit SP2D</v>
      </c>
      <c r="AA8" s="20"/>
    </row>
    <row r="9" spans="1:27" ht="60" x14ac:dyDescent="0.25">
      <c r="A9" s="1" t="s">
        <v>40</v>
      </c>
      <c r="B9" s="2">
        <v>44809</v>
      </c>
      <c r="C9" s="15" t="str" cm="1">
        <f t="array" ref="C9">_xlfn._xlws.FILTER(LEFT([1]!SP2D_OMSPAN[Nomor SPP],5)&amp;"A",[1]!SP2D_OMSPAN[Nomor SPP]=SPP[[#This Row],[No SPP]],"")</f>
        <v>00812A</v>
      </c>
      <c r="D9" s="16" cm="1">
        <f t="array" ref="D9">_xlfn._xlws.FILTER([1]!SP2D_OMSPAN[Tanggal Invoice],[1]!SP2D_OMSPAN[Nomor SPP]=SPP[[#This Row],[No SPP]],"")</f>
        <v>44811</v>
      </c>
      <c r="E9" s="17" t="str" cm="1">
        <f t="array" ref="E9">_xlfn._xlws.FILTER([1]!SP2D_OMSPAN[Nomor SP2D],[1]!SP2D_OMSPAN[Nomor SPP]=SPP[[#This Row],[No SPP]],"")</f>
        <v xml:space="preserve"> 221751303022374</v>
      </c>
      <c r="F9" s="18" cm="1">
        <f t="array" ref="F9">_xlfn._xlws.FILTER([1]!SP2D_OMSPAN[Tanggal SP2D],[1]!SP2D_OMSPAN[Nomor SPP]=SPP[[#This Row],[No SPP]],"")</f>
        <v>44812</v>
      </c>
      <c r="G9" s="1" t="s">
        <v>44</v>
      </c>
      <c r="H9" s="4" t="s">
        <v>42</v>
      </c>
      <c r="I9" s="5">
        <v>648000</v>
      </c>
      <c r="K9" s="5">
        <v>32400</v>
      </c>
      <c r="O9" s="19">
        <f>SUM(SPP[[#This Row],[PPn]:[Lain2]])</f>
        <v>32400</v>
      </c>
      <c r="P9" s="19">
        <f>SPP[[#This Row],[Nilai SPP]]-SPP[[#This Row],[Jmlh Potongan]]</f>
        <v>615600</v>
      </c>
      <c r="Q9" s="1">
        <v>231</v>
      </c>
      <c r="R9" s="1" t="s">
        <v>28</v>
      </c>
      <c r="S9" s="7" t="s">
        <v>29</v>
      </c>
      <c r="T9" s="1" t="s">
        <v>30</v>
      </c>
      <c r="U9" s="1">
        <v>870141</v>
      </c>
      <c r="V9" s="7" t="s">
        <v>31</v>
      </c>
      <c r="W9" s="8" t="str" cm="1">
        <f t="array" ref="W9">_xlfn._xlws.FILTER([1]!SP2D_NEW[Koordinator],[1]!SP2D_NEW[MAK]=SPP[[#This Row],[MAK]],"Salah Input")</f>
        <v>Tata Usaha</v>
      </c>
      <c r="X9" s="8" t="str" cm="1">
        <f t="array" ref="X9">_xlfn._xlws.FILTER([1]!SP2D_NEW[SubKoordinator],[1]!SP2D_NEW[MAK]=SPP[[#This Row],[MAK]],"Salah Input")</f>
        <v>Umum</v>
      </c>
      <c r="Y9" s="8" t="str">
        <f>IF(OR(ISBLANK(SPP[[#This Row],[No SP2D]]),TRIM(SPP[[#This Row],[No SP2D]])=""),"Belum Terbit SP2D","Sudah Terbit SP2D")</f>
        <v>Sudah Terbit SP2D</v>
      </c>
      <c r="AA9" s="20"/>
    </row>
    <row r="10" spans="1:27" ht="60" x14ac:dyDescent="0.25">
      <c r="A10" s="1" t="s">
        <v>40</v>
      </c>
      <c r="B10" s="2">
        <v>44809</v>
      </c>
      <c r="C10" s="15" t="str" cm="1">
        <f t="array" ref="C10">_xlfn._xlws.FILTER(LEFT([1]!SP2D_OMSPAN[Nomor SPP],5)&amp;"A",[1]!SP2D_OMSPAN[Nomor SPP]=SPP[[#This Row],[No SPP]],"")</f>
        <v>00812A</v>
      </c>
      <c r="D10" s="16" cm="1">
        <f t="array" ref="D10">_xlfn._xlws.FILTER([1]!SP2D_OMSPAN[Tanggal Invoice],[1]!SP2D_OMSPAN[Nomor SPP]=SPP[[#This Row],[No SPP]],"")</f>
        <v>44811</v>
      </c>
      <c r="E10" s="17" t="str" cm="1">
        <f t="array" ref="E10">_xlfn._xlws.FILTER([1]!SP2D_OMSPAN[Nomor SP2D],[1]!SP2D_OMSPAN[Nomor SPP]=SPP[[#This Row],[No SPP]],"")</f>
        <v xml:space="preserve"> 221751303022374</v>
      </c>
      <c r="F10" s="18" cm="1">
        <f t="array" ref="F10">_xlfn._xlws.FILTER([1]!SP2D_OMSPAN[Tanggal SP2D],[1]!SP2D_OMSPAN[Nomor SPP]=SPP[[#This Row],[No SPP]],"")</f>
        <v>44812</v>
      </c>
      <c r="G10" s="1" t="s">
        <v>45</v>
      </c>
      <c r="H10" s="4" t="s">
        <v>42</v>
      </c>
      <c r="I10" s="5">
        <v>1360000</v>
      </c>
      <c r="K10" s="5">
        <v>68000</v>
      </c>
      <c r="O10" s="19">
        <f>SUM(SPP[[#This Row],[PPn]:[Lain2]])</f>
        <v>68000</v>
      </c>
      <c r="P10" s="19">
        <f>SPP[[#This Row],[Nilai SPP]]-SPP[[#This Row],[Jmlh Potongan]]</f>
        <v>1292000</v>
      </c>
      <c r="Q10" s="1">
        <v>231</v>
      </c>
      <c r="R10" s="1" t="s">
        <v>28</v>
      </c>
      <c r="S10" s="7" t="s">
        <v>29</v>
      </c>
      <c r="T10" s="1" t="s">
        <v>30</v>
      </c>
      <c r="U10" s="1">
        <v>870141</v>
      </c>
      <c r="V10" s="7" t="s">
        <v>31</v>
      </c>
      <c r="W10" s="8" t="str" cm="1">
        <f t="array" ref="W10">_xlfn._xlws.FILTER([1]!SP2D_NEW[Koordinator],[1]!SP2D_NEW[MAK]=SPP[[#This Row],[MAK]],"Salah Input")</f>
        <v>Tata Usaha</v>
      </c>
      <c r="X10" s="8" t="str" cm="1">
        <f t="array" ref="X10">_xlfn._xlws.FILTER([1]!SP2D_NEW[SubKoordinator],[1]!SP2D_NEW[MAK]=SPP[[#This Row],[MAK]],"Salah Input")</f>
        <v>Umum</v>
      </c>
      <c r="Y10" s="8" t="str">
        <f>IF(OR(ISBLANK(SPP[[#This Row],[No SP2D]]),TRIM(SPP[[#This Row],[No SP2D]])=""),"Belum Terbit SP2D","Sudah Terbit SP2D")</f>
        <v>Sudah Terbit SP2D</v>
      </c>
      <c r="AA10" s="20"/>
    </row>
    <row r="11" spans="1:27" ht="60" x14ac:dyDescent="0.25">
      <c r="A11" s="1" t="s">
        <v>40</v>
      </c>
      <c r="B11" s="2">
        <v>44809</v>
      </c>
      <c r="C11" s="15" t="str" cm="1">
        <f t="array" ref="C11">_xlfn._xlws.FILTER(LEFT([1]!SP2D_OMSPAN[Nomor SPP],5)&amp;"A",[1]!SP2D_OMSPAN[Nomor SPP]=SPP[[#This Row],[No SPP]],"")</f>
        <v>00812A</v>
      </c>
      <c r="D11" s="16" cm="1">
        <f t="array" ref="D11">_xlfn._xlws.FILTER([1]!SP2D_OMSPAN[Tanggal Invoice],[1]!SP2D_OMSPAN[Nomor SPP]=SPP[[#This Row],[No SPP]],"")</f>
        <v>44811</v>
      </c>
      <c r="E11" s="17" t="str" cm="1">
        <f t="array" ref="E11">_xlfn._xlws.FILTER([1]!SP2D_OMSPAN[Nomor SP2D],[1]!SP2D_OMSPAN[Nomor SPP]=SPP[[#This Row],[No SPP]],"")</f>
        <v xml:space="preserve"> 221751303022374</v>
      </c>
      <c r="F11" s="18" cm="1">
        <f t="array" ref="F11">_xlfn._xlws.FILTER([1]!SP2D_OMSPAN[Tanggal SP2D],[1]!SP2D_OMSPAN[Nomor SPP]=SPP[[#This Row],[No SPP]],"")</f>
        <v>44812</v>
      </c>
      <c r="G11" s="1" t="s">
        <v>46</v>
      </c>
      <c r="H11" s="4" t="s">
        <v>42</v>
      </c>
      <c r="I11" s="5">
        <v>400000</v>
      </c>
      <c r="O11" s="19">
        <f>SUM(SPP[[#This Row],[PPn]:[Lain2]])</f>
        <v>0</v>
      </c>
      <c r="P11" s="19">
        <f>SPP[[#This Row],[Nilai SPP]]-SPP[[#This Row],[Jmlh Potongan]]</f>
        <v>400000</v>
      </c>
      <c r="Q11" s="1">
        <v>231</v>
      </c>
      <c r="R11" s="1" t="s">
        <v>28</v>
      </c>
      <c r="S11" s="7" t="s">
        <v>29</v>
      </c>
      <c r="T11" s="1" t="s">
        <v>30</v>
      </c>
      <c r="U11" s="1">
        <v>870141</v>
      </c>
      <c r="V11" s="7" t="s">
        <v>31</v>
      </c>
      <c r="W11" s="8" t="str" cm="1">
        <f t="array" ref="W11">_xlfn._xlws.FILTER([1]!SP2D_NEW[Koordinator],[1]!SP2D_NEW[MAK]=SPP[[#This Row],[MAK]],"Salah Input")</f>
        <v>Tata Usaha</v>
      </c>
      <c r="X11" s="8" t="str" cm="1">
        <f t="array" ref="X11">_xlfn._xlws.FILTER([1]!SP2D_NEW[SubKoordinator],[1]!SP2D_NEW[MAK]=SPP[[#This Row],[MAK]],"Salah Input")</f>
        <v>Umum</v>
      </c>
      <c r="Y11" s="8" t="str">
        <f>IF(OR(ISBLANK(SPP[[#This Row],[No SP2D]]),TRIM(SPP[[#This Row],[No SP2D]])=""),"Belum Terbit SP2D","Sudah Terbit SP2D")</f>
        <v>Sudah Terbit SP2D</v>
      </c>
    </row>
    <row r="12" spans="1:27" ht="60" x14ac:dyDescent="0.25">
      <c r="A12" s="1" t="s">
        <v>40</v>
      </c>
      <c r="B12" s="2">
        <v>44809</v>
      </c>
      <c r="C12" s="15" t="str" cm="1">
        <f t="array" ref="C12">_xlfn._xlws.FILTER(LEFT([1]!SP2D_OMSPAN[Nomor SPP],5)&amp;"A",[1]!SP2D_OMSPAN[Nomor SPP]=SPP[[#This Row],[No SPP]],"")</f>
        <v>00812A</v>
      </c>
      <c r="D12" s="16" cm="1">
        <f t="array" ref="D12">_xlfn._xlws.FILTER([1]!SP2D_OMSPAN[Tanggal Invoice],[1]!SP2D_OMSPAN[Nomor SPP]=SPP[[#This Row],[No SPP]],"")</f>
        <v>44811</v>
      </c>
      <c r="E12" s="17" t="str" cm="1">
        <f t="array" ref="E12">_xlfn._xlws.FILTER([1]!SP2D_OMSPAN[Nomor SP2D],[1]!SP2D_OMSPAN[Nomor SPP]=SPP[[#This Row],[No SPP]],"")</f>
        <v xml:space="preserve"> 221751303022374</v>
      </c>
      <c r="F12" s="18" cm="1">
        <f t="array" ref="F12">_xlfn._xlws.FILTER([1]!SP2D_OMSPAN[Tanggal SP2D],[1]!SP2D_OMSPAN[Nomor SPP]=SPP[[#This Row],[No SPP]],"")</f>
        <v>44812</v>
      </c>
      <c r="G12" s="1" t="s">
        <v>47</v>
      </c>
      <c r="H12" s="4" t="s">
        <v>42</v>
      </c>
      <c r="I12" s="5">
        <v>160000</v>
      </c>
      <c r="K12" s="5">
        <v>8000</v>
      </c>
      <c r="O12" s="19">
        <f>SUM(SPP[[#This Row],[PPn]:[Lain2]])</f>
        <v>8000</v>
      </c>
      <c r="P12" s="19">
        <f>SPP[[#This Row],[Nilai SPP]]-SPP[[#This Row],[Jmlh Potongan]]</f>
        <v>152000</v>
      </c>
      <c r="Q12" s="1">
        <v>231</v>
      </c>
      <c r="R12" s="1" t="s">
        <v>28</v>
      </c>
      <c r="S12" s="7" t="s">
        <v>29</v>
      </c>
      <c r="T12" s="1" t="s">
        <v>30</v>
      </c>
      <c r="U12" s="1">
        <v>870141</v>
      </c>
      <c r="V12" s="7" t="s">
        <v>31</v>
      </c>
      <c r="W12" s="8" t="str" cm="1">
        <f t="array" ref="W12">_xlfn._xlws.FILTER([1]!SP2D_NEW[Koordinator],[1]!SP2D_NEW[MAK]=SPP[[#This Row],[MAK]],"Salah Input")</f>
        <v>Tata Usaha</v>
      </c>
      <c r="X12" s="8" t="str" cm="1">
        <f t="array" ref="X12">_xlfn._xlws.FILTER([1]!SP2D_NEW[SubKoordinator],[1]!SP2D_NEW[MAK]=SPP[[#This Row],[MAK]],"Salah Input")</f>
        <v>Umum</v>
      </c>
      <c r="Y12" s="8" t="str">
        <f>IF(OR(ISBLANK(SPP[[#This Row],[No SP2D]]),TRIM(SPP[[#This Row],[No SP2D]])=""),"Belum Terbit SP2D","Sudah Terbit SP2D")</f>
        <v>Sudah Terbit SP2D</v>
      </c>
    </row>
    <row r="13" spans="1:27" ht="60" x14ac:dyDescent="0.25">
      <c r="A13" s="1" t="s">
        <v>40</v>
      </c>
      <c r="B13" s="2">
        <v>44809</v>
      </c>
      <c r="C13" s="15" t="str" cm="1">
        <f t="array" ref="C13">_xlfn._xlws.FILTER(LEFT([1]!SP2D_OMSPAN[Nomor SPP],5)&amp;"A",[1]!SP2D_OMSPAN[Nomor SPP]=SPP[[#This Row],[No SPP]],"")</f>
        <v>00812A</v>
      </c>
      <c r="D13" s="16" cm="1">
        <f t="array" ref="D13">_xlfn._xlws.FILTER([1]!SP2D_OMSPAN[Tanggal Invoice],[1]!SP2D_OMSPAN[Nomor SPP]=SPP[[#This Row],[No SPP]],"")</f>
        <v>44811</v>
      </c>
      <c r="E13" s="17" t="str" cm="1">
        <f t="array" ref="E13">_xlfn._xlws.FILTER([1]!SP2D_OMSPAN[Nomor SP2D],[1]!SP2D_OMSPAN[Nomor SPP]=SPP[[#This Row],[No SPP]],"")</f>
        <v xml:space="preserve"> 221751303022374</v>
      </c>
      <c r="F13" s="18" cm="1">
        <f t="array" ref="F13">_xlfn._xlws.FILTER([1]!SP2D_OMSPAN[Tanggal SP2D],[1]!SP2D_OMSPAN[Nomor SPP]=SPP[[#This Row],[No SPP]],"")</f>
        <v>44812</v>
      </c>
      <c r="G13" s="1" t="s">
        <v>48</v>
      </c>
      <c r="H13" s="4" t="s">
        <v>42</v>
      </c>
      <c r="I13" s="5">
        <v>400000</v>
      </c>
      <c r="K13" s="5">
        <v>20000</v>
      </c>
      <c r="O13" s="19">
        <f>SUM(SPP[[#This Row],[PPn]:[Lain2]])</f>
        <v>20000</v>
      </c>
      <c r="P13" s="19">
        <f>SPP[[#This Row],[Nilai SPP]]-SPP[[#This Row],[Jmlh Potongan]]</f>
        <v>380000</v>
      </c>
      <c r="Q13" s="1">
        <v>231</v>
      </c>
      <c r="R13" s="1" t="s">
        <v>28</v>
      </c>
      <c r="S13" s="7" t="s">
        <v>29</v>
      </c>
      <c r="T13" s="1" t="s">
        <v>30</v>
      </c>
      <c r="U13" s="1">
        <v>870141</v>
      </c>
      <c r="V13" s="7" t="s">
        <v>31</v>
      </c>
      <c r="W13" s="8" t="str" cm="1">
        <f t="array" ref="W13">_xlfn._xlws.FILTER([1]!SP2D_NEW[Koordinator],[1]!SP2D_NEW[MAK]=SPP[[#This Row],[MAK]],"Salah Input")</f>
        <v>Tata Usaha</v>
      </c>
      <c r="X13" s="8" t="str" cm="1">
        <f t="array" ref="X13">_xlfn._xlws.FILTER([1]!SP2D_NEW[SubKoordinator],[1]!SP2D_NEW[MAK]=SPP[[#This Row],[MAK]],"Salah Input")</f>
        <v>Umum</v>
      </c>
      <c r="Y13" s="8" t="str">
        <f>IF(OR(ISBLANK(SPP[[#This Row],[No SP2D]]),TRIM(SPP[[#This Row],[No SP2D]])=""),"Belum Terbit SP2D","Sudah Terbit SP2D")</f>
        <v>Sudah Terbit SP2D</v>
      </c>
    </row>
    <row r="14" spans="1:27" ht="45" x14ac:dyDescent="0.25">
      <c r="A14" s="1" t="s">
        <v>49</v>
      </c>
      <c r="B14" s="2">
        <v>44805</v>
      </c>
      <c r="C14" s="15" t="str" cm="1">
        <f t="array" ref="C14">_xlfn._xlws.FILTER(LEFT([1]!SP2D_OMSPAN[Nomor SPP],5)&amp;"A",[1]!SP2D_OMSPAN[Nomor SPP]=SPP[[#This Row],[No SPP]],"")</f>
        <v>00771A</v>
      </c>
      <c r="D14" s="16" cm="1">
        <f t="array" ref="D14">_xlfn._xlws.FILTER([1]!SP2D_OMSPAN[Tanggal Invoice],[1]!SP2D_OMSPAN[Nomor SPP]=SPP[[#This Row],[No SPP]],"")</f>
        <v>44811</v>
      </c>
      <c r="E14" s="17" t="str" cm="1">
        <f t="array" ref="E14">_xlfn._xlws.FILTER([1]!SP2D_OMSPAN[Nomor SP2D],[1]!SP2D_OMSPAN[Nomor SPP]=SPP[[#This Row],[No SPP]],"")</f>
        <v xml:space="preserve"> 221751303022330</v>
      </c>
      <c r="F14" s="18" cm="1">
        <f t="array" ref="F14">_xlfn._xlws.FILTER([1]!SP2D_OMSPAN[Tanggal SP2D],[1]!SP2D_OMSPAN[Nomor SPP]=SPP[[#This Row],[No SPP]],"")</f>
        <v>44812</v>
      </c>
      <c r="G14" s="1" t="s">
        <v>33</v>
      </c>
      <c r="H14" s="4" t="s">
        <v>50</v>
      </c>
      <c r="I14" s="5">
        <v>16500000</v>
      </c>
      <c r="O14" s="19">
        <f>SUM(SPP[[#This Row],[PPn]:[Lain2]])</f>
        <v>0</v>
      </c>
      <c r="P14" s="19">
        <f>SPP[[#This Row],[Nilai SPP]]-SPP[[#This Row],[Jmlh Potongan]]</f>
        <v>16500000</v>
      </c>
      <c r="Q14" s="1">
        <v>237</v>
      </c>
      <c r="R14" s="1" t="s">
        <v>35</v>
      </c>
      <c r="S14" s="7" t="s">
        <v>29</v>
      </c>
      <c r="T14" s="1" t="s">
        <v>36</v>
      </c>
      <c r="U14" s="1">
        <v>997965</v>
      </c>
      <c r="V14" s="7" t="s">
        <v>31</v>
      </c>
      <c r="W14" s="8" t="str" cm="1">
        <f t="array" ref="W14">_xlfn._xlws.FILTER([1]!SP2D_NEW[Koordinator],[1]!SP2D_NEW[MAK]=SPP[[#This Row],[MAK]],"Salah Input")</f>
        <v>Perencanaan dan Evaluasi</v>
      </c>
      <c r="X14" s="8" t="str" cm="1">
        <f t="array" ref="X14">_xlfn._xlws.FILTER([1]!SP2D_NEW[SubKoordinator],[1]!SP2D_NEW[MAK]=SPP[[#This Row],[MAK]],"Salah Input")</f>
        <v>Perencanaan</v>
      </c>
      <c r="Y14" s="8" t="str">
        <f>IF(OR(ISBLANK(SPP[[#This Row],[No SP2D]]),TRIM(SPP[[#This Row],[No SP2D]])=""),"Belum Terbit SP2D","Sudah Terbit SP2D")</f>
        <v>Sudah Terbit SP2D</v>
      </c>
    </row>
    <row r="15" spans="1:27" ht="30" x14ac:dyDescent="0.25">
      <c r="A15" s="1" t="s">
        <v>51</v>
      </c>
      <c r="B15" s="2">
        <v>44811</v>
      </c>
      <c r="C15" s="15" t="str" cm="1">
        <f t="array" ref="C15">_xlfn._xlws.FILTER(LEFT([1]!SP2D_OMSPAN[Nomor SPP],5)&amp;"A",[1]!SP2D_OMSPAN[Nomor SPP]=SPP[[#This Row],[No SPP]],"")</f>
        <v>00834A</v>
      </c>
      <c r="D15" s="16" cm="1">
        <f t="array" ref="D15">_xlfn._xlws.FILTER([1]!SP2D_OMSPAN[Tanggal Invoice],[1]!SP2D_OMSPAN[Nomor SPP]=SPP[[#This Row],[No SPP]],"")</f>
        <v>44811</v>
      </c>
      <c r="E15" s="17" t="str" cm="1">
        <f t="array" ref="E15">_xlfn._xlws.FILTER([1]!SP2D_OMSPAN[Nomor SP2D],[1]!SP2D_OMSPAN[Nomor SPP]=SPP[[#This Row],[No SPP]],"")</f>
        <v xml:space="preserve"> 221751303022376</v>
      </c>
      <c r="F15" s="18" cm="1">
        <f t="array" ref="F15">_xlfn._xlws.FILTER([1]!SP2D_OMSPAN[Tanggal SP2D],[1]!SP2D_OMSPAN[Nomor SPP]=SPP[[#This Row],[No SPP]],"")</f>
        <v>44812</v>
      </c>
      <c r="G15" s="1" t="s">
        <v>52</v>
      </c>
      <c r="H15" s="4" t="s">
        <v>53</v>
      </c>
      <c r="I15" s="5">
        <v>232681923</v>
      </c>
      <c r="K15" s="5">
        <v>12343799</v>
      </c>
      <c r="O15" s="19">
        <f>SUM(SPP[[#This Row],[PPn]:[Lain2]])</f>
        <v>12343799</v>
      </c>
      <c r="P15" s="19">
        <f>SPP[[#This Row],[Nilai SPP]]-SPP[[#This Row],[Jmlh Potongan]]</f>
        <v>220338124</v>
      </c>
      <c r="Q15" s="1">
        <v>237</v>
      </c>
      <c r="R15" s="1" t="s">
        <v>35</v>
      </c>
      <c r="S15" s="7" t="s">
        <v>29</v>
      </c>
      <c r="T15" s="1" t="s">
        <v>36</v>
      </c>
      <c r="U15" s="1">
        <v>870141</v>
      </c>
      <c r="V15" s="7" t="s">
        <v>31</v>
      </c>
      <c r="W15" s="8" t="str" cm="1">
        <f t="array" ref="W15">_xlfn._xlws.FILTER([1]!SP2D_NEW[Koordinator],[1]!SP2D_NEW[MAK]=SPP[[#This Row],[MAK]],"Salah Input")</f>
        <v>Tata Usaha</v>
      </c>
      <c r="X15" s="8" t="str" cm="1">
        <f t="array" ref="X15">_xlfn._xlws.FILTER([1]!SP2D_NEW[SubKoordinator],[1]!SP2D_NEW[MAK]=SPP[[#This Row],[MAK]],"Salah Input")</f>
        <v>Keuangan</v>
      </c>
      <c r="Y15" s="8" t="str">
        <f>IF(OR(ISBLANK(SPP[[#This Row],[No SP2D]]),TRIM(SPP[[#This Row],[No SP2D]])=""),"Belum Terbit SP2D","Sudah Terbit SP2D")</f>
        <v>Sudah Terbit SP2D</v>
      </c>
    </row>
    <row r="16" spans="1:27" ht="45" x14ac:dyDescent="0.25">
      <c r="A16" s="1" t="s">
        <v>54</v>
      </c>
      <c r="B16" s="2">
        <v>44809</v>
      </c>
      <c r="C16" s="15" t="str" cm="1">
        <f t="array" ref="C16">_xlfn._xlws.FILTER(LEFT([1]!SP2D_OMSPAN[Nomor SPP],5)&amp;"A",[1]!SP2D_OMSPAN[Nomor SPP]=SPP[[#This Row],[No SPP]],"")</f>
        <v>00813A</v>
      </c>
      <c r="D16" s="16" cm="1">
        <f t="array" ref="D16">_xlfn._xlws.FILTER([1]!SP2D_OMSPAN[Tanggal Invoice],[1]!SP2D_OMSPAN[Nomor SPP]=SPP[[#This Row],[No SPP]],"")</f>
        <v>44811</v>
      </c>
      <c r="E16" s="17" t="str" cm="1">
        <f t="array" ref="E16">_xlfn._xlws.FILTER([1]!SP2D_OMSPAN[Nomor SP2D],[1]!SP2D_OMSPAN[Nomor SPP]=SPP[[#This Row],[No SPP]],"")</f>
        <v xml:space="preserve"> 221751303022375</v>
      </c>
      <c r="F16" s="18" cm="1">
        <f t="array" ref="F16">_xlfn._xlws.FILTER([1]!SP2D_OMSPAN[Tanggal SP2D],[1]!SP2D_OMSPAN[Nomor SPP]=SPP[[#This Row],[No SPP]],"")</f>
        <v>44812</v>
      </c>
      <c r="G16" s="1" t="s">
        <v>55</v>
      </c>
      <c r="H16" s="4" t="s">
        <v>56</v>
      </c>
      <c r="I16" s="5">
        <v>18079960</v>
      </c>
      <c r="O16" s="19">
        <f>SUM(SPP[[#This Row],[PPn]:[Lain2]])</f>
        <v>0</v>
      </c>
      <c r="P16" s="19">
        <f>SPP[[#This Row],[Nilai SPP]]-SPP[[#This Row],[Jmlh Potongan]]</f>
        <v>18079960</v>
      </c>
      <c r="Q16" s="1">
        <v>231</v>
      </c>
      <c r="R16" s="1" t="s">
        <v>28</v>
      </c>
      <c r="S16" s="7" t="s">
        <v>29</v>
      </c>
      <c r="T16" s="1" t="s">
        <v>30</v>
      </c>
      <c r="U16" s="1">
        <v>870141</v>
      </c>
      <c r="V16" s="7" t="s">
        <v>31</v>
      </c>
      <c r="W16" s="8" t="str" cm="1">
        <f t="array" ref="W16">_xlfn._xlws.FILTER([1]!SP2D_NEW[Koordinator],[1]!SP2D_NEW[MAK]=SPP[[#This Row],[MAK]],"Salah Input")</f>
        <v>Tata Usaha</v>
      </c>
      <c r="X16" s="8" t="str" cm="1">
        <f t="array" ref="X16">_xlfn._xlws.FILTER([1]!SP2D_NEW[SubKoordinator],[1]!SP2D_NEW[MAK]=SPP[[#This Row],[MAK]],"Salah Input")</f>
        <v>Umum</v>
      </c>
      <c r="Y16" s="8" t="str">
        <f>IF(OR(ISBLANK(SPP[[#This Row],[No SP2D]]),TRIM(SPP[[#This Row],[No SP2D]])=""),"Belum Terbit SP2D","Sudah Terbit SP2D")</f>
        <v>Sudah Terbit SP2D</v>
      </c>
    </row>
    <row r="17" spans="1:25" ht="30" x14ac:dyDescent="0.25">
      <c r="A17" s="1" t="s">
        <v>57</v>
      </c>
      <c r="B17" s="2">
        <v>44810</v>
      </c>
      <c r="C17" s="15" t="str" cm="1">
        <f t="array" ref="C17">_xlfn._xlws.FILTER(LEFT([1]!SP2D_OMSPAN[Nomor SPP],5)&amp;"A",[1]!SP2D_OMSPAN[Nomor SPP]=SPP[[#This Row],[No SPP]],"")</f>
        <v>00823A</v>
      </c>
      <c r="D17" s="16" cm="1">
        <f t="array" ref="D17">_xlfn._xlws.FILTER([1]!SP2D_OMSPAN[Tanggal Invoice],[1]!SP2D_OMSPAN[Nomor SPP]=SPP[[#This Row],[No SPP]],"")</f>
        <v>44811</v>
      </c>
      <c r="E17" s="17" t="str" cm="1">
        <f t="array" ref="E17">_xlfn._xlws.FILTER([1]!SP2D_OMSPAN[Nomor SP2D],[1]!SP2D_OMSPAN[Nomor SPP]=SPP[[#This Row],[No SPP]],"")</f>
        <v xml:space="preserve"> 221751302028324</v>
      </c>
      <c r="F17" s="18" cm="1">
        <f t="array" ref="F17">_xlfn._xlws.FILTER([1]!SP2D_OMSPAN[Tanggal SP2D],[1]!SP2D_OMSPAN[Nomor SPP]=SPP[[#This Row],[No SPP]],"")</f>
        <v>44812</v>
      </c>
      <c r="G17" s="1" t="s">
        <v>58</v>
      </c>
      <c r="H17" s="4" t="s">
        <v>59</v>
      </c>
      <c r="I17" s="5">
        <v>34645000</v>
      </c>
      <c r="J17" s="5">
        <f>11/111*I17</f>
        <v>3433288.2882882883</v>
      </c>
      <c r="M17" s="5">
        <f>(I17-J17)*2%</f>
        <v>624234.2342342342</v>
      </c>
      <c r="O17" s="19">
        <f>SUM(SPP[[#This Row],[PPn]:[Lain2]])</f>
        <v>4057522.5225225226</v>
      </c>
      <c r="P17" s="19">
        <f>SPP[[#This Row],[Nilai SPP]]-SPP[[#This Row],[Jmlh Potongan]]</f>
        <v>30587477.477477476</v>
      </c>
      <c r="Q17" s="1">
        <v>231</v>
      </c>
      <c r="R17" s="1" t="s">
        <v>28</v>
      </c>
      <c r="S17" s="7" t="s">
        <v>29</v>
      </c>
      <c r="T17" s="1" t="s">
        <v>60</v>
      </c>
      <c r="U17" s="1">
        <v>125793</v>
      </c>
      <c r="V17" s="7" t="s">
        <v>31</v>
      </c>
      <c r="W17" s="8" t="str" cm="1">
        <f t="array" ref="W17">_xlfn._xlws.FILTER([1]!SP2D_NEW[Koordinator],[1]!SP2D_NEW[MAK]=SPP[[#This Row],[MAK]],"Salah Input")</f>
        <v>Tata Usaha</v>
      </c>
      <c r="X17" s="8" t="str" cm="1">
        <f t="array" ref="X17">_xlfn._xlws.FILTER([1]!SP2D_NEW[SubKoordinator],[1]!SP2D_NEW[MAK]=SPP[[#This Row],[MAK]],"Salah Input")</f>
        <v>Umum</v>
      </c>
      <c r="Y17" s="8" t="str">
        <f>IF(OR(ISBLANK(SPP[[#This Row],[No SP2D]]),TRIM(SPP[[#This Row],[No SP2D]])=""),"Belum Terbit SP2D","Sudah Terbit SP2D")</f>
        <v>Sudah Terbit SP2D</v>
      </c>
    </row>
    <row r="18" spans="1:25" ht="30" x14ac:dyDescent="0.25">
      <c r="A18" s="1" t="s">
        <v>57</v>
      </c>
      <c r="B18" s="2">
        <v>44810</v>
      </c>
      <c r="C18" s="15" t="str" cm="1">
        <f t="array" ref="C18">_xlfn._xlws.FILTER(LEFT([1]!SP2D_OMSPAN[Nomor SPP],5)&amp;"A",[1]!SP2D_OMSPAN[Nomor SPP]=SPP[[#This Row],[No SPP]],"")</f>
        <v>00823A</v>
      </c>
      <c r="D18" s="16" cm="1">
        <f t="array" ref="D18">_xlfn._xlws.FILTER([1]!SP2D_OMSPAN[Tanggal Invoice],[1]!SP2D_OMSPAN[Nomor SPP]=SPP[[#This Row],[No SPP]],"")</f>
        <v>44811</v>
      </c>
      <c r="E18" s="17" t="str" cm="1">
        <f t="array" ref="E18">_xlfn._xlws.FILTER([1]!SP2D_OMSPAN[Nomor SP2D],[1]!SP2D_OMSPAN[Nomor SPP]=SPP[[#This Row],[No SPP]],"")</f>
        <v xml:space="preserve"> 221751302028324</v>
      </c>
      <c r="F18" s="18" cm="1">
        <f t="array" ref="F18">_xlfn._xlws.FILTER([1]!SP2D_OMSPAN[Tanggal SP2D],[1]!SP2D_OMSPAN[Nomor SPP]=SPP[[#This Row],[No SPP]],"")</f>
        <v>44812</v>
      </c>
      <c r="G18" s="1" t="s">
        <v>58</v>
      </c>
      <c r="H18" s="4" t="s">
        <v>59</v>
      </c>
      <c r="I18" s="5">
        <v>7670000</v>
      </c>
      <c r="J18" s="5">
        <f>11/111*I18</f>
        <v>760090.09009009006</v>
      </c>
      <c r="M18" s="5">
        <f>(I18-J18)*2%</f>
        <v>138198.1981981982</v>
      </c>
      <c r="O18" s="19">
        <f>SUM(SPP[[#This Row],[PPn]:[Lain2]])</f>
        <v>898288.28828828828</v>
      </c>
      <c r="P18" s="19">
        <f>SPP[[#This Row],[Nilai SPP]]-SPP[[#This Row],[Jmlh Potongan]]</f>
        <v>6771711.7117117122</v>
      </c>
      <c r="Q18" s="1">
        <v>231</v>
      </c>
      <c r="R18" s="1" t="s">
        <v>28</v>
      </c>
      <c r="S18" s="7" t="s">
        <v>29</v>
      </c>
      <c r="T18" s="1" t="s">
        <v>60</v>
      </c>
      <c r="U18" s="1">
        <v>125793</v>
      </c>
      <c r="V18" s="7" t="s">
        <v>31</v>
      </c>
      <c r="W18" s="8" t="str" cm="1">
        <f t="array" ref="W18">_xlfn._xlws.FILTER([1]!SP2D_NEW[Koordinator],[1]!SP2D_NEW[MAK]=SPP[[#This Row],[MAK]],"Salah Input")</f>
        <v>Tata Usaha</v>
      </c>
      <c r="X18" s="8" t="str" cm="1">
        <f t="array" ref="X18">_xlfn._xlws.FILTER([1]!SP2D_NEW[SubKoordinator],[1]!SP2D_NEW[MAK]=SPP[[#This Row],[MAK]],"Salah Input")</f>
        <v>Umum</v>
      </c>
      <c r="Y18" s="8" t="str">
        <f>IF(OR(ISBLANK(SPP[[#This Row],[No SP2D]]),TRIM(SPP[[#This Row],[No SP2D]])=""),"Belum Terbit SP2D","Sudah Terbit SP2D")</f>
        <v>Sudah Terbit SP2D</v>
      </c>
    </row>
    <row r="19" spans="1:25" ht="30" x14ac:dyDescent="0.25">
      <c r="A19" s="1" t="s">
        <v>61</v>
      </c>
      <c r="B19" s="2">
        <v>44813</v>
      </c>
      <c r="C19" s="15" t="str" cm="1">
        <f t="array" ref="C19">_xlfn._xlws.FILTER(LEFT([1]!SP2D_OMSPAN[Nomor SPP],5)&amp;"A",[1]!SP2D_OMSPAN[Nomor SPP]=SPP[[#This Row],[No SPP]],"")</f>
        <v>00860A</v>
      </c>
      <c r="D19" s="16" cm="1">
        <f t="array" ref="D19">_xlfn._xlws.FILTER([1]!SP2D_OMSPAN[Tanggal Invoice],[1]!SP2D_OMSPAN[Nomor SPP]=SPP[[#This Row],[No SPP]],"")</f>
        <v>44813</v>
      </c>
      <c r="E19" s="17" t="str" cm="1">
        <f t="array" ref="E19">_xlfn._xlws.FILTER([1]!SP2D_OMSPAN[Nomor SP2D],[1]!SP2D_OMSPAN[Nomor SPP]=SPP[[#This Row],[No SPP]],"")</f>
        <v xml:space="preserve"> 221751303022853</v>
      </c>
      <c r="F19" s="18" cm="1">
        <f t="array" ref="F19">_xlfn._xlws.FILTER([1]!SP2D_OMSPAN[Tanggal SP2D],[1]!SP2D_OMSPAN[Nomor SPP]=SPP[[#This Row],[No SPP]],"")</f>
        <v>44816</v>
      </c>
      <c r="G19" s="1" t="s">
        <v>62</v>
      </c>
      <c r="H19" s="4" t="s">
        <v>63</v>
      </c>
      <c r="I19" s="5">
        <v>26866000</v>
      </c>
      <c r="K19" s="5">
        <v>1910450</v>
      </c>
      <c r="O19" s="19">
        <f>SUM(SPP[[#This Row],[PPn]:[Lain2]])</f>
        <v>1910450</v>
      </c>
      <c r="P19" s="19">
        <f>SPP[[#This Row],[Nilai SPP]]-SPP[[#This Row],[Jmlh Potongan]]</f>
        <v>24955550</v>
      </c>
      <c r="Q19" s="1">
        <v>221</v>
      </c>
      <c r="R19" s="1" t="s">
        <v>64</v>
      </c>
      <c r="S19" s="7" t="s">
        <v>29</v>
      </c>
      <c r="T19" s="1" t="s">
        <v>36</v>
      </c>
      <c r="U19" s="1">
        <v>125793</v>
      </c>
      <c r="V19" s="7" t="s">
        <v>31</v>
      </c>
      <c r="W19" s="8" t="str" cm="1">
        <f t="array" ref="W19">_xlfn._xlws.FILTER([1]!SP2D_NEW[Koordinator],[1]!SP2D_NEW[MAK]=SPP[[#This Row],[MAK]],"Salah Input")</f>
        <v>Tata Usaha</v>
      </c>
      <c r="X19" s="8" t="str" cm="1">
        <f t="array" ref="X19">_xlfn._xlws.FILTER([1]!SP2D_NEW[SubKoordinator],[1]!SP2D_NEW[MAK]=SPP[[#This Row],[MAK]],"Salah Input")</f>
        <v>Keuangan</v>
      </c>
      <c r="Y19" s="8" t="str">
        <f>IF(OR(ISBLANK(SPP[[#This Row],[No SP2D]]),TRIM(SPP[[#This Row],[No SP2D]])=""),"Belum Terbit SP2D","Sudah Terbit SP2D")</f>
        <v>Sudah Terbit SP2D</v>
      </c>
    </row>
    <row r="20" spans="1:25" ht="45" x14ac:dyDescent="0.25">
      <c r="A20" s="1" t="s">
        <v>65</v>
      </c>
      <c r="B20" s="21">
        <v>44816</v>
      </c>
      <c r="C20" s="15" t="str" cm="1">
        <f t="array" ref="C20">_xlfn._xlws.FILTER(LEFT([1]!SP2D_OMSPAN[Nomor SPP],5)&amp;"A",[1]!SP2D_OMSPAN[Nomor SPP]=SPP[[#This Row],[No SPP]],"")</f>
        <v>00892A</v>
      </c>
      <c r="D20" s="16" cm="1">
        <f t="array" ref="D20">_xlfn._xlws.FILTER([1]!SP2D_OMSPAN[Tanggal Invoice],[1]!SP2D_OMSPAN[Nomor SPP]=SPP[[#This Row],[No SPP]],"")</f>
        <v>44825</v>
      </c>
      <c r="E20" s="17" t="str" cm="1">
        <f t="array" ref="E20">_xlfn._xlws.FILTER([1]!SP2D_OMSPAN[Nomor SP2D],[1]!SP2D_OMSPAN[Nomor SPP]=SPP[[#This Row],[No SPP]],"")</f>
        <v xml:space="preserve"> 221751303024158</v>
      </c>
      <c r="F20" s="18" cm="1">
        <f t="array" ref="F20">_xlfn._xlws.FILTER([1]!SP2D_OMSPAN[Tanggal SP2D],[1]!SP2D_OMSPAN[Nomor SPP]=SPP[[#This Row],[No SPP]],"")</f>
        <v>44826</v>
      </c>
      <c r="G20" s="1" t="s">
        <v>66</v>
      </c>
      <c r="H20" s="4" t="s">
        <v>67</v>
      </c>
      <c r="I20" s="5">
        <v>2650000</v>
      </c>
      <c r="O20" s="19">
        <f>SUM(SPP[[#This Row],[PPn]:[Lain2]])</f>
        <v>0</v>
      </c>
      <c r="P20" s="19">
        <f>SPP[[#This Row],[Nilai SPP]]-SPP[[#This Row],[Jmlh Potongan]]</f>
        <v>2650000</v>
      </c>
      <c r="Q20" s="1">
        <v>231</v>
      </c>
      <c r="R20" s="1" t="s">
        <v>28</v>
      </c>
      <c r="S20" s="7" t="s">
        <v>29</v>
      </c>
      <c r="T20" s="1" t="s">
        <v>30</v>
      </c>
      <c r="U20" s="1">
        <v>870141</v>
      </c>
      <c r="V20" s="7" t="s">
        <v>31</v>
      </c>
      <c r="W20" s="8" t="str" cm="1">
        <f t="array" ref="W20">_xlfn._xlws.FILTER([1]!SP2D_NEW[Koordinator],[1]!SP2D_NEW[MAK]=SPP[[#This Row],[MAK]],"Salah Input")</f>
        <v>Penyelenggaraan Pendidikan</v>
      </c>
      <c r="X20" s="8" t="str" cm="1">
        <f t="array" ref="X20">_xlfn._xlws.FILTER([1]!SP2D_NEW[SubKoordinator],[1]!SP2D_NEW[MAK]=SPP[[#This Row],[MAK]],"Salah Input")</f>
        <v>Metode dan Kurikulum</v>
      </c>
      <c r="Y20" s="8" t="str">
        <f>IF(OR(ISBLANK(SPP[[#This Row],[No SP2D]]),TRIM(SPP[[#This Row],[No SP2D]])=""),"Belum Terbit SP2D","Sudah Terbit SP2D")</f>
        <v>Sudah Terbit SP2D</v>
      </c>
    </row>
    <row r="21" spans="1:25" ht="45" x14ac:dyDescent="0.25">
      <c r="A21" s="1" t="s">
        <v>68</v>
      </c>
      <c r="B21" s="21">
        <v>44816</v>
      </c>
      <c r="C21" s="15" t="str" cm="1">
        <f t="array" ref="C21">_xlfn._xlws.FILTER(LEFT([1]!SP2D_OMSPAN[Nomor SPP],5)&amp;"A",[1]!SP2D_OMSPAN[Nomor SPP]=SPP[[#This Row],[No SPP]],"")</f>
        <v>00893A</v>
      </c>
      <c r="D21" s="16" cm="1">
        <f t="array" ref="D21">_xlfn._xlws.FILTER([1]!SP2D_OMSPAN[Tanggal Invoice],[1]!SP2D_OMSPAN[Nomor SPP]=SPP[[#This Row],[No SPP]],"")</f>
        <v>44825</v>
      </c>
      <c r="E21" s="17" t="str" cm="1">
        <f t="array" ref="E21">_xlfn._xlws.FILTER([1]!SP2D_OMSPAN[Nomor SP2D],[1]!SP2D_OMSPAN[Nomor SPP]=SPP[[#This Row],[No SPP]],"")</f>
        <v xml:space="preserve"> 221751303024159</v>
      </c>
      <c r="F21" s="18" cm="1">
        <f t="array" ref="F21">_xlfn._xlws.FILTER([1]!SP2D_OMSPAN[Tanggal SP2D],[1]!SP2D_OMSPAN[Nomor SPP]=SPP[[#This Row],[No SPP]],"")</f>
        <v>44826</v>
      </c>
      <c r="G21" s="1" t="s">
        <v>69</v>
      </c>
      <c r="H21" s="4" t="s">
        <v>70</v>
      </c>
      <c r="I21" s="5">
        <v>6300000</v>
      </c>
      <c r="K21" s="5">
        <v>585000</v>
      </c>
      <c r="O21" s="19">
        <f>SUM(SPP[[#This Row],[PPn]:[Lain2]])</f>
        <v>585000</v>
      </c>
      <c r="P21" s="19">
        <f>SPP[[#This Row],[Nilai SPP]]-SPP[[#This Row],[Jmlh Potongan]]</f>
        <v>5715000</v>
      </c>
      <c r="Q21" s="1">
        <v>231</v>
      </c>
      <c r="R21" s="1" t="s">
        <v>28</v>
      </c>
      <c r="S21" s="7" t="s">
        <v>29</v>
      </c>
      <c r="T21" s="1" t="s">
        <v>30</v>
      </c>
      <c r="U21" s="1">
        <v>870141</v>
      </c>
      <c r="V21" s="7" t="s">
        <v>31</v>
      </c>
      <c r="W21" s="8" t="str" cm="1">
        <f t="array" ref="W21">_xlfn._xlws.FILTER([1]!SP2D_NEW[Koordinator],[1]!SP2D_NEW[MAK]=SPP[[#This Row],[MAK]],"Salah Input")</f>
        <v>Kelembagaan dan Ketenagaan</v>
      </c>
      <c r="X21" s="8" t="str" cm="1">
        <f t="array" ref="X21">_xlfn._xlws.FILTER([1]!SP2D_NEW[SubKoordinator],[1]!SP2D_NEW[MAK]=SPP[[#This Row],[MAK]],"Salah Input")</f>
        <v>Ketenagaan</v>
      </c>
      <c r="Y21" s="8" t="str">
        <f>IF(OR(ISBLANK(SPP[[#This Row],[No SP2D]]),TRIM(SPP[[#This Row],[No SP2D]])=""),"Belum Terbit SP2D","Sudah Terbit SP2D")</f>
        <v>Sudah Terbit SP2D</v>
      </c>
    </row>
    <row r="22" spans="1:25" ht="45" x14ac:dyDescent="0.25">
      <c r="A22" s="1" t="s">
        <v>71</v>
      </c>
      <c r="B22" s="2">
        <v>44816</v>
      </c>
      <c r="C22" s="15" t="str" cm="1">
        <f t="array" ref="C22">_xlfn._xlws.FILTER(LEFT([1]!SP2D_OMSPAN[Nomor SPP],5)&amp;"A",[1]!SP2D_OMSPAN[Nomor SPP]=SPP[[#This Row],[No SPP]],"")</f>
        <v>00894A</v>
      </c>
      <c r="D22" s="16" cm="1">
        <f t="array" ref="D22">_xlfn._xlws.FILTER([1]!SP2D_OMSPAN[Tanggal Invoice],[1]!SP2D_OMSPAN[Nomor SPP]=SPP[[#This Row],[No SPP]],"")</f>
        <v>44825</v>
      </c>
      <c r="E22" s="17" t="str" cm="1">
        <f t="array" ref="E22">_xlfn._xlws.FILTER([1]!SP2D_OMSPAN[Nomor SP2D],[1]!SP2D_OMSPAN[Nomor SPP]=SPP[[#This Row],[No SPP]],"")</f>
        <v xml:space="preserve"> 221751303024160</v>
      </c>
      <c r="F22" s="18" cm="1">
        <f t="array" ref="F22">_xlfn._xlws.FILTER([1]!SP2D_OMSPAN[Tanggal SP2D],[1]!SP2D_OMSPAN[Nomor SPP]=SPP[[#This Row],[No SPP]],"")</f>
        <v>44826</v>
      </c>
      <c r="G22" s="1" t="s">
        <v>72</v>
      </c>
      <c r="H22" s="4" t="s">
        <v>73</v>
      </c>
      <c r="I22" s="5">
        <v>1250000</v>
      </c>
      <c r="O22" s="19">
        <f>SUM(SPP[[#This Row],[PPn]:[Lain2]])</f>
        <v>0</v>
      </c>
      <c r="P22" s="19">
        <f>SPP[[#This Row],[Nilai SPP]]-SPP[[#This Row],[Jmlh Potongan]]</f>
        <v>1250000</v>
      </c>
      <c r="Q22" s="1">
        <v>231</v>
      </c>
      <c r="R22" s="1" t="s">
        <v>28</v>
      </c>
      <c r="S22" s="7" t="s">
        <v>29</v>
      </c>
      <c r="T22" s="1" t="s">
        <v>30</v>
      </c>
      <c r="U22" s="1">
        <v>870141</v>
      </c>
      <c r="V22" s="7" t="s">
        <v>31</v>
      </c>
      <c r="W22" s="8" t="str" cm="1">
        <f t="array" ref="W22">_xlfn._xlws.FILTER([1]!SP2D_NEW[Koordinator],[1]!SP2D_NEW[MAK]=SPP[[#This Row],[MAK]],"Salah Input")</f>
        <v>Kelembagaan dan Ketenagaan</v>
      </c>
      <c r="X22" s="8" t="str" cm="1">
        <f t="array" ref="X22">_xlfn._xlws.FILTER([1]!SP2D_NEW[SubKoordinator],[1]!SP2D_NEW[MAK]=SPP[[#This Row],[MAK]],"Salah Input")</f>
        <v>Ketenagaan</v>
      </c>
      <c r="Y22" s="8" t="str">
        <f>IF(OR(ISBLANK(SPP[[#This Row],[No SP2D]]),TRIM(SPP[[#This Row],[No SP2D]])=""),"Belum Terbit SP2D","Sudah Terbit SP2D")</f>
        <v>Sudah Terbit SP2D</v>
      </c>
    </row>
    <row r="23" spans="1:25" ht="45" x14ac:dyDescent="0.25">
      <c r="A23" s="1" t="s">
        <v>74</v>
      </c>
      <c r="B23" s="2">
        <v>44816</v>
      </c>
      <c r="C23" s="15" t="str" cm="1">
        <f t="array" ref="C23">_xlfn._xlws.FILTER(LEFT([1]!SP2D_OMSPAN[Nomor SPP],5)&amp;"A",[1]!SP2D_OMSPAN[Nomor SPP]=SPP[[#This Row],[No SPP]],"")</f>
        <v>00895A</v>
      </c>
      <c r="D23" s="16" cm="1">
        <f t="array" ref="D23">_xlfn._xlws.FILTER([1]!SP2D_OMSPAN[Tanggal Invoice],[1]!SP2D_OMSPAN[Nomor SPP]=SPP[[#This Row],[No SPP]],"")</f>
        <v>44825</v>
      </c>
      <c r="E23" s="17" t="str" cm="1">
        <f t="array" ref="E23">_xlfn._xlws.FILTER([1]!SP2D_OMSPAN[Nomor SP2D],[1]!SP2D_OMSPAN[Nomor SPP]=SPP[[#This Row],[No SPP]],"")</f>
        <v xml:space="preserve"> 221751303024192</v>
      </c>
      <c r="F23" s="18" cm="1">
        <f t="array" ref="F23">_xlfn._xlws.FILTER([1]!SP2D_OMSPAN[Tanggal SP2D],[1]!SP2D_OMSPAN[Nomor SPP]=SPP[[#This Row],[No SPP]],"")</f>
        <v>44826</v>
      </c>
      <c r="G23" s="1" t="s">
        <v>33</v>
      </c>
      <c r="H23" s="4" t="s">
        <v>75</v>
      </c>
      <c r="I23" s="5">
        <v>16457306</v>
      </c>
      <c r="O23" s="19">
        <f>SUM(SPP[[#This Row],[PPn]:[Lain2]])</f>
        <v>0</v>
      </c>
      <c r="P23" s="19">
        <f>SPP[[#This Row],[Nilai SPP]]-SPP[[#This Row],[Jmlh Potongan]]</f>
        <v>16457306</v>
      </c>
      <c r="Q23" s="1">
        <v>237</v>
      </c>
      <c r="R23" s="1" t="s">
        <v>35</v>
      </c>
      <c r="S23" s="7" t="s">
        <v>29</v>
      </c>
      <c r="T23" s="1" t="s">
        <v>36</v>
      </c>
      <c r="U23" s="1">
        <v>997965</v>
      </c>
      <c r="V23" s="7" t="s">
        <v>31</v>
      </c>
      <c r="W23" s="8" t="str" cm="1">
        <f t="array" ref="W23">_xlfn._xlws.FILTER([1]!SP2D_NEW[Koordinator],[1]!SP2D_NEW[MAK]=SPP[[#This Row],[MAK]],"Salah Input")</f>
        <v>Perencanaan dan Evaluasi</v>
      </c>
      <c r="X23" s="8" t="str" cm="1">
        <f t="array" ref="X23">_xlfn._xlws.FILTER([1]!SP2D_NEW[SubKoordinator],[1]!SP2D_NEW[MAK]=SPP[[#This Row],[MAK]],"Salah Input")</f>
        <v>Perencanaan</v>
      </c>
      <c r="Y23" s="8" t="str">
        <f>IF(OR(ISBLANK(SPP[[#This Row],[No SP2D]]),TRIM(SPP[[#This Row],[No SP2D]])=""),"Belum Terbit SP2D","Sudah Terbit SP2D")</f>
        <v>Sudah Terbit SP2D</v>
      </c>
    </row>
    <row r="24" spans="1:25" ht="45" x14ac:dyDescent="0.25">
      <c r="A24" s="1" t="s">
        <v>76</v>
      </c>
      <c r="B24" s="2">
        <v>44825</v>
      </c>
      <c r="C24" s="15" t="str" cm="1">
        <f t="array" ref="C24">_xlfn._xlws.FILTER(LEFT([1]!SP2D_OMSPAN[Nomor SPP],5)&amp;"A",[1]!SP2D_OMSPAN[Nomor SPP]=SPP[[#This Row],[No SPP]],"")</f>
        <v>00919A</v>
      </c>
      <c r="D24" s="16" cm="1">
        <f t="array" ref="D24">_xlfn._xlws.FILTER([1]!SP2D_OMSPAN[Tanggal Invoice],[1]!SP2D_OMSPAN[Nomor SPP]=SPP[[#This Row],[No SPP]],"")</f>
        <v>44826</v>
      </c>
      <c r="E24" s="17" t="str" cm="1">
        <f t="array" ref="E24">_xlfn._xlws.FILTER([1]!SP2D_OMSPAN[Nomor SP2D],[1]!SP2D_OMSPAN[Nomor SPP]=SPP[[#This Row],[No SPP]],"")</f>
        <v xml:space="preserve"> 221751303024327</v>
      </c>
      <c r="F24" s="18" cm="1">
        <f t="array" ref="F24">_xlfn._xlws.FILTER([1]!SP2D_OMSPAN[Tanggal SP2D],[1]!SP2D_OMSPAN[Nomor SPP]=SPP[[#This Row],[No SPP]],"")</f>
        <v>44827</v>
      </c>
      <c r="G24" s="1" t="s">
        <v>33</v>
      </c>
      <c r="H24" s="4" t="s">
        <v>77</v>
      </c>
      <c r="I24" s="5">
        <v>76511000</v>
      </c>
      <c r="O24" s="19">
        <f>SUM(SPP[[#This Row],[PPn]:[Lain2]])</f>
        <v>0</v>
      </c>
      <c r="P24" s="19">
        <f>SPP[[#This Row],[Nilai SPP]]-SPP[[#This Row],[Jmlh Potongan]]</f>
        <v>76511000</v>
      </c>
      <c r="Q24" s="1">
        <v>237</v>
      </c>
      <c r="R24" s="1" t="s">
        <v>35</v>
      </c>
      <c r="S24" s="7" t="s">
        <v>29</v>
      </c>
      <c r="T24" s="1" t="s">
        <v>36</v>
      </c>
      <c r="U24" s="1">
        <v>997965</v>
      </c>
      <c r="V24" s="7" t="s">
        <v>31</v>
      </c>
      <c r="W24" s="8" t="str" cm="1">
        <f t="array" ref="W24">_xlfn._xlws.FILTER([1]!SP2D_NEW[Koordinator],[1]!SP2D_NEW[MAK]=SPP[[#This Row],[MAK]],"Salah Input")</f>
        <v>Perencanaan dan Evaluasi</v>
      </c>
      <c r="X24" s="8" t="str" cm="1">
        <f t="array" ref="X24">_xlfn._xlws.FILTER([1]!SP2D_NEW[SubKoordinator],[1]!SP2D_NEW[MAK]=SPP[[#This Row],[MAK]],"Salah Input")</f>
        <v>Perencanaan</v>
      </c>
      <c r="Y24" s="8" t="str">
        <f>IF(OR(ISBLANK(SPP[[#This Row],[No SP2D]]),TRIM(SPP[[#This Row],[No SP2D]])=""),"Belum Terbit SP2D","Sudah Terbit SP2D")</f>
        <v>Sudah Terbit SP2D</v>
      </c>
    </row>
    <row r="25" spans="1:25" ht="45" x14ac:dyDescent="0.25">
      <c r="A25" s="1" t="s">
        <v>78</v>
      </c>
      <c r="B25" s="2">
        <v>44824</v>
      </c>
      <c r="C25" s="15" t="str" cm="1">
        <f t="array" ref="C25">_xlfn._xlws.FILTER(LEFT([1]!SP2D_OMSPAN[Nomor SPP],5)&amp;"A",[1]!SP2D_OMSPAN[Nomor SPP]=SPP[[#This Row],[No SPP]],"")</f>
        <v>00910A</v>
      </c>
      <c r="D25" s="16" cm="1">
        <f t="array" ref="D25">_xlfn._xlws.FILTER([1]!SP2D_OMSPAN[Tanggal Invoice],[1]!SP2D_OMSPAN[Nomor SPP]=SPP[[#This Row],[No SPP]],"")</f>
        <v>44825</v>
      </c>
      <c r="E25" s="17" t="str" cm="1">
        <f t="array" ref="E25">_xlfn._xlws.FILTER([1]!SP2D_OMSPAN[Nomor SP2D],[1]!SP2D_OMSPAN[Nomor SPP]=SPP[[#This Row],[No SPP]],"")</f>
        <v xml:space="preserve"> 221751503001095</v>
      </c>
      <c r="F25" s="18" cm="1">
        <f t="array" ref="F25">_xlfn._xlws.FILTER([1]!SP2D_OMSPAN[Tanggal SP2D],[1]!SP2D_OMSPAN[Nomor SPP]=SPP[[#This Row],[No SPP]],"")</f>
        <v>44835</v>
      </c>
      <c r="G25" s="1" t="s">
        <v>79</v>
      </c>
      <c r="H25" s="4" t="s">
        <v>80</v>
      </c>
      <c r="I25" s="5">
        <v>58296000</v>
      </c>
      <c r="K25" s="5">
        <v>5754</v>
      </c>
      <c r="N25" s="5">
        <v>636400</v>
      </c>
      <c r="O25" s="19">
        <f>SUM(SPP[[#This Row],[PPn]:[Lain2]])</f>
        <v>642154</v>
      </c>
      <c r="P25" s="19">
        <f>SPP[[#This Row],[Nilai SPP]]-SPP[[#This Row],[Jmlh Potongan]]</f>
        <v>57653846</v>
      </c>
      <c r="Q25" s="1">
        <v>217</v>
      </c>
      <c r="R25" s="1" t="s">
        <v>81</v>
      </c>
      <c r="S25" s="7" t="s">
        <v>29</v>
      </c>
      <c r="T25" s="1" t="s">
        <v>36</v>
      </c>
      <c r="U25" s="1">
        <v>879220</v>
      </c>
      <c r="V25" s="7" t="s">
        <v>31</v>
      </c>
      <c r="W25" s="8" t="str" cm="1">
        <f t="array" ref="W25">_xlfn._xlws.FILTER([1]!SP2D_NEW[Koordinator],[1]!SP2D_NEW[MAK]=SPP[[#This Row],[MAK]],"Salah Input")</f>
        <v>Tata Usaha</v>
      </c>
      <c r="X25" s="8" t="str" cm="1">
        <f t="array" ref="X25">_xlfn._xlws.FILTER([1]!SP2D_NEW[SubKoordinator],[1]!SP2D_NEW[MAK]=SPP[[#This Row],[MAK]],"Salah Input")</f>
        <v>Umum</v>
      </c>
      <c r="Y25" s="8" t="str">
        <f>IF(OR(ISBLANK(SPP[[#This Row],[No SP2D]]),TRIM(SPP[[#This Row],[No SP2D]])=""),"Belum Terbit SP2D","Sudah Terbit SP2D")</f>
        <v>Sudah Terbit SP2D</v>
      </c>
    </row>
    <row r="26" spans="1:25" ht="45" x14ac:dyDescent="0.25">
      <c r="A26" s="1" t="s">
        <v>78</v>
      </c>
      <c r="B26" s="2">
        <v>44824</v>
      </c>
      <c r="C26" s="15" t="str" cm="1">
        <f t="array" ref="C26">_xlfn._xlws.FILTER(LEFT([1]!SP2D_OMSPAN[Nomor SPP],5)&amp;"A",[1]!SP2D_OMSPAN[Nomor SPP]=SPP[[#This Row],[No SPP]],"")</f>
        <v>00910A</v>
      </c>
      <c r="D26" s="16" cm="1">
        <f t="array" ref="D26">_xlfn._xlws.FILTER([1]!SP2D_OMSPAN[Tanggal Invoice],[1]!SP2D_OMSPAN[Nomor SPP]=SPP[[#This Row],[No SPP]],"")</f>
        <v>44825</v>
      </c>
      <c r="E26" s="17" t="str" cm="1">
        <f t="array" ref="E26">_xlfn._xlws.FILTER([1]!SP2D_OMSPAN[Nomor SP2D],[1]!SP2D_OMSPAN[Nomor SPP]=SPP[[#This Row],[No SPP]],"")</f>
        <v xml:space="preserve"> 221751503001095</v>
      </c>
      <c r="F26" s="18" cm="1">
        <f t="array" ref="F26">_xlfn._xlws.FILTER([1]!SP2D_OMSPAN[Tanggal SP2D],[1]!SP2D_OMSPAN[Nomor SPP]=SPP[[#This Row],[No SPP]],"")</f>
        <v>44835</v>
      </c>
      <c r="G26" s="1" t="s">
        <v>82</v>
      </c>
      <c r="H26" s="4" t="s">
        <v>80</v>
      </c>
      <c r="I26" s="5">
        <v>5344000</v>
      </c>
      <c r="O26" s="19">
        <f>SUM(SPP[[#This Row],[PPn]:[Lain2]])</f>
        <v>0</v>
      </c>
      <c r="P26" s="19">
        <f>SPP[[#This Row],[Nilai SPP]]-SPP[[#This Row],[Jmlh Potongan]]</f>
        <v>5344000</v>
      </c>
      <c r="Q26" s="1">
        <v>217</v>
      </c>
      <c r="R26" s="1" t="s">
        <v>81</v>
      </c>
      <c r="S26" s="7" t="s">
        <v>29</v>
      </c>
      <c r="T26" s="1" t="s">
        <v>36</v>
      </c>
      <c r="U26" s="1">
        <v>879220</v>
      </c>
      <c r="V26" s="7" t="s">
        <v>31</v>
      </c>
      <c r="W26" s="8" t="str" cm="1">
        <f t="array" ref="W26">_xlfn._xlws.FILTER([1]!SP2D_NEW[Koordinator],[1]!SP2D_NEW[MAK]=SPP[[#This Row],[MAK]],"Salah Input")</f>
        <v>Tata Usaha</v>
      </c>
      <c r="X26" s="8" t="str" cm="1">
        <f t="array" ref="X26">_xlfn._xlws.FILTER([1]!SP2D_NEW[SubKoordinator],[1]!SP2D_NEW[MAK]=SPP[[#This Row],[MAK]],"Salah Input")</f>
        <v>Umum</v>
      </c>
      <c r="Y26" s="8" t="str">
        <f>IF(OR(ISBLANK(SPP[[#This Row],[No SP2D]]),TRIM(SPP[[#This Row],[No SP2D]])=""),"Belum Terbit SP2D","Sudah Terbit SP2D")</f>
        <v>Sudah Terbit SP2D</v>
      </c>
    </row>
    <row r="27" spans="1:25" ht="45" x14ac:dyDescent="0.25">
      <c r="A27" s="1" t="s">
        <v>83</v>
      </c>
      <c r="B27" s="2">
        <v>44825</v>
      </c>
      <c r="C27" s="15" t="str" cm="1">
        <f t="array" ref="C27">_xlfn._xlws.FILTER(LEFT([1]!SP2D_OMSPAN[Nomor SPP],5)&amp;"A",[1]!SP2D_OMSPAN[Nomor SPP]=SPP[[#This Row],[No SPP]],"")</f>
        <v>00917A</v>
      </c>
      <c r="D27" s="16" cm="1">
        <f t="array" ref="D27">_xlfn._xlws.FILTER([1]!SP2D_OMSPAN[Tanggal Invoice],[1]!SP2D_OMSPAN[Nomor SPP]=SPP[[#This Row],[No SPP]],"")</f>
        <v>44826</v>
      </c>
      <c r="E27" s="17" t="str" cm="1">
        <f t="array" ref="E27">_xlfn._xlws.FILTER([1]!SP2D_OMSPAN[Nomor SP2D],[1]!SP2D_OMSPAN[Nomor SPP]=SPP[[#This Row],[No SPP]],"")</f>
        <v xml:space="preserve"> 221751303024299</v>
      </c>
      <c r="F27" s="18" cm="1">
        <f t="array" ref="F27">_xlfn._xlws.FILTER([1]!SP2D_OMSPAN[Tanggal SP2D],[1]!SP2D_OMSPAN[Nomor SPP]=SPP[[#This Row],[No SPP]],"")</f>
        <v>44827</v>
      </c>
      <c r="G27" s="1" t="s">
        <v>84</v>
      </c>
      <c r="H27" s="4" t="s">
        <v>85</v>
      </c>
      <c r="I27" s="5">
        <v>12411675</v>
      </c>
      <c r="O27" s="19">
        <f>SUM(SPP[[#This Row],[PPn]:[Lain2]])</f>
        <v>0</v>
      </c>
      <c r="P27" s="19">
        <f>SPP[[#This Row],[Nilai SPP]]-SPP[[#This Row],[Jmlh Potongan]]</f>
        <v>12411675</v>
      </c>
      <c r="Q27" s="1">
        <v>231</v>
      </c>
      <c r="R27" s="1" t="s">
        <v>28</v>
      </c>
      <c r="S27" s="7" t="s">
        <v>29</v>
      </c>
      <c r="T27" s="1" t="s">
        <v>30</v>
      </c>
      <c r="U27" s="1">
        <v>870141</v>
      </c>
      <c r="V27" s="7" t="s">
        <v>31</v>
      </c>
      <c r="W27" s="8" t="str" cm="1">
        <f t="array" ref="W27">_xlfn._xlws.FILTER([1]!SP2D_NEW[Koordinator],[1]!SP2D_NEW[MAK]=SPP[[#This Row],[MAK]],"Salah Input")</f>
        <v>Penyelenggaraan Pendidikan</v>
      </c>
      <c r="X27" s="8" t="str" cm="1">
        <f t="array" ref="X27">_xlfn._xlws.FILTER([1]!SP2D_NEW[SubKoordinator],[1]!SP2D_NEW[MAK]=SPP[[#This Row],[MAK]],"Salah Input")</f>
        <v>Peserta Didik dan Sarana Prasarana</v>
      </c>
      <c r="Y27" s="8" t="str">
        <f>IF(OR(ISBLANK(SPP[[#This Row],[No SP2D]]),TRIM(SPP[[#This Row],[No SP2D]])=""),"Belum Terbit SP2D","Sudah Terbit SP2D")</f>
        <v>Sudah Terbit SP2D</v>
      </c>
    </row>
    <row r="28" spans="1:25" ht="45" x14ac:dyDescent="0.25">
      <c r="A28" s="1" t="s">
        <v>86</v>
      </c>
      <c r="B28" s="2">
        <v>44825</v>
      </c>
      <c r="C28" s="15" t="str" cm="1">
        <f t="array" ref="C28">_xlfn._xlws.FILTER(LEFT([1]!SP2D_OMSPAN[Nomor SPP],5)&amp;"A",[1]!SP2D_OMSPAN[Nomor SPP]=SPP[[#This Row],[No SPP]],"")</f>
        <v>00916A</v>
      </c>
      <c r="D28" s="16" cm="1">
        <f t="array" ref="D28">_xlfn._xlws.FILTER([1]!SP2D_OMSPAN[Tanggal Invoice],[1]!SP2D_OMSPAN[Nomor SPP]=SPP[[#This Row],[No SPP]],"")</f>
        <v>44826</v>
      </c>
      <c r="E28" s="17" t="str" cm="1">
        <f t="array" ref="E28">_xlfn._xlws.FILTER([1]!SP2D_OMSPAN[Nomor SP2D],[1]!SP2D_OMSPAN[Nomor SPP]=SPP[[#This Row],[No SPP]],"")</f>
        <v xml:space="preserve"> 221751303024298</v>
      </c>
      <c r="F28" s="18" cm="1">
        <f t="array" ref="F28">_xlfn._xlws.FILTER([1]!SP2D_OMSPAN[Tanggal SP2D],[1]!SP2D_OMSPAN[Nomor SPP]=SPP[[#This Row],[No SPP]],"")</f>
        <v>44827</v>
      </c>
      <c r="G28" s="1" t="s">
        <v>87</v>
      </c>
      <c r="H28" s="4" t="s">
        <v>88</v>
      </c>
      <c r="I28" s="5">
        <v>1530000</v>
      </c>
      <c r="O28" s="19">
        <f>SUM(SPP[[#This Row],[PPn]:[Lain2]])</f>
        <v>0</v>
      </c>
      <c r="P28" s="19">
        <f>SPP[[#This Row],[Nilai SPP]]-SPP[[#This Row],[Jmlh Potongan]]</f>
        <v>1530000</v>
      </c>
      <c r="Q28" s="1">
        <v>231</v>
      </c>
      <c r="R28" s="1" t="s">
        <v>28</v>
      </c>
      <c r="S28" s="7" t="s">
        <v>29</v>
      </c>
      <c r="T28" s="1" t="s">
        <v>30</v>
      </c>
      <c r="U28" s="1">
        <v>870141</v>
      </c>
      <c r="V28" s="7" t="s">
        <v>31</v>
      </c>
      <c r="W28" s="8" t="str" cm="1">
        <f t="array" ref="W28">_xlfn._xlws.FILTER([1]!SP2D_NEW[Koordinator],[1]!SP2D_NEW[MAK]=SPP[[#This Row],[MAK]],"Salah Input")</f>
        <v>Penyelenggaraan Pendidikan</v>
      </c>
      <c r="X28" s="8" t="str" cm="1">
        <f t="array" ref="X28">_xlfn._xlws.FILTER([1]!SP2D_NEW[SubKoordinator],[1]!SP2D_NEW[MAK]=SPP[[#This Row],[MAK]],"Salah Input")</f>
        <v>Peserta Didik dan Sarana Prasarana</v>
      </c>
      <c r="Y28" s="8" t="str">
        <f>IF(OR(ISBLANK(SPP[[#This Row],[No SP2D]]),TRIM(SPP[[#This Row],[No SP2D]])=""),"Belum Terbit SP2D","Sudah Terbit SP2D")</f>
        <v>Sudah Terbit SP2D</v>
      </c>
    </row>
    <row r="29" spans="1:25" ht="30" x14ac:dyDescent="0.25">
      <c r="A29" s="1" t="s">
        <v>89</v>
      </c>
      <c r="B29" s="2">
        <v>44826</v>
      </c>
      <c r="C29" s="15" t="str" cm="1">
        <f t="array" ref="C29">_xlfn._xlws.FILTER(LEFT([1]!SP2D_OMSPAN[Nomor SPP],5)&amp;"A",[1]!SP2D_OMSPAN[Nomor SPP]=SPP[[#This Row],[No SPP]],"")</f>
        <v>00923A</v>
      </c>
      <c r="D29" s="16" cm="1">
        <f t="array" ref="D29">_xlfn._xlws.FILTER([1]!SP2D_OMSPAN[Tanggal Invoice],[1]!SP2D_OMSPAN[Nomor SPP]=SPP[[#This Row],[No SPP]],"")</f>
        <v>44826</v>
      </c>
      <c r="E29" s="17" t="str" cm="1">
        <f t="array" ref="E29">_xlfn._xlws.FILTER([1]!SP2D_OMSPAN[Nomor SP2D],[1]!SP2D_OMSPAN[Nomor SPP]=SPP[[#This Row],[No SPP]],"")</f>
        <v xml:space="preserve"> 221751303024300</v>
      </c>
      <c r="F29" s="18" cm="1">
        <f t="array" ref="F29">_xlfn._xlws.FILTER([1]!SP2D_OMSPAN[Tanggal SP2D],[1]!SP2D_OMSPAN[Nomor SPP]=SPP[[#This Row],[No SPP]],"")</f>
        <v>44827</v>
      </c>
      <c r="G29" s="1" t="s">
        <v>90</v>
      </c>
      <c r="H29" s="4" t="s">
        <v>91</v>
      </c>
      <c r="I29" s="5">
        <v>5945600</v>
      </c>
      <c r="N29" s="5">
        <v>640158</v>
      </c>
      <c r="O29" s="19">
        <f>SUM(SPP[[#This Row],[PPn]:[Lain2]])</f>
        <v>640158</v>
      </c>
      <c r="P29" s="19">
        <f>SPP[[#This Row],[Nilai SPP]]-SPP[[#This Row],[Jmlh Potongan]]</f>
        <v>5305442</v>
      </c>
      <c r="Q29" s="1">
        <v>222</v>
      </c>
      <c r="R29" s="1" t="s">
        <v>92</v>
      </c>
      <c r="S29" s="7" t="s">
        <v>29</v>
      </c>
      <c r="T29" s="1" t="s">
        <v>36</v>
      </c>
      <c r="U29" s="1">
        <v>870141</v>
      </c>
      <c r="V29" s="7" t="s">
        <v>31</v>
      </c>
      <c r="W29" s="8" t="str" cm="1">
        <f t="array" ref="W29">_xlfn._xlws.FILTER([1]!SP2D_NEW[Koordinator],[1]!SP2D_NEW[MAK]=SPP[[#This Row],[MAK]],"Salah Input")</f>
        <v>Tata Usaha</v>
      </c>
      <c r="X29" s="8" t="str" cm="1">
        <f t="array" ref="X29">_xlfn._xlws.FILTER([1]!SP2D_NEW[SubKoordinator],[1]!SP2D_NEW[MAK]=SPP[[#This Row],[MAK]],"Salah Input")</f>
        <v>Keuangan</v>
      </c>
      <c r="Y29" s="8" t="str">
        <f>IF(OR(ISBLANK(SPP[[#This Row],[No SP2D]]),TRIM(SPP[[#This Row],[No SP2D]])=""),"Belum Terbit SP2D","Sudah Terbit SP2D")</f>
        <v>Sudah Terbit SP2D</v>
      </c>
    </row>
    <row r="30" spans="1:25" ht="30" x14ac:dyDescent="0.25">
      <c r="A30" s="1" t="s">
        <v>89</v>
      </c>
      <c r="B30" s="2">
        <v>44826</v>
      </c>
      <c r="C30" s="15" t="str" cm="1">
        <f t="array" ref="C30">_xlfn._xlws.FILTER(LEFT([1]!SP2D_OMSPAN[Nomor SPP],5)&amp;"A",[1]!SP2D_OMSPAN[Nomor SPP]=SPP[[#This Row],[No SPP]],"")</f>
        <v>00923A</v>
      </c>
      <c r="D30" s="16" cm="1">
        <f t="array" ref="D30">_xlfn._xlws.FILTER([1]!SP2D_OMSPAN[Tanggal Invoice],[1]!SP2D_OMSPAN[Nomor SPP]=SPP[[#This Row],[No SPP]],"")</f>
        <v>44826</v>
      </c>
      <c r="E30" s="17" t="str" cm="1">
        <f t="array" ref="E30">_xlfn._xlws.FILTER([1]!SP2D_OMSPAN[Nomor SP2D],[1]!SP2D_OMSPAN[Nomor SPP]=SPP[[#This Row],[No SPP]],"")</f>
        <v xml:space="preserve"> 221751303024300</v>
      </c>
      <c r="F30" s="18" cm="1">
        <f t="array" ref="F30">_xlfn._xlws.FILTER([1]!SP2D_OMSPAN[Tanggal SP2D],[1]!SP2D_OMSPAN[Nomor SPP]=SPP[[#This Row],[No SPP]],"")</f>
        <v>44827</v>
      </c>
      <c r="G30" s="1" t="s">
        <v>93</v>
      </c>
      <c r="H30" s="4" t="s">
        <v>91</v>
      </c>
      <c r="I30" s="5">
        <v>1192</v>
      </c>
      <c r="N30" s="5">
        <v>1308504</v>
      </c>
      <c r="O30" s="19">
        <f>SUM(SPP[[#This Row],[PPn]:[Lain2]])</f>
        <v>1308504</v>
      </c>
      <c r="P30" s="19">
        <f>SPP[[#This Row],[Nilai SPP]]-SPP[[#This Row],[Jmlh Potongan]]</f>
        <v>-1307312</v>
      </c>
      <c r="Q30" s="1">
        <v>222</v>
      </c>
      <c r="R30" s="1" t="s">
        <v>92</v>
      </c>
      <c r="S30" s="7" t="s">
        <v>29</v>
      </c>
      <c r="T30" s="1" t="s">
        <v>36</v>
      </c>
      <c r="U30" s="1">
        <v>870141</v>
      </c>
      <c r="V30" s="7" t="s">
        <v>31</v>
      </c>
      <c r="W30" s="8" t="str" cm="1">
        <f t="array" ref="W30">_xlfn._xlws.FILTER([1]!SP2D_NEW[Koordinator],[1]!SP2D_NEW[MAK]=SPP[[#This Row],[MAK]],"Salah Input")</f>
        <v>Tata Usaha</v>
      </c>
      <c r="X30" s="8" t="str" cm="1">
        <f t="array" ref="X30">_xlfn._xlws.FILTER([1]!SP2D_NEW[SubKoordinator],[1]!SP2D_NEW[MAK]=SPP[[#This Row],[MAK]],"Salah Input")</f>
        <v>Keuangan</v>
      </c>
      <c r="Y30" s="8" t="str">
        <f>IF(OR(ISBLANK(SPP[[#This Row],[No SP2D]]),TRIM(SPP[[#This Row],[No SP2D]])=""),"Belum Terbit SP2D","Sudah Terbit SP2D")</f>
        <v>Sudah Terbit SP2D</v>
      </c>
    </row>
    <row r="31" spans="1:25" ht="30" x14ac:dyDescent="0.25">
      <c r="A31" s="1" t="s">
        <v>89</v>
      </c>
      <c r="B31" s="2">
        <v>44826</v>
      </c>
      <c r="C31" s="15" t="str" cm="1">
        <f t="array" ref="C31">_xlfn._xlws.FILTER(LEFT([1]!SP2D_OMSPAN[Nomor SPP],5)&amp;"A",[1]!SP2D_OMSPAN[Nomor SPP]=SPP[[#This Row],[No SPP]],"")</f>
        <v>00923A</v>
      </c>
      <c r="D31" s="16" cm="1">
        <f t="array" ref="D31">_xlfn._xlws.FILTER([1]!SP2D_OMSPAN[Tanggal Invoice],[1]!SP2D_OMSPAN[Nomor SPP]=SPP[[#This Row],[No SPP]],"")</f>
        <v>44826</v>
      </c>
      <c r="E31" s="17" t="str" cm="1">
        <f t="array" ref="E31">_xlfn._xlws.FILTER([1]!SP2D_OMSPAN[Nomor SP2D],[1]!SP2D_OMSPAN[Nomor SPP]=SPP[[#This Row],[No SPP]],"")</f>
        <v xml:space="preserve"> 221751303024300</v>
      </c>
      <c r="F31" s="18" cm="1">
        <f t="array" ref="F31">_xlfn._xlws.FILTER([1]!SP2D_OMSPAN[Tanggal SP2D],[1]!SP2D_OMSPAN[Nomor SPP]=SPP[[#This Row],[No SPP]],"")</f>
        <v>44827</v>
      </c>
      <c r="G31" s="1" t="s">
        <v>94</v>
      </c>
      <c r="H31" s="4" t="s">
        <v>91</v>
      </c>
      <c r="I31" s="5">
        <v>488240</v>
      </c>
      <c r="O31" s="19">
        <f>SUM(SPP[[#This Row],[PPn]:[Lain2]])</f>
        <v>0</v>
      </c>
      <c r="P31" s="19">
        <f>SPP[[#This Row],[Nilai SPP]]-SPP[[#This Row],[Jmlh Potongan]]</f>
        <v>488240</v>
      </c>
      <c r="Q31" s="1">
        <v>222</v>
      </c>
      <c r="R31" s="1" t="s">
        <v>92</v>
      </c>
      <c r="S31" s="7" t="s">
        <v>29</v>
      </c>
      <c r="T31" s="1" t="s">
        <v>36</v>
      </c>
      <c r="U31" s="1">
        <v>870141</v>
      </c>
      <c r="V31" s="7" t="s">
        <v>31</v>
      </c>
      <c r="W31" s="8" t="str" cm="1">
        <f t="array" ref="W31">_xlfn._xlws.FILTER([1]!SP2D_NEW[Koordinator],[1]!SP2D_NEW[MAK]=SPP[[#This Row],[MAK]],"Salah Input")</f>
        <v>Tata Usaha</v>
      </c>
      <c r="X31" s="8" t="str" cm="1">
        <f t="array" ref="X31">_xlfn._xlws.FILTER([1]!SP2D_NEW[SubKoordinator],[1]!SP2D_NEW[MAK]=SPP[[#This Row],[MAK]],"Salah Input")</f>
        <v>Keuangan</v>
      </c>
      <c r="Y31" s="8" t="str">
        <f>IF(OR(ISBLANK(SPP[[#This Row],[No SP2D]]),TRIM(SPP[[#This Row],[No SP2D]])=""),"Belum Terbit SP2D","Sudah Terbit SP2D")</f>
        <v>Sudah Terbit SP2D</v>
      </c>
    </row>
    <row r="32" spans="1:25" ht="30" x14ac:dyDescent="0.25">
      <c r="A32" s="1" t="s">
        <v>89</v>
      </c>
      <c r="B32" s="2">
        <v>44826</v>
      </c>
      <c r="C32" s="15" t="str" cm="1">
        <f t="array" ref="C32">_xlfn._xlws.FILTER(LEFT([1]!SP2D_OMSPAN[Nomor SPP],5)&amp;"A",[1]!SP2D_OMSPAN[Nomor SPP]=SPP[[#This Row],[No SPP]],"")</f>
        <v>00923A</v>
      </c>
      <c r="D32" s="16" cm="1">
        <f t="array" ref="D32">_xlfn._xlws.FILTER([1]!SP2D_OMSPAN[Tanggal Invoice],[1]!SP2D_OMSPAN[Nomor SPP]=SPP[[#This Row],[No SPP]],"")</f>
        <v>44826</v>
      </c>
      <c r="E32" s="17" t="str" cm="1">
        <f t="array" ref="E32">_xlfn._xlws.FILTER([1]!SP2D_OMSPAN[Nomor SP2D],[1]!SP2D_OMSPAN[Nomor SPP]=SPP[[#This Row],[No SPP]],"")</f>
        <v xml:space="preserve"> 221751303024300</v>
      </c>
      <c r="F32" s="18" cm="1">
        <f t="array" ref="F32">_xlfn._xlws.FILTER([1]!SP2D_OMSPAN[Tanggal SP2D],[1]!SP2D_OMSPAN[Nomor SPP]=SPP[[#This Row],[No SPP]],"")</f>
        <v>44827</v>
      </c>
      <c r="G32" s="1" t="s">
        <v>95</v>
      </c>
      <c r="H32" s="4" t="s">
        <v>91</v>
      </c>
      <c r="I32" s="5">
        <v>154728</v>
      </c>
      <c r="O32" s="19">
        <f>SUM(SPP[[#This Row],[PPn]:[Lain2]])</f>
        <v>0</v>
      </c>
      <c r="P32" s="19">
        <f>SPP[[#This Row],[Nilai SPP]]-SPP[[#This Row],[Jmlh Potongan]]</f>
        <v>154728</v>
      </c>
      <c r="Q32" s="1">
        <v>222</v>
      </c>
      <c r="R32" s="1" t="s">
        <v>92</v>
      </c>
      <c r="S32" s="7" t="s">
        <v>29</v>
      </c>
      <c r="T32" s="1" t="s">
        <v>36</v>
      </c>
      <c r="U32" s="1">
        <v>870141</v>
      </c>
      <c r="V32" s="7" t="s">
        <v>31</v>
      </c>
      <c r="W32" s="8" t="str" cm="1">
        <f t="array" ref="W32">_xlfn._xlws.FILTER([1]!SP2D_NEW[Koordinator],[1]!SP2D_NEW[MAK]=SPP[[#This Row],[MAK]],"Salah Input")</f>
        <v>Tata Usaha</v>
      </c>
      <c r="X32" s="8" t="str" cm="1">
        <f t="array" ref="X32">_xlfn._xlws.FILTER([1]!SP2D_NEW[SubKoordinator],[1]!SP2D_NEW[MAK]=SPP[[#This Row],[MAK]],"Salah Input")</f>
        <v>Keuangan</v>
      </c>
      <c r="Y32" s="8" t="str">
        <f>IF(OR(ISBLANK(SPP[[#This Row],[No SP2D]]),TRIM(SPP[[#This Row],[No SP2D]])=""),"Belum Terbit SP2D","Sudah Terbit SP2D")</f>
        <v>Sudah Terbit SP2D</v>
      </c>
    </row>
    <row r="33" spans="1:25" ht="30" x14ac:dyDescent="0.25">
      <c r="A33" s="1" t="s">
        <v>89</v>
      </c>
      <c r="B33" s="2">
        <v>44826</v>
      </c>
      <c r="C33" s="15" t="str" cm="1">
        <f t="array" ref="C33">_xlfn._xlws.FILTER(LEFT([1]!SP2D_OMSPAN[Nomor SPP],5)&amp;"A",[1]!SP2D_OMSPAN[Nomor SPP]=SPP[[#This Row],[No SPP]],"")</f>
        <v>00923A</v>
      </c>
      <c r="D33" s="16" cm="1">
        <f t="array" ref="D33">_xlfn._xlws.FILTER([1]!SP2D_OMSPAN[Tanggal Invoice],[1]!SP2D_OMSPAN[Nomor SPP]=SPP[[#This Row],[No SPP]],"")</f>
        <v>44826</v>
      </c>
      <c r="E33" s="17" t="str" cm="1">
        <f t="array" ref="E33">_xlfn._xlws.FILTER([1]!SP2D_OMSPAN[Nomor SP2D],[1]!SP2D_OMSPAN[Nomor SPP]=SPP[[#This Row],[No SPP]],"")</f>
        <v xml:space="preserve"> 221751303024300</v>
      </c>
      <c r="F33" s="18" cm="1">
        <f t="array" ref="F33">_xlfn._xlws.FILTER([1]!SP2D_OMSPAN[Tanggal SP2D],[1]!SP2D_OMSPAN[Nomor SPP]=SPP[[#This Row],[No SPP]],"")</f>
        <v>44827</v>
      </c>
      <c r="G33" s="1" t="s">
        <v>96</v>
      </c>
      <c r="H33" s="4" t="s">
        <v>91</v>
      </c>
      <c r="I33" s="5">
        <v>68702</v>
      </c>
      <c r="O33" s="19">
        <f>SUM(SPP[[#This Row],[PPn]:[Lain2]])</f>
        <v>0</v>
      </c>
      <c r="P33" s="19">
        <f>SPP[[#This Row],[Nilai SPP]]-SPP[[#This Row],[Jmlh Potongan]]</f>
        <v>68702</v>
      </c>
      <c r="Q33" s="1">
        <v>222</v>
      </c>
      <c r="R33" s="1" t="s">
        <v>92</v>
      </c>
      <c r="S33" s="7" t="s">
        <v>29</v>
      </c>
      <c r="T33" s="1" t="s">
        <v>36</v>
      </c>
      <c r="U33" s="1">
        <v>870141</v>
      </c>
      <c r="V33" s="7" t="s">
        <v>31</v>
      </c>
      <c r="W33" s="8" t="str" cm="1">
        <f t="array" ref="W33">_xlfn._xlws.FILTER([1]!SP2D_NEW[Koordinator],[1]!SP2D_NEW[MAK]=SPP[[#This Row],[MAK]],"Salah Input")</f>
        <v>Tata Usaha</v>
      </c>
      <c r="X33" s="8" t="str" cm="1">
        <f t="array" ref="X33">_xlfn._xlws.FILTER([1]!SP2D_NEW[SubKoordinator],[1]!SP2D_NEW[MAK]=SPP[[#This Row],[MAK]],"Salah Input")</f>
        <v>Keuangan</v>
      </c>
      <c r="Y33" s="8" t="str">
        <f>IF(OR(ISBLANK(SPP[[#This Row],[No SP2D]]),TRIM(SPP[[#This Row],[No SP2D]])=""),"Belum Terbit SP2D","Sudah Terbit SP2D")</f>
        <v>Sudah Terbit SP2D</v>
      </c>
    </row>
    <row r="34" spans="1:25" ht="30" x14ac:dyDescent="0.25">
      <c r="A34" s="1" t="s">
        <v>89</v>
      </c>
      <c r="B34" s="2">
        <v>44826</v>
      </c>
      <c r="C34" s="15" t="str" cm="1">
        <f t="array" ref="C34">_xlfn._xlws.FILTER(LEFT([1]!SP2D_OMSPAN[Nomor SPP],5)&amp;"A",[1]!SP2D_OMSPAN[Nomor SPP]=SPP[[#This Row],[No SPP]],"")</f>
        <v>00923A</v>
      </c>
      <c r="D34" s="16" cm="1">
        <f t="array" ref="D34">_xlfn._xlws.FILTER([1]!SP2D_OMSPAN[Tanggal Invoice],[1]!SP2D_OMSPAN[Nomor SPP]=SPP[[#This Row],[No SPP]],"")</f>
        <v>44826</v>
      </c>
      <c r="E34" s="17" t="str" cm="1">
        <f t="array" ref="E34">_xlfn._xlws.FILTER([1]!SP2D_OMSPAN[Nomor SP2D],[1]!SP2D_OMSPAN[Nomor SPP]=SPP[[#This Row],[No SPP]],"")</f>
        <v xml:space="preserve"> 221751303024300</v>
      </c>
      <c r="F34" s="18" cm="1">
        <f t="array" ref="F34">_xlfn._xlws.FILTER([1]!SP2D_OMSPAN[Tanggal SP2D],[1]!SP2D_OMSPAN[Nomor SPP]=SPP[[#This Row],[No SPP]],"")</f>
        <v>44827</v>
      </c>
      <c r="G34" s="1" t="s">
        <v>97</v>
      </c>
      <c r="H34" s="4" t="s">
        <v>91</v>
      </c>
      <c r="I34" s="5">
        <v>760000</v>
      </c>
      <c r="O34" s="19">
        <f>SUM(SPP[[#This Row],[PPn]:[Lain2]])</f>
        <v>0</v>
      </c>
      <c r="P34" s="19">
        <f>SPP[[#This Row],[Nilai SPP]]-SPP[[#This Row],[Jmlh Potongan]]</f>
        <v>760000</v>
      </c>
      <c r="Q34" s="1">
        <v>222</v>
      </c>
      <c r="R34" s="1" t="s">
        <v>92</v>
      </c>
      <c r="S34" s="7" t="s">
        <v>29</v>
      </c>
      <c r="T34" s="1" t="s">
        <v>36</v>
      </c>
      <c r="U34" s="1">
        <v>870141</v>
      </c>
      <c r="V34" s="7" t="s">
        <v>31</v>
      </c>
      <c r="W34" s="8" t="str" cm="1">
        <f t="array" ref="W34">_xlfn._xlws.FILTER([1]!SP2D_NEW[Koordinator],[1]!SP2D_NEW[MAK]=SPP[[#This Row],[MAK]],"Salah Input")</f>
        <v>Tata Usaha</v>
      </c>
      <c r="X34" s="8" t="str" cm="1">
        <f t="array" ref="X34">_xlfn._xlws.FILTER([1]!SP2D_NEW[SubKoordinator],[1]!SP2D_NEW[MAK]=SPP[[#This Row],[MAK]],"Salah Input")</f>
        <v>Keuangan</v>
      </c>
      <c r="Y34" s="8" t="str">
        <f>IF(OR(ISBLANK(SPP[[#This Row],[No SP2D]]),TRIM(SPP[[#This Row],[No SP2D]])=""),"Belum Terbit SP2D","Sudah Terbit SP2D")</f>
        <v>Sudah Terbit SP2D</v>
      </c>
    </row>
    <row r="35" spans="1:25" ht="30" x14ac:dyDescent="0.25">
      <c r="A35" s="1" t="s">
        <v>89</v>
      </c>
      <c r="B35" s="2">
        <v>44826</v>
      </c>
      <c r="C35" s="15" t="str" cm="1">
        <f t="array" ref="C35">_xlfn._xlws.FILTER(LEFT([1]!SP2D_OMSPAN[Nomor SPP],5)&amp;"A",[1]!SP2D_OMSPAN[Nomor SPP]=SPP[[#This Row],[No SPP]],"")</f>
        <v>00923A</v>
      </c>
      <c r="D35" s="16" cm="1">
        <f t="array" ref="D35">_xlfn._xlws.FILTER([1]!SP2D_OMSPAN[Tanggal Invoice],[1]!SP2D_OMSPAN[Nomor SPP]=SPP[[#This Row],[No SPP]],"")</f>
        <v>44826</v>
      </c>
      <c r="E35" s="17" t="str" cm="1">
        <f t="array" ref="E35">_xlfn._xlws.FILTER([1]!SP2D_OMSPAN[Nomor SP2D],[1]!SP2D_OMSPAN[Nomor SPP]=SPP[[#This Row],[No SPP]],"")</f>
        <v xml:space="preserve"> 221751303024300</v>
      </c>
      <c r="F35" s="18" cm="1">
        <f t="array" ref="F35">_xlfn._xlws.FILTER([1]!SP2D_OMSPAN[Tanggal SP2D],[1]!SP2D_OMSPAN[Nomor SPP]=SPP[[#This Row],[No SPP]],"")</f>
        <v>44827</v>
      </c>
      <c r="G35" s="1" t="s">
        <v>90</v>
      </c>
      <c r="H35" s="4" t="s">
        <v>98</v>
      </c>
      <c r="I35" s="5">
        <v>1099800</v>
      </c>
      <c r="N35" s="5">
        <v>113472</v>
      </c>
      <c r="O35" s="19">
        <f>SUM(SPP[[#This Row],[PPn]:[Lain2]])</f>
        <v>113472</v>
      </c>
      <c r="P35" s="19">
        <f>SPP[[#This Row],[Nilai SPP]]-SPP[[#This Row],[Jmlh Potongan]]</f>
        <v>986328</v>
      </c>
      <c r="Q35" s="1">
        <v>222</v>
      </c>
      <c r="R35" s="1" t="s">
        <v>92</v>
      </c>
      <c r="S35" s="7" t="s">
        <v>29</v>
      </c>
      <c r="T35" s="1" t="s">
        <v>36</v>
      </c>
      <c r="U35" s="1">
        <v>870141</v>
      </c>
      <c r="V35" s="7" t="s">
        <v>31</v>
      </c>
      <c r="W35" s="8" t="str" cm="1">
        <f t="array" ref="W35">_xlfn._xlws.FILTER([1]!SP2D_NEW[Koordinator],[1]!SP2D_NEW[MAK]=SPP[[#This Row],[MAK]],"Salah Input")</f>
        <v>Tata Usaha</v>
      </c>
      <c r="X35" s="8" t="str" cm="1">
        <f t="array" ref="X35">_xlfn._xlws.FILTER([1]!SP2D_NEW[SubKoordinator],[1]!SP2D_NEW[MAK]=SPP[[#This Row],[MAK]],"Salah Input")</f>
        <v>Keuangan</v>
      </c>
      <c r="Y35" s="8" t="str">
        <f>IF(OR(ISBLANK(SPP[[#This Row],[No SP2D]]),TRIM(SPP[[#This Row],[No SP2D]])=""),"Belum Terbit SP2D","Sudah Terbit SP2D")</f>
        <v>Sudah Terbit SP2D</v>
      </c>
    </row>
    <row r="36" spans="1:25" ht="30" x14ac:dyDescent="0.25">
      <c r="A36" s="1" t="s">
        <v>89</v>
      </c>
      <c r="B36" s="2">
        <v>44826</v>
      </c>
      <c r="C36" s="15" t="str" cm="1">
        <f t="array" ref="C36">_xlfn._xlws.FILTER(LEFT([1]!SP2D_OMSPAN[Nomor SPP],5)&amp;"A",[1]!SP2D_OMSPAN[Nomor SPP]=SPP[[#This Row],[No SPP]],"")</f>
        <v>00923A</v>
      </c>
      <c r="D36" s="16" cm="1">
        <f t="array" ref="D36">_xlfn._xlws.FILTER([1]!SP2D_OMSPAN[Tanggal Invoice],[1]!SP2D_OMSPAN[Nomor SPP]=SPP[[#This Row],[No SPP]],"")</f>
        <v>44826</v>
      </c>
      <c r="E36" s="17" t="str" cm="1">
        <f t="array" ref="E36">_xlfn._xlws.FILTER([1]!SP2D_OMSPAN[Nomor SP2D],[1]!SP2D_OMSPAN[Nomor SPP]=SPP[[#This Row],[No SPP]],"")</f>
        <v xml:space="preserve"> 221751303024300</v>
      </c>
      <c r="F36" s="18" cm="1">
        <f t="array" ref="F36">_xlfn._xlws.FILTER([1]!SP2D_OMSPAN[Tanggal SP2D],[1]!SP2D_OMSPAN[Nomor SPP]=SPP[[#This Row],[No SPP]],"")</f>
        <v>44827</v>
      </c>
      <c r="G36" s="1" t="s">
        <v>94</v>
      </c>
      <c r="H36" s="4" t="s">
        <v>98</v>
      </c>
      <c r="I36" s="5">
        <v>109980</v>
      </c>
      <c r="O36" s="19">
        <f>SUM(SPP[[#This Row],[PPn]:[Lain2]])</f>
        <v>0</v>
      </c>
      <c r="P36" s="19">
        <f>SPP[[#This Row],[Nilai SPP]]-SPP[[#This Row],[Jmlh Potongan]]</f>
        <v>109980</v>
      </c>
      <c r="Q36" s="1">
        <v>222</v>
      </c>
      <c r="R36" s="1" t="s">
        <v>92</v>
      </c>
      <c r="S36" s="7" t="s">
        <v>29</v>
      </c>
      <c r="T36" s="1" t="s">
        <v>36</v>
      </c>
      <c r="U36" s="1">
        <v>870141</v>
      </c>
      <c r="V36" s="7" t="s">
        <v>31</v>
      </c>
      <c r="W36" s="8" t="str" cm="1">
        <f t="array" ref="W36">_xlfn._xlws.FILTER([1]!SP2D_NEW[Koordinator],[1]!SP2D_NEW[MAK]=SPP[[#This Row],[MAK]],"Salah Input")</f>
        <v>Tata Usaha</v>
      </c>
      <c r="X36" s="8" t="str" cm="1">
        <f t="array" ref="X36">_xlfn._xlws.FILTER([1]!SP2D_NEW[SubKoordinator],[1]!SP2D_NEW[MAK]=SPP[[#This Row],[MAK]],"Salah Input")</f>
        <v>Keuangan</v>
      </c>
      <c r="Y36" s="8" t="str">
        <f>IF(OR(ISBLANK(SPP[[#This Row],[No SP2D]]),TRIM(SPP[[#This Row],[No SP2D]])=""),"Belum Terbit SP2D","Sudah Terbit SP2D")</f>
        <v>Sudah Terbit SP2D</v>
      </c>
    </row>
    <row r="37" spans="1:25" ht="30" x14ac:dyDescent="0.25">
      <c r="A37" s="1" t="s">
        <v>89</v>
      </c>
      <c r="B37" s="2">
        <v>44826</v>
      </c>
      <c r="C37" s="15" t="str" cm="1">
        <f t="array" ref="C37">_xlfn._xlws.FILTER(LEFT([1]!SP2D_OMSPAN[Nomor SPP],5)&amp;"A",[1]!SP2D_OMSPAN[Nomor SPP]=SPP[[#This Row],[No SPP]],"")</f>
        <v>00923A</v>
      </c>
      <c r="D37" s="16" cm="1">
        <f t="array" ref="D37">_xlfn._xlws.FILTER([1]!SP2D_OMSPAN[Tanggal Invoice],[1]!SP2D_OMSPAN[Nomor SPP]=SPP[[#This Row],[No SPP]],"")</f>
        <v>44826</v>
      </c>
      <c r="E37" s="17" t="str" cm="1">
        <f t="array" ref="E37">_xlfn._xlws.FILTER([1]!SP2D_OMSPAN[Nomor SP2D],[1]!SP2D_OMSPAN[Nomor SPP]=SPP[[#This Row],[No SPP]],"")</f>
        <v xml:space="preserve"> 221751303024300</v>
      </c>
      <c r="F37" s="18" cm="1">
        <f t="array" ref="F37">_xlfn._xlws.FILTER([1]!SP2D_OMSPAN[Tanggal SP2D],[1]!SP2D_OMSPAN[Nomor SPP]=SPP[[#This Row],[No SPP]],"")</f>
        <v>44827</v>
      </c>
      <c r="G37" s="1" t="s">
        <v>95</v>
      </c>
      <c r="H37" s="4" t="s">
        <v>98</v>
      </c>
      <c r="I37" s="5">
        <v>43992</v>
      </c>
      <c r="O37" s="19">
        <f>SUM(SPP[[#This Row],[PPn]:[Lain2]])</f>
        <v>0</v>
      </c>
      <c r="P37" s="19">
        <f>SPP[[#This Row],[Nilai SPP]]-SPP[[#This Row],[Jmlh Potongan]]</f>
        <v>43992</v>
      </c>
      <c r="Q37" s="1">
        <v>222</v>
      </c>
      <c r="R37" s="1" t="s">
        <v>92</v>
      </c>
      <c r="S37" s="7" t="s">
        <v>29</v>
      </c>
      <c r="T37" s="1" t="s">
        <v>36</v>
      </c>
      <c r="U37" s="1">
        <v>870141</v>
      </c>
      <c r="V37" s="7" t="s">
        <v>31</v>
      </c>
      <c r="W37" s="8" t="str" cm="1">
        <f t="array" ref="W37">_xlfn._xlws.FILTER([1]!SP2D_NEW[Koordinator],[1]!SP2D_NEW[MAK]=SPP[[#This Row],[MAK]],"Salah Input")</f>
        <v>Tata Usaha</v>
      </c>
      <c r="X37" s="8" t="str" cm="1">
        <f t="array" ref="X37">_xlfn._xlws.FILTER([1]!SP2D_NEW[SubKoordinator],[1]!SP2D_NEW[MAK]=SPP[[#This Row],[MAK]],"Salah Input")</f>
        <v>Keuangan</v>
      </c>
      <c r="Y37" s="8" t="str">
        <f>IF(OR(ISBLANK(SPP[[#This Row],[No SP2D]]),TRIM(SPP[[#This Row],[No SP2D]])=""),"Belum Terbit SP2D","Sudah Terbit SP2D")</f>
        <v>Sudah Terbit SP2D</v>
      </c>
    </row>
    <row r="38" spans="1:25" ht="30" x14ac:dyDescent="0.25">
      <c r="A38" s="1" t="s">
        <v>89</v>
      </c>
      <c r="B38" s="2">
        <v>44826</v>
      </c>
      <c r="C38" s="15" t="str" cm="1">
        <f t="array" ref="C38">_xlfn._xlws.FILTER(LEFT([1]!SP2D_OMSPAN[Nomor SPP],5)&amp;"A",[1]!SP2D_OMSPAN[Nomor SPP]=SPP[[#This Row],[No SPP]],"")</f>
        <v>00923A</v>
      </c>
      <c r="D38" s="16" cm="1">
        <f t="array" ref="D38">_xlfn._xlws.FILTER([1]!SP2D_OMSPAN[Tanggal Invoice],[1]!SP2D_OMSPAN[Nomor SPP]=SPP[[#This Row],[No SPP]],"")</f>
        <v>44826</v>
      </c>
      <c r="E38" s="17" t="str" cm="1">
        <f t="array" ref="E38">_xlfn._xlws.FILTER([1]!SP2D_OMSPAN[Nomor SP2D],[1]!SP2D_OMSPAN[Nomor SPP]=SPP[[#This Row],[No SPP]],"")</f>
        <v xml:space="preserve"> 221751303024300</v>
      </c>
      <c r="F38" s="18" cm="1">
        <f t="array" ref="F38">_xlfn._xlws.FILTER([1]!SP2D_OMSPAN[Tanggal SP2D],[1]!SP2D_OMSPAN[Nomor SPP]=SPP[[#This Row],[No SPP]],"")</f>
        <v>44827</v>
      </c>
      <c r="G38" s="1" t="s">
        <v>97</v>
      </c>
      <c r="H38" s="4" t="s">
        <v>98</v>
      </c>
      <c r="I38" s="5">
        <v>45000</v>
      </c>
      <c r="O38" s="19">
        <f>SUM(SPP[[#This Row],[PPn]:[Lain2]])</f>
        <v>0</v>
      </c>
      <c r="P38" s="19">
        <f>SPP[[#This Row],[Nilai SPP]]-SPP[[#This Row],[Jmlh Potongan]]</f>
        <v>45000</v>
      </c>
      <c r="Q38" s="1">
        <v>222</v>
      </c>
      <c r="R38" s="1" t="s">
        <v>92</v>
      </c>
      <c r="S38" s="7" t="s">
        <v>29</v>
      </c>
      <c r="T38" s="1" t="s">
        <v>36</v>
      </c>
      <c r="U38" s="1">
        <v>870141</v>
      </c>
      <c r="V38" s="7" t="s">
        <v>31</v>
      </c>
      <c r="W38" s="8" t="str" cm="1">
        <f t="array" ref="W38">_xlfn._xlws.FILTER([1]!SP2D_NEW[Koordinator],[1]!SP2D_NEW[MAK]=SPP[[#This Row],[MAK]],"Salah Input")</f>
        <v>Tata Usaha</v>
      </c>
      <c r="X38" s="8" t="str" cm="1">
        <f t="array" ref="X38">_xlfn._xlws.FILTER([1]!SP2D_NEW[SubKoordinator],[1]!SP2D_NEW[MAK]=SPP[[#This Row],[MAK]],"Salah Input")</f>
        <v>Keuangan</v>
      </c>
      <c r="Y38" s="8" t="str">
        <f>IF(OR(ISBLANK(SPP[[#This Row],[No SP2D]]),TRIM(SPP[[#This Row],[No SP2D]])=""),"Belum Terbit SP2D","Sudah Terbit SP2D")</f>
        <v>Sudah Terbit SP2D</v>
      </c>
    </row>
    <row r="39" spans="1:25" ht="30" x14ac:dyDescent="0.25">
      <c r="A39" s="1" t="s">
        <v>99</v>
      </c>
      <c r="B39" s="2">
        <v>44817</v>
      </c>
      <c r="C39" s="15" t="str" cm="1">
        <f t="array" ref="C39">_xlfn._xlws.FILTER(LEFT([1]!SP2D_OMSPAN[Nomor SPP],5)&amp;"A",[1]!SP2D_OMSPAN[Nomor SPP]=SPP[[#This Row],[No SPP]],"")</f>
        <v>00900A</v>
      </c>
      <c r="D39" s="16" cm="1">
        <f t="array" ref="D39">_xlfn._xlws.FILTER([1]!SP2D_OMSPAN[Tanggal Invoice],[1]!SP2D_OMSPAN[Nomor SPP]=SPP[[#This Row],[No SPP]],"")</f>
        <v>44817</v>
      </c>
      <c r="E39" s="17" t="str" cm="1">
        <f t="array" ref="E39">_xlfn._xlws.FILTER([1]!SP2D_OMSPAN[Nomor SP2D],[1]!SP2D_OMSPAN[Nomor SPP]=SPP[[#This Row],[No SPP]],"")</f>
        <v xml:space="preserve"> 221751503001070</v>
      </c>
      <c r="F39" s="18" cm="1">
        <f t="array" ref="F39">_xlfn._xlws.FILTER([1]!SP2D_OMSPAN[Tanggal SP2D],[1]!SP2D_OMSPAN[Nomor SPP]=SPP[[#This Row],[No SPP]],"")</f>
        <v>44835</v>
      </c>
      <c r="G39" s="1" t="s">
        <v>90</v>
      </c>
      <c r="H39" s="4" t="s">
        <v>100</v>
      </c>
      <c r="I39" s="5">
        <v>163347800</v>
      </c>
      <c r="N39" s="5">
        <f>14234597+3891699</f>
        <v>18126296</v>
      </c>
      <c r="O39" s="19">
        <f>SUM(SPP[[#This Row],[PPn]:[Lain2]])</f>
        <v>18126296</v>
      </c>
      <c r="P39" s="19">
        <f>SPP[[#This Row],[Nilai SPP]]-SPP[[#This Row],[Jmlh Potongan]]</f>
        <v>145221504</v>
      </c>
      <c r="Q39" s="1">
        <v>211</v>
      </c>
      <c r="R39" s="1" t="s">
        <v>101</v>
      </c>
      <c r="S39" s="7" t="s">
        <v>29</v>
      </c>
      <c r="T39" s="1" t="s">
        <v>36</v>
      </c>
      <c r="U39" s="1">
        <v>870141</v>
      </c>
      <c r="V39" s="7" t="s">
        <v>31</v>
      </c>
      <c r="W39" s="8" t="str" cm="1">
        <f t="array" ref="W39">_xlfn._xlws.FILTER([1]!SP2D_NEW[Koordinator],[1]!SP2D_NEW[MAK]=SPP[[#This Row],[MAK]],"Salah Input")</f>
        <v>Tata Usaha</v>
      </c>
      <c r="X39" s="8" t="str" cm="1">
        <f t="array" ref="X39">_xlfn._xlws.FILTER([1]!SP2D_NEW[SubKoordinator],[1]!SP2D_NEW[MAK]=SPP[[#This Row],[MAK]],"Salah Input")</f>
        <v>Keuangan</v>
      </c>
      <c r="Y39" s="8" t="str">
        <f>IF(OR(ISBLANK(SPP[[#This Row],[No SP2D]]),TRIM(SPP[[#This Row],[No SP2D]])=""),"Belum Terbit SP2D","Sudah Terbit SP2D")</f>
        <v>Sudah Terbit SP2D</v>
      </c>
    </row>
    <row r="40" spans="1:25" ht="30" x14ac:dyDescent="0.25">
      <c r="A40" s="1" t="s">
        <v>99</v>
      </c>
      <c r="B40" s="2">
        <v>44817</v>
      </c>
      <c r="C40" s="15" t="str" cm="1">
        <f t="array" ref="C40">_xlfn._xlws.FILTER(LEFT([1]!SP2D_OMSPAN[Nomor SPP],5)&amp;"A",[1]!SP2D_OMSPAN[Nomor SPP]=SPP[[#This Row],[No SPP]],"")</f>
        <v>00900A</v>
      </c>
      <c r="D40" s="16" cm="1">
        <f t="array" ref="D40">_xlfn._xlws.FILTER([1]!SP2D_OMSPAN[Tanggal Invoice],[1]!SP2D_OMSPAN[Nomor SPP]=SPP[[#This Row],[No SPP]],"")</f>
        <v>44817</v>
      </c>
      <c r="E40" s="17" t="str" cm="1">
        <f t="array" ref="E40">_xlfn._xlws.FILTER([1]!SP2D_OMSPAN[Nomor SP2D],[1]!SP2D_OMSPAN[Nomor SPP]=SPP[[#This Row],[No SPP]],"")</f>
        <v xml:space="preserve"> 221751503001070</v>
      </c>
      <c r="F40" s="18" cm="1">
        <f t="array" ref="F40">_xlfn._xlws.FILTER([1]!SP2D_OMSPAN[Tanggal SP2D],[1]!SP2D_OMSPAN[Nomor SPP]=SPP[[#This Row],[No SPP]],"")</f>
        <v>44835</v>
      </c>
      <c r="G40" s="1" t="s">
        <v>93</v>
      </c>
      <c r="H40" s="4" t="s">
        <v>100</v>
      </c>
      <c r="I40" s="5">
        <v>2486</v>
      </c>
      <c r="O40" s="19">
        <f>SUM(SPP[[#This Row],[PPn]:[Lain2]])</f>
        <v>0</v>
      </c>
      <c r="P40" s="19">
        <f>SPP[[#This Row],[Nilai SPP]]-SPP[[#This Row],[Jmlh Potongan]]</f>
        <v>2486</v>
      </c>
      <c r="Q40" s="1">
        <v>211</v>
      </c>
      <c r="R40" s="1" t="s">
        <v>101</v>
      </c>
      <c r="S40" s="7" t="s">
        <v>29</v>
      </c>
      <c r="T40" s="1" t="s">
        <v>36</v>
      </c>
      <c r="U40" s="1">
        <v>870141</v>
      </c>
      <c r="V40" s="7" t="s">
        <v>31</v>
      </c>
      <c r="W40" s="8" t="str" cm="1">
        <f t="array" ref="W40">_xlfn._xlws.FILTER([1]!SP2D_NEW[Koordinator],[1]!SP2D_NEW[MAK]=SPP[[#This Row],[MAK]],"Salah Input")</f>
        <v>Tata Usaha</v>
      </c>
      <c r="X40" s="8" t="str" cm="1">
        <f t="array" ref="X40">_xlfn._xlws.FILTER([1]!SP2D_NEW[SubKoordinator],[1]!SP2D_NEW[MAK]=SPP[[#This Row],[MAK]],"Salah Input")</f>
        <v>Keuangan</v>
      </c>
      <c r="Y40" s="8" t="str">
        <f>IF(OR(ISBLANK(SPP[[#This Row],[No SP2D]]),TRIM(SPP[[#This Row],[No SP2D]])=""),"Belum Terbit SP2D","Sudah Terbit SP2D")</f>
        <v>Sudah Terbit SP2D</v>
      </c>
    </row>
    <row r="41" spans="1:25" ht="30" x14ac:dyDescent="0.25">
      <c r="A41" s="1" t="s">
        <v>99</v>
      </c>
      <c r="B41" s="2">
        <v>44817</v>
      </c>
      <c r="C41" s="15" t="str" cm="1">
        <f t="array" ref="C41">_xlfn._xlws.FILTER(LEFT([1]!SP2D_OMSPAN[Nomor SPP],5)&amp;"A",[1]!SP2D_OMSPAN[Nomor SPP]=SPP[[#This Row],[No SPP]],"")</f>
        <v>00900A</v>
      </c>
      <c r="D41" s="16" cm="1">
        <f t="array" ref="D41">_xlfn._xlws.FILTER([1]!SP2D_OMSPAN[Tanggal Invoice],[1]!SP2D_OMSPAN[Nomor SPP]=SPP[[#This Row],[No SPP]],"")</f>
        <v>44817</v>
      </c>
      <c r="E41" s="17" t="str" cm="1">
        <f t="array" ref="E41">_xlfn._xlws.FILTER([1]!SP2D_OMSPAN[Nomor SP2D],[1]!SP2D_OMSPAN[Nomor SPP]=SPP[[#This Row],[No SPP]],"")</f>
        <v xml:space="preserve"> 221751503001070</v>
      </c>
      <c r="F41" s="18" cm="1">
        <f t="array" ref="F41">_xlfn._xlws.FILTER([1]!SP2D_OMSPAN[Tanggal SP2D],[1]!SP2D_OMSPAN[Nomor SPP]=SPP[[#This Row],[No SPP]],"")</f>
        <v>44835</v>
      </c>
      <c r="G41" s="1" t="s">
        <v>94</v>
      </c>
      <c r="H41" s="4" t="s">
        <v>100</v>
      </c>
      <c r="I41" s="5">
        <v>11143820</v>
      </c>
      <c r="O41" s="19">
        <f>SUM(SPP[[#This Row],[PPn]:[Lain2]])</f>
        <v>0</v>
      </c>
      <c r="P41" s="19">
        <f>SPP[[#This Row],[Nilai SPP]]-SPP[[#This Row],[Jmlh Potongan]]</f>
        <v>11143820</v>
      </c>
      <c r="Q41" s="1">
        <v>211</v>
      </c>
      <c r="R41" s="1" t="s">
        <v>101</v>
      </c>
      <c r="S41" s="7" t="s">
        <v>29</v>
      </c>
      <c r="T41" s="1" t="s">
        <v>36</v>
      </c>
      <c r="U41" s="1">
        <v>870141</v>
      </c>
      <c r="V41" s="7" t="s">
        <v>31</v>
      </c>
      <c r="W41" s="8" t="str" cm="1">
        <f t="array" ref="W41">_xlfn._xlws.FILTER([1]!SP2D_NEW[Koordinator],[1]!SP2D_NEW[MAK]=SPP[[#This Row],[MAK]],"Salah Input")</f>
        <v>Tata Usaha</v>
      </c>
      <c r="X41" s="8" t="str" cm="1">
        <f t="array" ref="X41">_xlfn._xlws.FILTER([1]!SP2D_NEW[SubKoordinator],[1]!SP2D_NEW[MAK]=SPP[[#This Row],[MAK]],"Salah Input")</f>
        <v>Keuangan</v>
      </c>
      <c r="Y41" s="8" t="str">
        <f>IF(OR(ISBLANK(SPP[[#This Row],[No SP2D]]),TRIM(SPP[[#This Row],[No SP2D]])=""),"Belum Terbit SP2D","Sudah Terbit SP2D")</f>
        <v>Sudah Terbit SP2D</v>
      </c>
    </row>
    <row r="42" spans="1:25" ht="30" x14ac:dyDescent="0.25">
      <c r="A42" s="1" t="s">
        <v>99</v>
      </c>
      <c r="B42" s="2">
        <v>44817</v>
      </c>
      <c r="C42" s="15" t="str" cm="1">
        <f t="array" ref="C42">_xlfn._xlws.FILTER(LEFT([1]!SP2D_OMSPAN[Nomor SPP],5)&amp;"A",[1]!SP2D_OMSPAN[Nomor SPP]=SPP[[#This Row],[No SPP]],"")</f>
        <v>00900A</v>
      </c>
      <c r="D42" s="16" cm="1">
        <f t="array" ref="D42">_xlfn._xlws.FILTER([1]!SP2D_OMSPAN[Tanggal Invoice],[1]!SP2D_OMSPAN[Nomor SPP]=SPP[[#This Row],[No SPP]],"")</f>
        <v>44817</v>
      </c>
      <c r="E42" s="17" t="str" cm="1">
        <f t="array" ref="E42">_xlfn._xlws.FILTER([1]!SP2D_OMSPAN[Nomor SP2D],[1]!SP2D_OMSPAN[Nomor SPP]=SPP[[#This Row],[No SPP]],"")</f>
        <v xml:space="preserve"> 221751503001070</v>
      </c>
      <c r="F42" s="18" cm="1">
        <f t="array" ref="F42">_xlfn._xlws.FILTER([1]!SP2D_OMSPAN[Tanggal SP2D],[1]!SP2D_OMSPAN[Nomor SPP]=SPP[[#This Row],[No SPP]],"")</f>
        <v>44835</v>
      </c>
      <c r="G42" s="1" t="s">
        <v>95</v>
      </c>
      <c r="H42" s="4" t="s">
        <v>100</v>
      </c>
      <c r="I42" s="5">
        <v>3441010</v>
      </c>
      <c r="O42" s="19">
        <f>SUM(SPP[[#This Row],[PPn]:[Lain2]])</f>
        <v>0</v>
      </c>
      <c r="P42" s="19">
        <f>SPP[[#This Row],[Nilai SPP]]-SPP[[#This Row],[Jmlh Potongan]]</f>
        <v>3441010</v>
      </c>
      <c r="Q42" s="1">
        <v>211</v>
      </c>
      <c r="R42" s="1" t="s">
        <v>101</v>
      </c>
      <c r="S42" s="7" t="s">
        <v>29</v>
      </c>
      <c r="T42" s="1" t="s">
        <v>36</v>
      </c>
      <c r="U42" s="1">
        <v>870141</v>
      </c>
      <c r="V42" s="7" t="s">
        <v>31</v>
      </c>
      <c r="W42" s="8" t="str" cm="1">
        <f t="array" ref="W42">_xlfn._xlws.FILTER([1]!SP2D_NEW[Koordinator],[1]!SP2D_NEW[MAK]=SPP[[#This Row],[MAK]],"Salah Input")</f>
        <v>Tata Usaha</v>
      </c>
      <c r="X42" s="8" t="str" cm="1">
        <f t="array" ref="X42">_xlfn._xlws.FILTER([1]!SP2D_NEW[SubKoordinator],[1]!SP2D_NEW[MAK]=SPP[[#This Row],[MAK]],"Salah Input")</f>
        <v>Keuangan</v>
      </c>
      <c r="Y42" s="8" t="str">
        <f>IF(OR(ISBLANK(SPP[[#This Row],[No SP2D]]),TRIM(SPP[[#This Row],[No SP2D]])=""),"Belum Terbit SP2D","Sudah Terbit SP2D")</f>
        <v>Sudah Terbit SP2D</v>
      </c>
    </row>
    <row r="43" spans="1:25" ht="30" x14ac:dyDescent="0.25">
      <c r="A43" s="1" t="s">
        <v>99</v>
      </c>
      <c r="B43" s="2">
        <v>44817</v>
      </c>
      <c r="C43" s="15" t="str" cm="1">
        <f t="array" ref="C43">_xlfn._xlws.FILTER(LEFT([1]!SP2D_OMSPAN[Nomor SPP],5)&amp;"A",[1]!SP2D_OMSPAN[Nomor SPP]=SPP[[#This Row],[No SPP]],"")</f>
        <v>00900A</v>
      </c>
      <c r="D43" s="16" cm="1">
        <f t="array" ref="D43">_xlfn._xlws.FILTER([1]!SP2D_OMSPAN[Tanggal Invoice],[1]!SP2D_OMSPAN[Nomor SPP]=SPP[[#This Row],[No SPP]],"")</f>
        <v>44817</v>
      </c>
      <c r="E43" s="17" t="str" cm="1">
        <f t="array" ref="E43">_xlfn._xlws.FILTER([1]!SP2D_OMSPAN[Nomor SP2D],[1]!SP2D_OMSPAN[Nomor SPP]=SPP[[#This Row],[No SPP]],"")</f>
        <v xml:space="preserve"> 221751503001070</v>
      </c>
      <c r="F43" s="18" cm="1">
        <f t="array" ref="F43">_xlfn._xlws.FILTER([1]!SP2D_OMSPAN[Tanggal SP2D],[1]!SP2D_OMSPAN[Nomor SPP]=SPP[[#This Row],[No SPP]],"")</f>
        <v>44835</v>
      </c>
      <c r="G43" s="1" t="s">
        <v>102</v>
      </c>
      <c r="H43" s="4" t="s">
        <v>100</v>
      </c>
      <c r="I43" s="5">
        <v>9730000</v>
      </c>
      <c r="O43" s="19">
        <f>SUM(SPP[[#This Row],[PPn]:[Lain2]])</f>
        <v>0</v>
      </c>
      <c r="P43" s="19">
        <f>SPP[[#This Row],[Nilai SPP]]-SPP[[#This Row],[Jmlh Potongan]]</f>
        <v>9730000</v>
      </c>
      <c r="Q43" s="1">
        <v>211</v>
      </c>
      <c r="R43" s="1" t="s">
        <v>101</v>
      </c>
      <c r="S43" s="7" t="s">
        <v>29</v>
      </c>
      <c r="T43" s="1" t="s">
        <v>36</v>
      </c>
      <c r="U43" s="1">
        <v>870141</v>
      </c>
      <c r="V43" s="7" t="s">
        <v>31</v>
      </c>
      <c r="W43" s="8" t="str" cm="1">
        <f t="array" ref="W43">_xlfn._xlws.FILTER([1]!SP2D_NEW[Koordinator],[1]!SP2D_NEW[MAK]=SPP[[#This Row],[MAK]],"Salah Input")</f>
        <v>Tata Usaha</v>
      </c>
      <c r="X43" s="8" t="str" cm="1">
        <f t="array" ref="X43">_xlfn._xlws.FILTER([1]!SP2D_NEW[SubKoordinator],[1]!SP2D_NEW[MAK]=SPP[[#This Row],[MAK]],"Salah Input")</f>
        <v>Keuangan</v>
      </c>
      <c r="Y43" s="8" t="str">
        <f>IF(OR(ISBLANK(SPP[[#This Row],[No SP2D]]),TRIM(SPP[[#This Row],[No SP2D]])=""),"Belum Terbit SP2D","Sudah Terbit SP2D")</f>
        <v>Sudah Terbit SP2D</v>
      </c>
    </row>
    <row r="44" spans="1:25" ht="30" x14ac:dyDescent="0.25">
      <c r="A44" s="1" t="s">
        <v>99</v>
      </c>
      <c r="B44" s="2">
        <v>44817</v>
      </c>
      <c r="C44" s="15" t="str" cm="1">
        <f t="array" ref="C44">_xlfn._xlws.FILTER(LEFT([1]!SP2D_OMSPAN[Nomor SPP],5)&amp;"A",[1]!SP2D_OMSPAN[Nomor SPP]=SPP[[#This Row],[No SPP]],"")</f>
        <v>00900A</v>
      </c>
      <c r="D44" s="16" cm="1">
        <f t="array" ref="D44">_xlfn._xlws.FILTER([1]!SP2D_OMSPAN[Tanggal Invoice],[1]!SP2D_OMSPAN[Nomor SPP]=SPP[[#This Row],[No SPP]],"")</f>
        <v>44817</v>
      </c>
      <c r="E44" s="17" t="str" cm="1">
        <f t="array" ref="E44">_xlfn._xlws.FILTER([1]!SP2D_OMSPAN[Nomor SP2D],[1]!SP2D_OMSPAN[Nomor SPP]=SPP[[#This Row],[No SPP]],"")</f>
        <v xml:space="preserve"> 221751503001070</v>
      </c>
      <c r="F44" s="18" cm="1">
        <f t="array" ref="F44">_xlfn._xlws.FILTER([1]!SP2D_OMSPAN[Tanggal SP2D],[1]!SP2D_OMSPAN[Nomor SPP]=SPP[[#This Row],[No SPP]],"")</f>
        <v>44835</v>
      </c>
      <c r="G44" s="1" t="s">
        <v>103</v>
      </c>
      <c r="H44" s="4" t="s">
        <v>100</v>
      </c>
      <c r="I44" s="5">
        <v>4960000</v>
      </c>
      <c r="O44" s="19">
        <f>SUM(SPP[[#This Row],[PPn]:[Lain2]])</f>
        <v>0</v>
      </c>
      <c r="P44" s="19">
        <f>SPP[[#This Row],[Nilai SPP]]-SPP[[#This Row],[Jmlh Potongan]]</f>
        <v>4960000</v>
      </c>
      <c r="Q44" s="1">
        <v>211</v>
      </c>
      <c r="R44" s="1" t="s">
        <v>101</v>
      </c>
      <c r="S44" s="7" t="s">
        <v>29</v>
      </c>
      <c r="T44" s="1" t="s">
        <v>36</v>
      </c>
      <c r="U44" s="1">
        <v>870141</v>
      </c>
      <c r="V44" s="7" t="s">
        <v>31</v>
      </c>
      <c r="W44" s="8" t="str" cm="1">
        <f t="array" ref="W44">_xlfn._xlws.FILTER([1]!SP2D_NEW[Koordinator],[1]!SP2D_NEW[MAK]=SPP[[#This Row],[MAK]],"Salah Input")</f>
        <v>Tata Usaha</v>
      </c>
      <c r="X44" s="8" t="str" cm="1">
        <f t="array" ref="X44">_xlfn._xlws.FILTER([1]!SP2D_NEW[SubKoordinator],[1]!SP2D_NEW[MAK]=SPP[[#This Row],[MAK]],"Salah Input")</f>
        <v>Keuangan</v>
      </c>
      <c r="Y44" s="8" t="str">
        <f>IF(OR(ISBLANK(SPP[[#This Row],[No SP2D]]),TRIM(SPP[[#This Row],[No SP2D]])=""),"Belum Terbit SP2D","Sudah Terbit SP2D")</f>
        <v>Sudah Terbit SP2D</v>
      </c>
    </row>
    <row r="45" spans="1:25" ht="30" x14ac:dyDescent="0.25">
      <c r="A45" s="1" t="s">
        <v>99</v>
      </c>
      <c r="B45" s="2">
        <v>44817</v>
      </c>
      <c r="C45" s="15" t="str" cm="1">
        <f t="array" ref="C45">_xlfn._xlws.FILTER(LEFT([1]!SP2D_OMSPAN[Nomor SPP],5)&amp;"A",[1]!SP2D_OMSPAN[Nomor SPP]=SPP[[#This Row],[No SPP]],"")</f>
        <v>00900A</v>
      </c>
      <c r="D45" s="16" cm="1">
        <f t="array" ref="D45">_xlfn._xlws.FILTER([1]!SP2D_OMSPAN[Tanggal Invoice],[1]!SP2D_OMSPAN[Nomor SPP]=SPP[[#This Row],[No SPP]],"")</f>
        <v>44817</v>
      </c>
      <c r="E45" s="17" t="str" cm="1">
        <f t="array" ref="E45">_xlfn._xlws.FILTER([1]!SP2D_OMSPAN[Nomor SP2D],[1]!SP2D_OMSPAN[Nomor SPP]=SPP[[#This Row],[No SPP]],"")</f>
        <v xml:space="preserve"> 221751503001070</v>
      </c>
      <c r="F45" s="18" cm="1">
        <f t="array" ref="F45">_xlfn._xlws.FILTER([1]!SP2D_OMSPAN[Tanggal SP2D],[1]!SP2D_OMSPAN[Nomor SPP]=SPP[[#This Row],[No SPP]],"")</f>
        <v>44835</v>
      </c>
      <c r="G45" s="1" t="s">
        <v>96</v>
      </c>
      <c r="H45" s="4" t="s">
        <v>100</v>
      </c>
      <c r="I45" s="5">
        <v>277571</v>
      </c>
      <c r="K45" s="22">
        <v>277571</v>
      </c>
      <c r="O45" s="19">
        <f>SUM(SPP[[#This Row],[PPn]:[Lain2]])</f>
        <v>277571</v>
      </c>
      <c r="P45" s="19">
        <f>SPP[[#This Row],[Nilai SPP]]-SPP[[#This Row],[Jmlh Potongan]]</f>
        <v>0</v>
      </c>
      <c r="Q45" s="1">
        <v>211</v>
      </c>
      <c r="R45" s="1" t="s">
        <v>101</v>
      </c>
      <c r="S45" s="7" t="s">
        <v>29</v>
      </c>
      <c r="T45" s="1" t="s">
        <v>36</v>
      </c>
      <c r="U45" s="1">
        <v>870141</v>
      </c>
      <c r="V45" s="7" t="s">
        <v>31</v>
      </c>
      <c r="W45" s="8" t="str" cm="1">
        <f t="array" ref="W45">_xlfn._xlws.FILTER([1]!SP2D_NEW[Koordinator],[1]!SP2D_NEW[MAK]=SPP[[#This Row],[MAK]],"Salah Input")</f>
        <v>Tata Usaha</v>
      </c>
      <c r="X45" s="8" t="str" cm="1">
        <f t="array" ref="X45">_xlfn._xlws.FILTER([1]!SP2D_NEW[SubKoordinator],[1]!SP2D_NEW[MAK]=SPP[[#This Row],[MAK]],"Salah Input")</f>
        <v>Keuangan</v>
      </c>
      <c r="Y45" s="8" t="str">
        <f>IF(OR(ISBLANK(SPP[[#This Row],[No SP2D]]),TRIM(SPP[[#This Row],[No SP2D]])=""),"Belum Terbit SP2D","Sudah Terbit SP2D")</f>
        <v>Sudah Terbit SP2D</v>
      </c>
    </row>
    <row r="46" spans="1:25" ht="30" x14ac:dyDescent="0.25">
      <c r="A46" s="1" t="s">
        <v>99</v>
      </c>
      <c r="B46" s="2">
        <v>44817</v>
      </c>
      <c r="C46" s="15" t="str" cm="1">
        <f t="array" ref="C46">_xlfn._xlws.FILTER(LEFT([1]!SP2D_OMSPAN[Nomor SPP],5)&amp;"A",[1]!SP2D_OMSPAN[Nomor SPP]=SPP[[#This Row],[No SPP]],"")</f>
        <v>00900A</v>
      </c>
      <c r="D46" s="16" cm="1">
        <f t="array" ref="D46">_xlfn._xlws.FILTER([1]!SP2D_OMSPAN[Tanggal Invoice],[1]!SP2D_OMSPAN[Nomor SPP]=SPP[[#This Row],[No SPP]],"")</f>
        <v>44817</v>
      </c>
      <c r="E46" s="17" t="str" cm="1">
        <f t="array" ref="E46">_xlfn._xlws.FILTER([1]!SP2D_OMSPAN[Nomor SP2D],[1]!SP2D_OMSPAN[Nomor SPP]=SPP[[#This Row],[No SPP]],"")</f>
        <v xml:space="preserve"> 221751503001070</v>
      </c>
      <c r="F46" s="18" cm="1">
        <f t="array" ref="F46">_xlfn._xlws.FILTER([1]!SP2D_OMSPAN[Tanggal SP2D],[1]!SP2D_OMSPAN[Nomor SPP]=SPP[[#This Row],[No SPP]],"")</f>
        <v>44835</v>
      </c>
      <c r="G46" s="1" t="s">
        <v>104</v>
      </c>
      <c r="H46" s="4" t="s">
        <v>100</v>
      </c>
      <c r="I46" s="5">
        <v>8980080</v>
      </c>
      <c r="O46" s="19">
        <f>SUM(SPP[[#This Row],[PPn]:[Lain2]])</f>
        <v>0</v>
      </c>
      <c r="P46" s="19">
        <f>SPP[[#This Row],[Nilai SPP]]-SPP[[#This Row],[Jmlh Potongan]]</f>
        <v>8980080</v>
      </c>
      <c r="Q46" s="1">
        <v>211</v>
      </c>
      <c r="R46" s="1" t="s">
        <v>101</v>
      </c>
      <c r="S46" s="7" t="s">
        <v>29</v>
      </c>
      <c r="T46" s="1" t="s">
        <v>36</v>
      </c>
      <c r="U46" s="1">
        <v>870141</v>
      </c>
      <c r="V46" s="7" t="s">
        <v>31</v>
      </c>
      <c r="W46" s="8" t="str" cm="1">
        <f t="array" ref="W46">_xlfn._xlws.FILTER([1]!SP2D_NEW[Koordinator],[1]!SP2D_NEW[MAK]=SPP[[#This Row],[MAK]],"Salah Input")</f>
        <v>Tata Usaha</v>
      </c>
      <c r="X46" s="8" t="str" cm="1">
        <f t="array" ref="X46">_xlfn._xlws.FILTER([1]!SP2D_NEW[SubKoordinator],[1]!SP2D_NEW[MAK]=SPP[[#This Row],[MAK]],"Salah Input")</f>
        <v>Keuangan</v>
      </c>
      <c r="Y46" s="8" t="str">
        <f>IF(OR(ISBLANK(SPP[[#This Row],[No SP2D]]),TRIM(SPP[[#This Row],[No SP2D]])=""),"Belum Terbit SP2D","Sudah Terbit SP2D")</f>
        <v>Sudah Terbit SP2D</v>
      </c>
    </row>
    <row r="47" spans="1:25" ht="30" x14ac:dyDescent="0.25">
      <c r="A47" s="1" t="s">
        <v>99</v>
      </c>
      <c r="B47" s="2">
        <v>44817</v>
      </c>
      <c r="C47" s="15" t="str" cm="1">
        <f t="array" ref="C47">_xlfn._xlws.FILTER(LEFT([1]!SP2D_OMSPAN[Nomor SPP],5)&amp;"A",[1]!SP2D_OMSPAN[Nomor SPP]=SPP[[#This Row],[No SPP]],"")</f>
        <v>00900A</v>
      </c>
      <c r="D47" s="16" cm="1">
        <f t="array" ref="D47">_xlfn._xlws.FILTER([1]!SP2D_OMSPAN[Tanggal Invoice],[1]!SP2D_OMSPAN[Nomor SPP]=SPP[[#This Row],[No SPP]],"")</f>
        <v>44817</v>
      </c>
      <c r="E47" s="17" t="str" cm="1">
        <f t="array" ref="E47">_xlfn._xlws.FILTER([1]!SP2D_OMSPAN[Nomor SP2D],[1]!SP2D_OMSPAN[Nomor SPP]=SPP[[#This Row],[No SPP]],"")</f>
        <v xml:space="preserve"> 221751503001070</v>
      </c>
      <c r="F47" s="18" cm="1">
        <f t="array" ref="F47">_xlfn._xlws.FILTER([1]!SP2D_OMSPAN[Tanggal SP2D],[1]!SP2D_OMSPAN[Nomor SPP]=SPP[[#This Row],[No SPP]],"")</f>
        <v>44835</v>
      </c>
      <c r="G47" s="1" t="s">
        <v>97</v>
      </c>
      <c r="H47" s="4" t="s">
        <v>100</v>
      </c>
      <c r="I47" s="5">
        <v>4985000</v>
      </c>
      <c r="O47" s="19">
        <f>SUM(SPP[[#This Row],[PPn]:[Lain2]])</f>
        <v>0</v>
      </c>
      <c r="P47" s="19">
        <f>SPP[[#This Row],[Nilai SPP]]-SPP[[#This Row],[Jmlh Potongan]]</f>
        <v>4985000</v>
      </c>
      <c r="Q47" s="1">
        <v>211</v>
      </c>
      <c r="R47" s="1" t="s">
        <v>101</v>
      </c>
      <c r="S47" s="7" t="s">
        <v>29</v>
      </c>
      <c r="T47" s="1" t="s">
        <v>36</v>
      </c>
      <c r="U47" s="1">
        <v>870141</v>
      </c>
      <c r="V47" s="7" t="s">
        <v>31</v>
      </c>
      <c r="W47" s="8" t="str" cm="1">
        <f t="array" ref="W47">_xlfn._xlws.FILTER([1]!SP2D_NEW[Koordinator],[1]!SP2D_NEW[MAK]=SPP[[#This Row],[MAK]],"Salah Input")</f>
        <v>Tata Usaha</v>
      </c>
      <c r="X47" s="8" t="str" cm="1">
        <f t="array" ref="X47">_xlfn._xlws.FILTER([1]!SP2D_NEW[SubKoordinator],[1]!SP2D_NEW[MAK]=SPP[[#This Row],[MAK]],"Salah Input")</f>
        <v>Keuangan</v>
      </c>
      <c r="Y47" s="8" t="str">
        <f>IF(OR(ISBLANK(SPP[[#This Row],[No SP2D]]),TRIM(SPP[[#This Row],[No SP2D]])=""),"Belum Terbit SP2D","Sudah Terbit SP2D")</f>
        <v>Sudah Terbit SP2D</v>
      </c>
    </row>
    <row r="48" spans="1:25" ht="60" x14ac:dyDescent="0.25">
      <c r="A48" s="1" t="s">
        <v>105</v>
      </c>
      <c r="B48" s="2">
        <v>44834</v>
      </c>
      <c r="C48" s="15" t="str" cm="1">
        <f t="array" ref="C48">_xlfn._xlws.FILTER(LEFT([1]!SP2D_OMSPAN[Nomor SPP],5)&amp;"A",[1]!SP2D_OMSPAN[Nomor SPP]=SPP[[#This Row],[No SPP]],"")</f>
        <v>00962A</v>
      </c>
      <c r="D48" s="16" cm="1">
        <f t="array" ref="D48">_xlfn._xlws.FILTER([1]!SP2D_OMSPAN[Tanggal Invoice],[1]!SP2D_OMSPAN[Nomor SPP]=SPP[[#This Row],[No SPP]],"")</f>
        <v>44837</v>
      </c>
      <c r="E48" s="17" t="str" cm="1">
        <f t="array" ref="E48">_xlfn._xlws.FILTER([1]!SP2D_OMSPAN[Nomor SP2D],[1]!SP2D_OMSPAN[Nomor SPP]=SPP[[#This Row],[No SPP]],"")</f>
        <v xml:space="preserve"> 221751303025439</v>
      </c>
      <c r="F48" s="18" cm="1">
        <f t="array" ref="F48">_xlfn._xlws.FILTER([1]!SP2D_OMSPAN[Tanggal SP2D],[1]!SP2D_OMSPAN[Nomor SPP]=SPP[[#This Row],[No SPP]],"")</f>
        <v>44838</v>
      </c>
      <c r="G48" s="1" t="s">
        <v>106</v>
      </c>
      <c r="H48" s="4" t="s">
        <v>107</v>
      </c>
      <c r="I48" s="5">
        <v>177981715</v>
      </c>
      <c r="O48" s="19">
        <f>SUM(SPP[[#This Row],[PPn]:[Lain2]])</f>
        <v>0</v>
      </c>
      <c r="P48" s="19">
        <f>SPP[[#This Row],[Nilai SPP]]-SPP[[#This Row],[Jmlh Potongan]]</f>
        <v>177981715</v>
      </c>
      <c r="Q48" s="1">
        <v>237</v>
      </c>
      <c r="R48" s="1" t="s">
        <v>35</v>
      </c>
      <c r="S48" s="7" t="s">
        <v>29</v>
      </c>
      <c r="T48" s="1" t="s">
        <v>36</v>
      </c>
      <c r="U48" s="1">
        <v>1037269</v>
      </c>
      <c r="V48" s="7" t="s">
        <v>31</v>
      </c>
      <c r="W48" s="8" t="str" cm="1">
        <f t="array" ref="W48">_xlfn._xlws.FILTER([1]!SP2D_NEW[Koordinator],[1]!SP2D_NEW[MAK]=SPP[[#This Row],[MAK]],"Salah Input")</f>
        <v>Perencanaan dan Evaluasi</v>
      </c>
      <c r="X48" s="8" t="str" cm="1">
        <f t="array" ref="X48">_xlfn._xlws.FILTER([1]!SP2D_NEW[SubKoordinator],[1]!SP2D_NEW[MAK]=SPP[[#This Row],[MAK]],"Salah Input")</f>
        <v>Perencanaan</v>
      </c>
      <c r="Y48" s="8" t="str">
        <f>IF(OR(ISBLANK(SPP[[#This Row],[No SP2D]]),TRIM(SPP[[#This Row],[No SP2D]])=""),"Belum Terbit SP2D","Sudah Terbit SP2D")</f>
        <v>Sudah Terbit SP2D</v>
      </c>
    </row>
    <row r="49" spans="1:25" ht="45" x14ac:dyDescent="0.25">
      <c r="A49" s="1" t="s">
        <v>108</v>
      </c>
      <c r="B49" s="2">
        <v>44838</v>
      </c>
      <c r="C49" s="15" t="str" cm="1">
        <f t="array" ref="C49">_xlfn._xlws.FILTER(LEFT([1]!SP2D_OMSPAN[Nomor SPP],5)&amp;"A",[1]!SP2D_OMSPAN[Nomor SPP]=SPP[[#This Row],[No SPP]],"")</f>
        <v>00972A</v>
      </c>
      <c r="D49" s="16" cm="1">
        <f t="array" ref="D49">_xlfn._xlws.FILTER([1]!SP2D_OMSPAN[Tanggal Invoice],[1]!SP2D_OMSPAN[Nomor SPP]=SPP[[#This Row],[No SPP]],"")</f>
        <v>44844</v>
      </c>
      <c r="E49" s="17" t="str" cm="1">
        <f t="array" ref="E49">_xlfn._xlws.FILTER([1]!SP2D_OMSPAN[Nomor SP2D],[1]!SP2D_OMSPAN[Nomor SPP]=SPP[[#This Row],[No SPP]],"")</f>
        <v xml:space="preserve"> 221751303026408</v>
      </c>
      <c r="F49" s="18" cm="1">
        <f t="array" ref="F49">_xlfn._xlws.FILTER([1]!SP2D_OMSPAN[Tanggal SP2D],[1]!SP2D_OMSPAN[Nomor SPP]=SPP[[#This Row],[No SPP]],"")</f>
        <v>44845</v>
      </c>
      <c r="G49" s="1" t="s">
        <v>106</v>
      </c>
      <c r="H49" s="4" t="s">
        <v>109</v>
      </c>
      <c r="I49" s="5">
        <v>47774294</v>
      </c>
      <c r="O49" s="19">
        <f>SUM(SPP[[#This Row],[PPn]:[Lain2]])</f>
        <v>0</v>
      </c>
      <c r="P49" s="19">
        <f>SPP[[#This Row],[Nilai SPP]]-SPP[[#This Row],[Jmlh Potongan]]</f>
        <v>47774294</v>
      </c>
      <c r="Q49" s="1">
        <v>237</v>
      </c>
      <c r="R49" s="1" t="s">
        <v>35</v>
      </c>
      <c r="S49" s="7" t="s">
        <v>29</v>
      </c>
      <c r="T49" s="1" t="s">
        <v>36</v>
      </c>
      <c r="U49" s="1">
        <v>1037269</v>
      </c>
      <c r="V49" s="7" t="s">
        <v>31</v>
      </c>
      <c r="W49" s="8" t="str" cm="1">
        <f t="array" ref="W49">_xlfn._xlws.FILTER([1]!SP2D_NEW[Koordinator],[1]!SP2D_NEW[MAK]=SPP[[#This Row],[MAK]],"Salah Input")</f>
        <v>Perencanaan dan Evaluasi</v>
      </c>
      <c r="X49" s="8" t="str" cm="1">
        <f t="array" ref="X49">_xlfn._xlws.FILTER([1]!SP2D_NEW[SubKoordinator],[1]!SP2D_NEW[MAK]=SPP[[#This Row],[MAK]],"Salah Input")</f>
        <v>Perencanaan</v>
      </c>
      <c r="Y49" s="8" t="str">
        <f>IF(OR(ISBLANK(SPP[[#This Row],[No SP2D]]),TRIM(SPP[[#This Row],[No SP2D]])=""),"Belum Terbit SP2D","Sudah Terbit SP2D")</f>
        <v>Sudah Terbit SP2D</v>
      </c>
    </row>
    <row r="50" spans="1:25" ht="45" x14ac:dyDescent="0.25">
      <c r="A50" s="1" t="s">
        <v>110</v>
      </c>
      <c r="B50" s="2">
        <v>44837</v>
      </c>
      <c r="C50" s="15" t="str" cm="1">
        <f t="array" ref="C50">_xlfn._xlws.FILTER(LEFT([1]!SP2D_OMSPAN[Nomor SPP],5)&amp;"A",[1]!SP2D_OMSPAN[Nomor SPP]=SPP[[#This Row],[No SPP]],"")</f>
        <v>00968A</v>
      </c>
      <c r="D50" s="16" cm="1">
        <f t="array" ref="D50">_xlfn._xlws.FILTER([1]!SP2D_OMSPAN[Tanggal Invoice],[1]!SP2D_OMSPAN[Nomor SPP]=SPP[[#This Row],[No SPP]],"")</f>
        <v>44839</v>
      </c>
      <c r="E50" s="17" t="str" cm="1">
        <f t="array" ref="E50">_xlfn._xlws.FILTER([1]!SP2D_OMSPAN[Nomor SP2D],[1]!SP2D_OMSPAN[Nomor SPP]=SPP[[#This Row],[No SPP]],"")</f>
        <v xml:space="preserve"> 221751303025736</v>
      </c>
      <c r="F50" s="18" cm="1">
        <f t="array" ref="F50">_xlfn._xlws.FILTER([1]!SP2D_OMSPAN[Tanggal SP2D],[1]!SP2D_OMSPAN[Nomor SPP]=SPP[[#This Row],[No SPP]],"")</f>
        <v>44839</v>
      </c>
      <c r="G50" s="1" t="s">
        <v>106</v>
      </c>
      <c r="H50" s="4" t="s">
        <v>111</v>
      </c>
      <c r="I50" s="5">
        <v>78411883</v>
      </c>
      <c r="O50" s="19">
        <f>SUM(SPP[[#This Row],[PPn]:[Lain2]])</f>
        <v>0</v>
      </c>
      <c r="P50" s="19">
        <f>SPP[[#This Row],[Nilai SPP]]-SPP[[#This Row],[Jmlh Potongan]]</f>
        <v>78411883</v>
      </c>
      <c r="Q50" s="1">
        <v>237</v>
      </c>
      <c r="R50" s="1" t="s">
        <v>35</v>
      </c>
      <c r="S50" s="7" t="s">
        <v>29</v>
      </c>
      <c r="T50" s="1" t="s">
        <v>36</v>
      </c>
      <c r="U50" s="1">
        <v>1037269</v>
      </c>
      <c r="V50" s="7" t="s">
        <v>31</v>
      </c>
      <c r="W50" s="8" t="str" cm="1">
        <f t="array" ref="W50">_xlfn._xlws.FILTER([1]!SP2D_NEW[Koordinator],[1]!SP2D_NEW[MAK]=SPP[[#This Row],[MAK]],"Salah Input")</f>
        <v>Perencanaan dan Evaluasi</v>
      </c>
      <c r="X50" s="8" t="str" cm="1">
        <f t="array" ref="X50">_xlfn._xlws.FILTER([1]!SP2D_NEW[SubKoordinator],[1]!SP2D_NEW[MAK]=SPP[[#This Row],[MAK]],"Salah Input")</f>
        <v>Perencanaan</v>
      </c>
      <c r="Y50" s="8" t="str">
        <f>IF(OR(ISBLANK(SPP[[#This Row],[No SP2D]]),TRIM(SPP[[#This Row],[No SP2D]])=""),"Belum Terbit SP2D","Sudah Terbit SP2D")</f>
        <v>Sudah Terbit SP2D</v>
      </c>
    </row>
    <row r="51" spans="1:25" ht="30" x14ac:dyDescent="0.25">
      <c r="A51" s="1" t="s">
        <v>112</v>
      </c>
      <c r="B51" s="2">
        <v>44840</v>
      </c>
      <c r="C51" s="15" t="str" cm="1">
        <f t="array" ref="C51">_xlfn._xlws.FILTER(LEFT([1]!SP2D_OMSPAN[Nomor SPP],5)&amp;"A",[1]!SP2D_OMSPAN[Nomor SPP]=SPP[[#This Row],[No SPP]],"")</f>
        <v>00980A</v>
      </c>
      <c r="D51" s="16" cm="1">
        <f t="array" ref="D51">_xlfn._xlws.FILTER([1]!SP2D_OMSPAN[Tanggal Invoice],[1]!SP2D_OMSPAN[Nomor SPP]=SPP[[#This Row],[No SPP]],"")</f>
        <v>44840</v>
      </c>
      <c r="E51" s="17" t="str" cm="1">
        <f t="array" ref="E51">_xlfn._xlws.FILTER([1]!SP2D_OMSPAN[Nomor SP2D],[1]!SP2D_OMSPAN[Nomor SPP]=SPP[[#This Row],[No SPP]],"")</f>
        <v xml:space="preserve"> 221751303025999</v>
      </c>
      <c r="F51" s="18" cm="1">
        <f t="array" ref="F51">_xlfn._xlws.FILTER([1]!SP2D_OMSPAN[Tanggal SP2D],[1]!SP2D_OMSPAN[Nomor SPP]=SPP[[#This Row],[No SPP]],"")</f>
        <v>44841</v>
      </c>
      <c r="G51" s="1" t="s">
        <v>52</v>
      </c>
      <c r="H51" s="4" t="s">
        <v>113</v>
      </c>
      <c r="I51" s="5">
        <v>230827446</v>
      </c>
      <c r="K51" s="5">
        <v>12328046</v>
      </c>
      <c r="O51" s="19">
        <f>SUM(SPP[[#This Row],[PPn]:[Lain2]])</f>
        <v>12328046</v>
      </c>
      <c r="P51" s="19">
        <f>SPP[[#This Row],[Nilai SPP]]-SPP[[#This Row],[Jmlh Potongan]]</f>
        <v>218499400</v>
      </c>
      <c r="Q51" s="1">
        <v>211</v>
      </c>
      <c r="R51" s="1" t="s">
        <v>35</v>
      </c>
      <c r="S51" s="7" t="s">
        <v>29</v>
      </c>
      <c r="T51" s="1" t="s">
        <v>36</v>
      </c>
      <c r="U51" s="1">
        <v>870141</v>
      </c>
      <c r="V51" s="7" t="s">
        <v>31</v>
      </c>
      <c r="W51" s="8" t="str" cm="1">
        <f t="array" ref="W51">_xlfn._xlws.FILTER([1]!SP2D_NEW[Koordinator],[1]!SP2D_NEW[MAK]=SPP[[#This Row],[MAK]],"Salah Input")</f>
        <v>Tata Usaha</v>
      </c>
      <c r="X51" s="8" t="str" cm="1">
        <f t="array" ref="X51">_xlfn._xlws.FILTER([1]!SP2D_NEW[SubKoordinator],[1]!SP2D_NEW[MAK]=SPP[[#This Row],[MAK]],"Salah Input")</f>
        <v>Keuangan</v>
      </c>
      <c r="Y51" s="8" t="str">
        <f>IF(OR(ISBLANK(SPP[[#This Row],[No SP2D]]),TRIM(SPP[[#This Row],[No SP2D]])=""),"Belum Terbit SP2D","Sudah Terbit SP2D")</f>
        <v>Sudah Terbit SP2D</v>
      </c>
    </row>
    <row r="52" spans="1:25" ht="30" x14ac:dyDescent="0.25">
      <c r="A52" s="1" t="s">
        <v>114</v>
      </c>
      <c r="B52" s="2">
        <v>44844</v>
      </c>
      <c r="C52" s="15" t="str" cm="1">
        <f t="array" ref="C52">_xlfn._xlws.FILTER(LEFT([1]!SP2D_OMSPAN[Nomor SPP],5)&amp;"A",[1]!SP2D_OMSPAN[Nomor SPP]=SPP[[#This Row],[No SPP]],"")</f>
        <v>00999A</v>
      </c>
      <c r="D52" s="16" cm="1">
        <f t="array" ref="D52">_xlfn._xlws.FILTER([1]!SP2D_OMSPAN[Tanggal Invoice],[1]!SP2D_OMSPAN[Nomor SPP]=SPP[[#This Row],[No SPP]],"")</f>
        <v>44844</v>
      </c>
      <c r="E52" s="17" t="str" cm="1">
        <f t="array" ref="E52">_xlfn._xlws.FILTER([1]!SP2D_OMSPAN[Nomor SP2D],[1]!SP2D_OMSPAN[Nomor SPP]=SPP[[#This Row],[No SPP]],"")</f>
        <v xml:space="preserve"> 221751303026412</v>
      </c>
      <c r="F52" s="18" cm="1">
        <f t="array" ref="F52">_xlfn._xlws.FILTER([1]!SP2D_OMSPAN[Tanggal SP2D],[1]!SP2D_OMSPAN[Nomor SPP]=SPP[[#This Row],[No SPP]],"")</f>
        <v>44845</v>
      </c>
      <c r="G52" s="1" t="s">
        <v>62</v>
      </c>
      <c r="H52" s="4" t="s">
        <v>115</v>
      </c>
      <c r="I52" s="5">
        <v>25602000</v>
      </c>
      <c r="K52" s="5">
        <v>1916350</v>
      </c>
      <c r="O52" s="19">
        <f>SUM(SPP[[#This Row],[PPn]:[Lain2]])</f>
        <v>1916350</v>
      </c>
      <c r="P52" s="19">
        <f>SPP[[#This Row],[Nilai SPP]]-SPP[[#This Row],[Jmlh Potongan]]</f>
        <v>23685650</v>
      </c>
      <c r="Q52" s="1">
        <v>221</v>
      </c>
      <c r="R52" s="1" t="s">
        <v>64</v>
      </c>
      <c r="S52" s="7" t="s">
        <v>29</v>
      </c>
      <c r="T52" s="1" t="s">
        <v>36</v>
      </c>
      <c r="U52" s="1">
        <v>870141</v>
      </c>
      <c r="V52" s="7" t="s">
        <v>31</v>
      </c>
      <c r="W52" s="8" t="str" cm="1">
        <f t="array" ref="W52">_xlfn._xlws.FILTER([1]!SP2D_NEW[Koordinator],[1]!SP2D_NEW[MAK]=SPP[[#This Row],[MAK]],"Salah Input")</f>
        <v>Tata Usaha</v>
      </c>
      <c r="X52" s="8" t="str" cm="1">
        <f t="array" ref="X52">_xlfn._xlws.FILTER([1]!SP2D_NEW[SubKoordinator],[1]!SP2D_NEW[MAK]=SPP[[#This Row],[MAK]],"Salah Input")</f>
        <v>Keuangan</v>
      </c>
      <c r="Y52" s="8" t="str">
        <f>IF(OR(ISBLANK(SPP[[#This Row],[No SP2D]]),TRIM(SPP[[#This Row],[No SP2D]])=""),"Belum Terbit SP2D","Sudah Terbit SP2D")</f>
        <v>Sudah Terbit SP2D</v>
      </c>
    </row>
    <row r="53" spans="1:25" ht="45" x14ac:dyDescent="0.25">
      <c r="A53" s="1" t="s">
        <v>116</v>
      </c>
      <c r="B53" s="2">
        <v>44847</v>
      </c>
      <c r="C53" s="15" t="str" cm="1">
        <f t="array" ref="C53">_xlfn._xlws.FILTER(LEFT([1]!SP2D_OMSPAN[Nomor SPP],5)&amp;"A",[1]!SP2D_OMSPAN[Nomor SPP]=SPP[[#This Row],[No SPP]],"")</f>
        <v>01023A</v>
      </c>
      <c r="D53" s="16" cm="1">
        <f t="array" ref="D53">_xlfn._xlws.FILTER([1]!SP2D_OMSPAN[Tanggal Invoice],[1]!SP2D_OMSPAN[Nomor SPP]=SPP[[#This Row],[No SPP]],"")</f>
        <v>44848</v>
      </c>
      <c r="E53" s="17" t="str" cm="1">
        <f t="array" ref="E53">_xlfn._xlws.FILTER([1]!SP2D_OMSPAN[Nomor SP2D],[1]!SP2D_OMSPAN[Nomor SPP]=SPP[[#This Row],[No SPP]],"")</f>
        <v xml:space="preserve"> 221751303027157</v>
      </c>
      <c r="F53" s="18" cm="1">
        <f t="array" ref="F53">_xlfn._xlws.FILTER([1]!SP2D_OMSPAN[Tanggal SP2D],[1]!SP2D_OMSPAN[Nomor SPP]=SPP[[#This Row],[No SPP]],"")</f>
        <v>44851</v>
      </c>
      <c r="G53" s="1" t="s">
        <v>106</v>
      </c>
      <c r="H53" s="4" t="s">
        <v>117</v>
      </c>
      <c r="I53" s="5">
        <v>19500000</v>
      </c>
      <c r="O53" s="19">
        <f>SUM(SPP[[#This Row],[PPn]:[Lain2]])</f>
        <v>0</v>
      </c>
      <c r="P53" s="19">
        <f>SPP[[#This Row],[Nilai SPP]]-SPP[[#This Row],[Jmlh Potongan]]</f>
        <v>19500000</v>
      </c>
      <c r="Q53" s="1">
        <v>211</v>
      </c>
      <c r="R53" s="1" t="s">
        <v>35</v>
      </c>
      <c r="S53" s="7" t="s">
        <v>29</v>
      </c>
      <c r="T53" s="1" t="s">
        <v>36</v>
      </c>
      <c r="U53" s="1">
        <v>1037269</v>
      </c>
      <c r="V53" s="7" t="s">
        <v>31</v>
      </c>
      <c r="W53" s="8" t="str" cm="1">
        <f t="array" ref="W53">_xlfn._xlws.FILTER([1]!SP2D_NEW[Koordinator],[1]!SP2D_NEW[MAK]=SPP[[#This Row],[MAK]],"Salah Input")</f>
        <v>Perencanaan dan Evaluasi</v>
      </c>
      <c r="X53" s="8" t="str" cm="1">
        <f t="array" ref="X53">_xlfn._xlws.FILTER([1]!SP2D_NEW[SubKoordinator],[1]!SP2D_NEW[MAK]=SPP[[#This Row],[MAK]],"Salah Input")</f>
        <v>Perencanaan</v>
      </c>
      <c r="Y53" s="8" t="str">
        <f>IF(OR(ISBLANK(SPP[[#This Row],[No SP2D]]),TRIM(SPP[[#This Row],[No SP2D]])=""),"Belum Terbit SP2D","Sudah Terbit SP2D")</f>
        <v>Sudah Terbit SP2D</v>
      </c>
    </row>
    <row r="54" spans="1:25" ht="45" x14ac:dyDescent="0.25">
      <c r="A54" s="1" t="s">
        <v>118</v>
      </c>
      <c r="B54" s="2">
        <v>44847</v>
      </c>
      <c r="C54" s="15" t="str" cm="1">
        <f t="array" ref="C54">_xlfn._xlws.FILTER(LEFT([1]!SP2D_OMSPAN[Nomor SPP],5)&amp;"A",[1]!SP2D_OMSPAN[Nomor SPP]=SPP[[#This Row],[No SPP]],"")</f>
        <v>01024A</v>
      </c>
      <c r="D54" s="16" cm="1">
        <f t="array" ref="D54">_xlfn._xlws.FILTER([1]!SP2D_OMSPAN[Tanggal Invoice],[1]!SP2D_OMSPAN[Nomor SPP]=SPP[[#This Row],[No SPP]],"")</f>
        <v>44848</v>
      </c>
      <c r="E54" s="17" t="str" cm="1">
        <f t="array" ref="E54">_xlfn._xlws.FILTER([1]!SP2D_OMSPAN[Nomor SP2D],[1]!SP2D_OMSPAN[Nomor SPP]=SPP[[#This Row],[No SPP]],"")</f>
        <v xml:space="preserve"> 221751301044643</v>
      </c>
      <c r="F54" s="18" cm="1">
        <f t="array" ref="F54">_xlfn._xlws.FILTER([1]!SP2D_OMSPAN[Tanggal SP2D],[1]!SP2D_OMSPAN[Nomor SPP]=SPP[[#This Row],[No SPP]],"")</f>
        <v>44851</v>
      </c>
      <c r="G54" s="1" t="s">
        <v>106</v>
      </c>
      <c r="H54" s="4" t="s">
        <v>119</v>
      </c>
      <c r="I54" s="5">
        <v>8492500</v>
      </c>
      <c r="O54" s="19">
        <f>SUM(SPP[[#This Row],[PPn]:[Lain2]])</f>
        <v>0</v>
      </c>
      <c r="P54" s="19">
        <f>SPP[[#This Row],[Nilai SPP]]-SPP[[#This Row],[Jmlh Potongan]]</f>
        <v>8492500</v>
      </c>
      <c r="Q54" s="1">
        <v>211</v>
      </c>
      <c r="R54" s="1" t="s">
        <v>35</v>
      </c>
      <c r="S54" s="7" t="s">
        <v>29</v>
      </c>
      <c r="T54" s="1" t="s">
        <v>36</v>
      </c>
      <c r="U54" s="1">
        <v>1037269</v>
      </c>
      <c r="V54" s="7" t="s">
        <v>31</v>
      </c>
      <c r="W54" s="8" t="str" cm="1">
        <f t="array" ref="W54">_xlfn._xlws.FILTER([1]!SP2D_NEW[Koordinator],[1]!SP2D_NEW[MAK]=SPP[[#This Row],[MAK]],"Salah Input")</f>
        <v>Perencanaan dan Evaluasi</v>
      </c>
      <c r="X54" s="8" t="str" cm="1">
        <f t="array" ref="X54">_xlfn._xlws.FILTER([1]!SP2D_NEW[SubKoordinator],[1]!SP2D_NEW[MAK]=SPP[[#This Row],[MAK]],"Salah Input")</f>
        <v>Perencanaan</v>
      </c>
      <c r="Y54" s="8" t="str">
        <f>IF(OR(ISBLANK(SPP[[#This Row],[No SP2D]]),TRIM(SPP[[#This Row],[No SP2D]])=""),"Belum Terbit SP2D","Sudah Terbit SP2D")</f>
        <v>Sudah Terbit SP2D</v>
      </c>
    </row>
    <row r="55" spans="1:25" ht="45" x14ac:dyDescent="0.25">
      <c r="A55" s="1" t="s">
        <v>120</v>
      </c>
      <c r="B55" s="2">
        <v>44847</v>
      </c>
      <c r="C55" s="15" t="str" cm="1">
        <f t="array" ref="C55">_xlfn._xlws.FILTER(LEFT([1]!SP2D_OMSPAN[Nomor SPP],5)&amp;"A",[1]!SP2D_OMSPAN[Nomor SPP]=SPP[[#This Row],[No SPP]],"")</f>
        <v>01025A</v>
      </c>
      <c r="D55" s="16" cm="1">
        <f t="array" ref="D55">_xlfn._xlws.FILTER([1]!SP2D_OMSPAN[Tanggal Invoice],[1]!SP2D_OMSPAN[Nomor SPP]=SPP[[#This Row],[No SPP]],"")</f>
        <v>44848</v>
      </c>
      <c r="E55" s="17" t="str" cm="1">
        <f t="array" ref="E55">_xlfn._xlws.FILTER([1]!SP2D_OMSPAN[Nomor SP2D],[1]!SP2D_OMSPAN[Nomor SPP]=SPP[[#This Row],[No SPP]],"")</f>
        <v xml:space="preserve"> 221751303027159</v>
      </c>
      <c r="F55" s="18" cm="1">
        <f t="array" ref="F55">_xlfn._xlws.FILTER([1]!SP2D_OMSPAN[Tanggal SP2D],[1]!SP2D_OMSPAN[Nomor SPP]=SPP[[#This Row],[No SPP]],"")</f>
        <v>44851</v>
      </c>
      <c r="G55" s="1" t="s">
        <v>106</v>
      </c>
      <c r="H55" s="4" t="s">
        <v>121</v>
      </c>
      <c r="I55" s="5">
        <v>17234228</v>
      </c>
      <c r="O55" s="19">
        <f>SUM(SPP[[#This Row],[PPn]:[Lain2]])</f>
        <v>0</v>
      </c>
      <c r="P55" s="19">
        <f>SPP[[#This Row],[Nilai SPP]]-SPP[[#This Row],[Jmlh Potongan]]</f>
        <v>17234228</v>
      </c>
      <c r="Q55" s="1">
        <v>211</v>
      </c>
      <c r="R55" s="1" t="s">
        <v>35</v>
      </c>
      <c r="S55" s="7" t="s">
        <v>29</v>
      </c>
      <c r="T55" s="1" t="s">
        <v>36</v>
      </c>
      <c r="U55" s="1">
        <v>1037269</v>
      </c>
      <c r="V55" s="7" t="s">
        <v>31</v>
      </c>
      <c r="W55" s="8" t="str" cm="1">
        <f t="array" ref="W55">_xlfn._xlws.FILTER([1]!SP2D_NEW[Koordinator],[1]!SP2D_NEW[MAK]=SPP[[#This Row],[MAK]],"Salah Input")</f>
        <v>Perencanaan dan Evaluasi</v>
      </c>
      <c r="X55" s="8" t="str" cm="1">
        <f t="array" ref="X55">_xlfn._xlws.FILTER([1]!SP2D_NEW[SubKoordinator],[1]!SP2D_NEW[MAK]=SPP[[#This Row],[MAK]],"Salah Input")</f>
        <v>Perencanaan</v>
      </c>
      <c r="Y55" s="8" t="str">
        <f>IF(OR(ISBLANK(SPP[[#This Row],[No SP2D]]),TRIM(SPP[[#This Row],[No SP2D]])=""),"Belum Terbit SP2D","Sudah Terbit SP2D")</f>
        <v>Sudah Terbit SP2D</v>
      </c>
    </row>
  </sheetData>
  <dataValidations count="2">
    <dataValidation type="list" allowBlank="1" showInputMessage="1" showErrorMessage="1" sqref="V4:V55" xr:uid="{C28C9BD4-135A-42FF-A4F2-903056885960}">
      <formula1>"Masuk"</formula1>
    </dataValidation>
    <dataValidation type="list" allowBlank="1" showInputMessage="1" showErrorMessage="1" sqref="S23:S50 S4:S19" xr:uid="{105E52D3-732B-4FCE-999B-4CC9E860A1ED}">
      <formula1>"GUP,TUP,LS"</formula1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 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PUSDIKKP</dc:creator>
  <cp:lastModifiedBy>PUSDIKKP</cp:lastModifiedBy>
  <dcterms:created xsi:type="dcterms:W3CDTF">2022-10-17T01:41:29Z</dcterms:created>
  <dcterms:modified xsi:type="dcterms:W3CDTF">2022-10-17T01:42:21Z</dcterms:modified>
</cp:coreProperties>
</file>