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Mohit_95\Downloads\"/>
    </mc:Choice>
  </mc:AlternateContent>
  <xr:revisionPtr revIDLastSave="0" documentId="13_ncr:1_{133CAD9F-F87E-4809-877A-08646A93AD10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customer data" sheetId="1" r:id="rId1"/>
    <sheet name="driver" sheetId="2" r:id="rId2"/>
  </sheets>
  <definedNames>
    <definedName name="solver_adj" localSheetId="1" hidden="1">driver!$AE$25:$AI$30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lhs1" localSheetId="1" hidden="1">driver!$AE$25:$AI$30</definedName>
    <definedName name="solver_lhs2" localSheetId="1" hidden="1">driver!$AE$25:$AI$30</definedName>
    <definedName name="solver_lhs3" localSheetId="1" hidden="1">driver!$AE$31:$AI$31</definedName>
    <definedName name="solver_lhs4" localSheetId="1" hidden="1">driver!$AJ$25:$AJ$30</definedName>
    <definedName name="solver_lhs5" localSheetId="1" hidden="1">driver!$AJ$31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5</definedName>
    <definedName name="solver_nwt" localSheetId="1" hidden="1">1</definedName>
    <definedName name="solver_opt" localSheetId="1" hidden="1">driver!$AE$33</definedName>
    <definedName name="solver_pre" localSheetId="1" hidden="1">0.000001</definedName>
    <definedName name="solver_rbv" localSheetId="1" hidden="1">1</definedName>
    <definedName name="solver_rel1" localSheetId="1" hidden="1">4</definedName>
    <definedName name="solver_rel2" localSheetId="1" hidden="1">3</definedName>
    <definedName name="solver_rel3" localSheetId="1" hidden="1">2</definedName>
    <definedName name="solver_rel4" localSheetId="1" hidden="1">1</definedName>
    <definedName name="solver_rel5" localSheetId="1" hidden="1">2</definedName>
    <definedName name="solver_rhs1" localSheetId="1" hidden="1">"integer"</definedName>
    <definedName name="solver_rhs2" localSheetId="1" hidden="1">0</definedName>
    <definedName name="solver_rhs3" localSheetId="1" hidden="1">1</definedName>
    <definedName name="solver_rhs4" localSheetId="1" hidden="1">1</definedName>
    <definedName name="solver_rhs5" localSheetId="1" hidden="1">5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6" roundtripDataSignature="AMtx7mgY+scrw4rgoXG7utnCO5kBGXc6EQ=="/>
    </ext>
  </extLst>
</workbook>
</file>

<file path=xl/calcChain.xml><?xml version="1.0" encoding="utf-8"?>
<calcChain xmlns="http://schemas.openxmlformats.org/spreadsheetml/2006/main">
  <c r="AF31" i="2" l="1"/>
  <c r="AG31" i="2"/>
  <c r="AH31" i="2"/>
  <c r="AI31" i="2"/>
  <c r="AE31" i="2"/>
  <c r="AJ26" i="2"/>
  <c r="AJ27" i="2"/>
  <c r="AJ28" i="2"/>
  <c r="AJ29" i="2"/>
  <c r="AJ30" i="2"/>
  <c r="AJ25" i="2"/>
  <c r="U15" i="2"/>
  <c r="S17" i="2"/>
  <c r="U17" i="2"/>
  <c r="U19" i="2"/>
  <c r="J7" i="2"/>
  <c r="U20" i="2" s="1"/>
  <c r="I7" i="2"/>
  <c r="S20" i="2" s="1"/>
  <c r="J6" i="2"/>
  <c r="S19" i="2" s="1"/>
  <c r="I6" i="2"/>
  <c r="V19" i="2" s="1"/>
  <c r="J5" i="2"/>
  <c r="J4" i="2"/>
  <c r="I4" i="2"/>
  <c r="V17" i="2" s="1"/>
  <c r="J3" i="2"/>
  <c r="U16" i="2" s="1"/>
  <c r="I3" i="2"/>
  <c r="S16" i="2" s="1"/>
  <c r="J2" i="2"/>
  <c r="S15" i="2" s="1"/>
  <c r="I2" i="2"/>
  <c r="V15" i="2" s="1"/>
  <c r="W31" i="2"/>
  <c r="X31" i="2"/>
  <c r="Y31" i="2"/>
  <c r="Z31" i="2"/>
  <c r="V31" i="2"/>
  <c r="AA26" i="2"/>
  <c r="AA27" i="2"/>
  <c r="AA28" i="2"/>
  <c r="AA29" i="2"/>
  <c r="AA30" i="2"/>
  <c r="AA25" i="2"/>
  <c r="H7" i="2"/>
  <c r="M20" i="2" s="1"/>
  <c r="G7" i="2"/>
  <c r="H6" i="2"/>
  <c r="P19" i="2" s="1"/>
  <c r="G6" i="2"/>
  <c r="H5" i="2"/>
  <c r="H4" i="2"/>
  <c r="G4" i="2"/>
  <c r="N17" i="2" s="1"/>
  <c r="H3" i="2"/>
  <c r="G3" i="2"/>
  <c r="N16" i="2" s="1"/>
  <c r="H2" i="2"/>
  <c r="G2" i="2"/>
  <c r="N15" i="2" s="1"/>
  <c r="N31" i="2"/>
  <c r="O31" i="2"/>
  <c r="P31" i="2"/>
  <c r="Q31" i="2"/>
  <c r="M31" i="2"/>
  <c r="R26" i="2"/>
  <c r="R27" i="2"/>
  <c r="R28" i="2"/>
  <c r="R29" i="2"/>
  <c r="R30" i="2"/>
  <c r="R25" i="2"/>
  <c r="I15" i="2"/>
  <c r="H15" i="2"/>
  <c r="F7" i="2"/>
  <c r="E7" i="2"/>
  <c r="L20" i="2" s="1"/>
  <c r="F6" i="2"/>
  <c r="I19" i="2" s="1"/>
  <c r="E6" i="2"/>
  <c r="K19" i="2" s="1"/>
  <c r="F5" i="2"/>
  <c r="E5" i="2"/>
  <c r="K18" i="2" s="1"/>
  <c r="F4" i="2"/>
  <c r="E4" i="2"/>
  <c r="K17" i="2" s="1"/>
  <c r="F3" i="2"/>
  <c r="E3" i="2"/>
  <c r="K16" i="2" s="1"/>
  <c r="F2" i="2"/>
  <c r="K15" i="2" s="1"/>
  <c r="E2" i="2"/>
  <c r="J15" i="2" s="1"/>
  <c r="E31" i="2"/>
  <c r="F31" i="2"/>
  <c r="G31" i="2"/>
  <c r="H31" i="2"/>
  <c r="D31" i="2"/>
  <c r="I26" i="2"/>
  <c r="I27" i="2"/>
  <c r="I28" i="2"/>
  <c r="I29" i="2"/>
  <c r="I30" i="2"/>
  <c r="I25" i="2"/>
  <c r="C26" i="2"/>
  <c r="C27" i="2"/>
  <c r="C28" i="2"/>
  <c r="C29" i="2"/>
  <c r="C30" i="2"/>
  <c r="C25" i="2"/>
  <c r="K20" i="2" l="1"/>
  <c r="L15" i="2"/>
  <c r="N20" i="2"/>
  <c r="R17" i="2"/>
  <c r="T19" i="2"/>
  <c r="T17" i="2"/>
  <c r="T15" i="2"/>
  <c r="I16" i="2"/>
  <c r="R16" i="2"/>
  <c r="I17" i="2"/>
  <c r="H20" i="2"/>
  <c r="P16" i="2"/>
  <c r="V20" i="2"/>
  <c r="V16" i="2"/>
  <c r="P17" i="2"/>
  <c r="H16" i="2"/>
  <c r="P15" i="2"/>
  <c r="R15" i="2"/>
  <c r="T20" i="2"/>
  <c r="T16" i="2"/>
  <c r="I20" i="2"/>
  <c r="R20" i="2"/>
  <c r="I18" i="2"/>
  <c r="N19" i="2"/>
  <c r="R19" i="2"/>
  <c r="H18" i="2"/>
  <c r="AJ31" i="2"/>
  <c r="H17" i="2"/>
  <c r="J20" i="2"/>
  <c r="J19" i="2"/>
  <c r="J18" i="2"/>
  <c r="J17" i="2"/>
  <c r="J16" i="2"/>
  <c r="G5" i="2"/>
  <c r="I5" i="2" s="1"/>
  <c r="M19" i="2"/>
  <c r="Q20" i="2"/>
  <c r="Q19" i="2"/>
  <c r="Q17" i="2"/>
  <c r="Q16" i="2"/>
  <c r="Q15" i="2"/>
  <c r="P20" i="2"/>
  <c r="H19" i="2"/>
  <c r="L19" i="2"/>
  <c r="L18" i="2"/>
  <c r="L17" i="2"/>
  <c r="L16" i="2"/>
  <c r="M15" i="2"/>
  <c r="M17" i="2"/>
  <c r="O20" i="2"/>
  <c r="O19" i="2"/>
  <c r="O17" i="2"/>
  <c r="O16" i="2"/>
  <c r="O15" i="2"/>
  <c r="M16" i="2"/>
  <c r="AA31" i="2"/>
  <c r="R31" i="2"/>
  <c r="I31" i="2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" i="1"/>
  <c r="R18" i="2" l="1"/>
  <c r="S18" i="2"/>
  <c r="T18" i="2"/>
  <c r="U18" i="2"/>
  <c r="AE33" i="2" s="1"/>
  <c r="V18" i="2"/>
  <c r="J23" i="1"/>
  <c r="M33" i="2"/>
  <c r="N18" i="2"/>
  <c r="M18" i="2"/>
  <c r="O18" i="2"/>
  <c r="P18" i="2"/>
  <c r="Q18" i="2"/>
  <c r="D15" i="2"/>
  <c r="E15" i="2"/>
  <c r="F15" i="2"/>
  <c r="G15" i="2"/>
  <c r="D16" i="2"/>
  <c r="E16" i="2"/>
  <c r="F16" i="2"/>
  <c r="G16" i="2"/>
  <c r="D17" i="2"/>
  <c r="E17" i="2"/>
  <c r="F17" i="2"/>
  <c r="G17" i="2"/>
  <c r="D18" i="2"/>
  <c r="E18" i="2"/>
  <c r="F18" i="2"/>
  <c r="G18" i="2"/>
  <c r="D19" i="2"/>
  <c r="E19" i="2"/>
  <c r="F19" i="2"/>
  <c r="G19" i="2"/>
  <c r="D20" i="2"/>
  <c r="E20" i="2"/>
  <c r="F20" i="2"/>
  <c r="G20" i="2"/>
  <c r="C16" i="2"/>
  <c r="C17" i="2"/>
  <c r="C18" i="2"/>
  <c r="C19" i="2"/>
  <c r="C20" i="2"/>
  <c r="C15" i="2"/>
  <c r="V33" i="2" l="1"/>
  <c r="O35" i="2" s="1"/>
  <c r="D33" i="2"/>
</calcChain>
</file>

<file path=xl/sharedStrings.xml><?xml version="1.0" encoding="utf-8"?>
<sst xmlns="http://schemas.openxmlformats.org/spreadsheetml/2006/main" count="141" uniqueCount="53">
  <si>
    <t>Customer ID</t>
  </si>
  <si>
    <t>Pickup Location Latitude</t>
  </si>
  <si>
    <t>Pickup Location Longitude</t>
  </si>
  <si>
    <t>Drop Location Latitude</t>
  </si>
  <si>
    <t>Drop Location Longitude</t>
  </si>
  <si>
    <t>Ride Request Time</t>
  </si>
  <si>
    <t>Estimated Drop Time</t>
  </si>
  <si>
    <t>Customer Priority segment</t>
  </si>
  <si>
    <t>EA11</t>
  </si>
  <si>
    <t>EA34</t>
  </si>
  <si>
    <t>EA22</t>
  </si>
  <si>
    <t>EA33</t>
  </si>
  <si>
    <t>EA37</t>
  </si>
  <si>
    <t>EA21</t>
  </si>
  <si>
    <t>EA42</t>
  </si>
  <si>
    <t>EA76</t>
  </si>
  <si>
    <t>EA65</t>
  </si>
  <si>
    <t>EA57</t>
  </si>
  <si>
    <t>EA99</t>
  </si>
  <si>
    <t>EA92</t>
  </si>
  <si>
    <t>EA46</t>
  </si>
  <si>
    <t>EA72</t>
  </si>
  <si>
    <t>EA67</t>
  </si>
  <si>
    <t>EA41</t>
  </si>
  <si>
    <t>EA39</t>
  </si>
  <si>
    <t>EA61</t>
  </si>
  <si>
    <t>EA04</t>
  </si>
  <si>
    <t>EA555</t>
  </si>
  <si>
    <t>Note: one can use haversine distance using these latitude and longitude values.</t>
  </si>
  <si>
    <t>Driver ID</t>
  </si>
  <si>
    <t>ED62</t>
  </si>
  <si>
    <t>ED41</t>
  </si>
  <si>
    <t>ED33</t>
  </si>
  <si>
    <t>ED48</t>
  </si>
  <si>
    <t>ED18</t>
  </si>
  <si>
    <t>ED06</t>
  </si>
  <si>
    <t>Distance to</t>
  </si>
  <si>
    <t>travel distance</t>
  </si>
  <si>
    <t>sum</t>
  </si>
  <si>
    <t>Distance</t>
  </si>
  <si>
    <t>Current location Latitude 1</t>
  </si>
  <si>
    <t>Current location Longitude 2</t>
  </si>
  <si>
    <t>Current location Latitude 2</t>
  </si>
  <si>
    <t>Current location Longitude 3</t>
  </si>
  <si>
    <t>Current location Latitude 3</t>
  </si>
  <si>
    <t>Current location Longitude 4</t>
  </si>
  <si>
    <t>Current location Latitude 4</t>
  </si>
  <si>
    <t>Optimal Route</t>
  </si>
  <si>
    <t>EA34-EA57-EA99-EA555</t>
  </si>
  <si>
    <t>EA33-EA65-EA67-EA41</t>
  </si>
  <si>
    <t>EA11-EA21-EA92-EA61</t>
  </si>
  <si>
    <t>EA37-EA76-EA46-EA04</t>
  </si>
  <si>
    <t>EA42-EA72-EA39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</si>
</sst>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rial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8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3499862666707357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 applyFont="1" applyAlignment="1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/>
    <xf numFmtId="22" fontId="3" fillId="0" borderId="0" xfId="0" applyNumberFormat="1" applyFont="1"/>
    <xf numFmtId="0" fontId="2" fillId="0" borderId="0" xfId="0" applyFont="1" applyAlignment="1"/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4" fillId="0" borderId="0" xfId="0" applyFont="1" applyAlignment="1"/>
    <xf numFmtId="2" fontId="0" fillId="0" borderId="0" xfId="0" applyNumberFormat="1" applyFont="1" applyAlignment="1"/>
    <xf numFmtId="0" fontId="1" fillId="0" borderId="0" xfId="0" applyFont="1" applyFill="1" applyBorder="1" applyAlignment="1">
      <alignment vertical="center" wrapText="1"/>
    </xf>
    <xf numFmtId="2" fontId="0" fillId="2" borderId="0" xfId="0" applyNumberFormat="1" applyFont="1" applyFill="1" applyAlignment="1"/>
    <xf numFmtId="2" fontId="0" fillId="3" borderId="0" xfId="0" applyNumberFormat="1" applyFont="1" applyFill="1" applyAlignment="1"/>
    <xf numFmtId="2" fontId="0" fillId="4" borderId="0" xfId="0" applyNumberFormat="1" applyFont="1" applyFill="1" applyAlignment="1"/>
    <xf numFmtId="2" fontId="0" fillId="5" borderId="0" xfId="0" applyNumberFormat="1" applyFont="1" applyFill="1" applyAlignment="1"/>
    <xf numFmtId="0" fontId="1" fillId="2" borderId="0" xfId="0" applyFont="1" applyFill="1" applyAlignment="1">
      <alignment vertical="center" wrapText="1"/>
    </xf>
    <xf numFmtId="0" fontId="1" fillId="3" borderId="0" xfId="0" applyFont="1" applyFill="1" applyAlignment="1">
      <alignment vertical="center" wrapText="1"/>
    </xf>
    <xf numFmtId="0" fontId="1" fillId="4" borderId="0" xfId="0" applyFont="1" applyFill="1" applyAlignment="1">
      <alignment vertical="center" wrapText="1"/>
    </xf>
    <xf numFmtId="0" fontId="1" fillId="6" borderId="0" xfId="0" applyFont="1" applyFill="1" applyAlignment="1">
      <alignment vertical="center" wrapText="1"/>
    </xf>
    <xf numFmtId="0" fontId="1" fillId="3" borderId="0" xfId="0" applyFont="1" applyFill="1" applyBorder="1" applyAlignment="1">
      <alignment vertical="center" wrapText="1"/>
    </xf>
    <xf numFmtId="0" fontId="1" fillId="4" borderId="0" xfId="0" applyFont="1" applyFill="1" applyBorder="1" applyAlignment="1">
      <alignment vertical="center" wrapText="1"/>
    </xf>
    <xf numFmtId="0" fontId="1" fillId="6" borderId="0" xfId="0" applyFont="1" applyFill="1" applyBorder="1" applyAlignment="1">
      <alignment vertical="center" wrapText="1"/>
    </xf>
    <xf numFmtId="0" fontId="1" fillId="7" borderId="3" xfId="0" applyFont="1" applyFill="1" applyBorder="1" applyAlignment="1">
      <alignment horizontal="left" vertical="center" wrapText="1"/>
    </xf>
    <xf numFmtId="0" fontId="0" fillId="8" borderId="3" xfId="0" applyFont="1" applyFill="1" applyBorder="1" applyAlignment="1"/>
    <xf numFmtId="0" fontId="2" fillId="9" borderId="3" xfId="0" applyFont="1" applyFill="1" applyBorder="1"/>
    <xf numFmtId="0" fontId="0" fillId="10" borderId="3" xfId="0" applyFont="1" applyFill="1" applyBorder="1" applyAlignment="1"/>
    <xf numFmtId="0" fontId="0" fillId="11" borderId="3" xfId="0" applyFont="1" applyFill="1" applyBorder="1" applyAlignment="1"/>
    <xf numFmtId="0" fontId="0" fillId="0" borderId="0" xfId="0" applyFont="1" applyAlignment="1">
      <alignment horizontal="center"/>
    </xf>
  </cellXfs>
  <cellStyles count="1">
    <cellStyle name="Normal" xfId="0" builtinId="0"/>
  </cellStyles>
  <dxfs count="1"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0"/>
  <sheetViews>
    <sheetView workbookViewId="0">
      <selection activeCell="J24" sqref="J24"/>
    </sheetView>
  </sheetViews>
  <sheetFormatPr defaultColWidth="12.58203125" defaultRowHeight="15" customHeight="1" x14ac:dyDescent="0.3"/>
  <cols>
    <col min="1" max="1" width="7.6640625" customWidth="1"/>
    <col min="2" max="5" width="7.58203125" customWidth="1"/>
    <col min="6" max="7" width="13.9140625" bestFit="1" customWidth="1"/>
    <col min="8" max="8" width="12" customWidth="1"/>
    <col min="9" max="26" width="7.58203125" customWidth="1"/>
  </cols>
  <sheetData>
    <row r="1" spans="1:10" ht="14.25" customHeigh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J1" s="11" t="s">
        <v>37</v>
      </c>
    </row>
    <row r="2" spans="1:10" ht="14.25" customHeight="1" x14ac:dyDescent="0.35">
      <c r="A2" s="3" t="s">
        <v>8</v>
      </c>
      <c r="B2" s="4">
        <v>-73.950889587402301</v>
      </c>
      <c r="C2" s="4">
        <v>40.7747802734375</v>
      </c>
      <c r="D2" s="4">
        <v>-73.982711791992102</v>
      </c>
      <c r="E2" s="4">
        <v>40.775169372558501</v>
      </c>
      <c r="F2" s="5">
        <v>42370.20994212963</v>
      </c>
      <c r="G2" s="5">
        <v>42370.217372685183</v>
      </c>
      <c r="H2" s="3">
        <v>1</v>
      </c>
      <c r="J2" s="12">
        <f>69*SQRT(((B2-D2)^2)+((C2-E2)^2))</f>
        <v>2.195896248634992</v>
      </c>
    </row>
    <row r="3" spans="1:10" ht="14.25" customHeight="1" x14ac:dyDescent="0.35">
      <c r="A3" s="3" t="s">
        <v>9</v>
      </c>
      <c r="B3" s="4">
        <v>-74.004898071289006</v>
      </c>
      <c r="C3" s="4">
        <v>40.741546630859297</v>
      </c>
      <c r="D3" s="4">
        <v>-73.967826843261705</v>
      </c>
      <c r="E3" s="4">
        <v>40.755199432372997</v>
      </c>
      <c r="F3" s="5">
        <v>42370.209953703707</v>
      </c>
      <c r="G3" s="5">
        <v>42370.217442129629</v>
      </c>
      <c r="H3" s="3">
        <v>1</v>
      </c>
      <c r="J3" s="12">
        <f t="shared" ref="J3:J21" si="0">69*SQRT(((B3-D3)^2)+((C3-E3)^2))</f>
        <v>2.7258711219113008</v>
      </c>
    </row>
    <row r="4" spans="1:10" ht="14.25" customHeight="1" x14ac:dyDescent="0.35">
      <c r="A4" s="3" t="s">
        <v>10</v>
      </c>
      <c r="B4" s="4">
        <v>-73.970230102539006</v>
      </c>
      <c r="C4" s="4">
        <v>40.753952026367102</v>
      </c>
      <c r="D4" s="4">
        <v>-73.783042907714801</v>
      </c>
      <c r="E4" s="4">
        <v>40.648895263671797</v>
      </c>
      <c r="F4" s="5">
        <v>42370.209953703707</v>
      </c>
      <c r="G4" s="5">
        <v>42370.226076388892</v>
      </c>
      <c r="H4" s="3">
        <v>1</v>
      </c>
      <c r="J4" s="12">
        <f t="shared" si="0"/>
        <v>14.811066464287942</v>
      </c>
    </row>
    <row r="5" spans="1:10" ht="14.25" customHeight="1" x14ac:dyDescent="0.35">
      <c r="A5" s="3" t="s">
        <v>11</v>
      </c>
      <c r="B5" s="4">
        <v>-73.982902526855398</v>
      </c>
      <c r="C5" s="4">
        <v>40.730678558349602</v>
      </c>
      <c r="D5" s="4">
        <v>-73.962242126464801</v>
      </c>
      <c r="E5" s="4">
        <v>40.662929534912102</v>
      </c>
      <c r="F5" s="5">
        <v>42370.209953703707</v>
      </c>
      <c r="G5" s="5">
        <v>42370.226666666669</v>
      </c>
      <c r="H5" s="3">
        <v>2</v>
      </c>
      <c r="J5" s="12">
        <f t="shared" si="0"/>
        <v>4.8872180870558815</v>
      </c>
    </row>
    <row r="6" spans="1:10" ht="14.25" customHeight="1" x14ac:dyDescent="0.35">
      <c r="A6" s="3" t="s">
        <v>12</v>
      </c>
      <c r="B6" s="4">
        <v>-73.982063293457003</v>
      </c>
      <c r="C6" s="4">
        <v>40.777873992919901</v>
      </c>
      <c r="D6" s="4">
        <v>-73.980163574218693</v>
      </c>
      <c r="E6" s="4">
        <v>40.782360076904197</v>
      </c>
      <c r="F6" s="5">
        <v>42370.209953703707</v>
      </c>
      <c r="G6" s="5">
        <v>42370.211192129631</v>
      </c>
      <c r="H6" s="3">
        <v>3</v>
      </c>
      <c r="J6" s="12">
        <f t="shared" si="0"/>
        <v>0.3361502871155766</v>
      </c>
    </row>
    <row r="7" spans="1:10" ht="14.25" customHeight="1" x14ac:dyDescent="0.35">
      <c r="A7" s="3" t="s">
        <v>13</v>
      </c>
      <c r="B7" s="4">
        <v>-73.974853515625</v>
      </c>
      <c r="C7" s="4">
        <v>40.783092498779197</v>
      </c>
      <c r="D7" s="4">
        <v>-73.982971191406193</v>
      </c>
      <c r="E7" s="4">
        <v>40.7715454101562</v>
      </c>
      <c r="F7" s="5">
        <v>42370.477094907408</v>
      </c>
      <c r="G7" s="5">
        <v>42370.479930555557</v>
      </c>
      <c r="H7" s="3">
        <v>3</v>
      </c>
      <c r="J7" s="13">
        <f t="shared" si="0"/>
        <v>0.97393179992950962</v>
      </c>
    </row>
    <row r="8" spans="1:10" ht="14.25" customHeight="1" x14ac:dyDescent="0.35">
      <c r="A8" s="3" t="s">
        <v>14</v>
      </c>
      <c r="B8" s="4">
        <v>-73.915672302245994</v>
      </c>
      <c r="C8" s="4">
        <v>40.743270874023402</v>
      </c>
      <c r="D8" s="4">
        <v>-73.991409301757798</v>
      </c>
      <c r="E8" s="4">
        <v>40.749710083007798</v>
      </c>
      <c r="F8" s="5">
        <v>42370.477094907408</v>
      </c>
      <c r="G8" s="5">
        <v>42370.490590277775</v>
      </c>
      <c r="H8" s="3">
        <v>2</v>
      </c>
      <c r="J8" s="13">
        <f t="shared" si="0"/>
        <v>5.2447065248411251</v>
      </c>
    </row>
    <row r="9" spans="1:10" ht="14.25" customHeight="1" x14ac:dyDescent="0.35">
      <c r="A9" s="3" t="s">
        <v>15</v>
      </c>
      <c r="B9" s="4">
        <v>-73.985748291015597</v>
      </c>
      <c r="C9" s="4">
        <v>40.762886047363203</v>
      </c>
      <c r="D9" s="4">
        <v>-73.987266540527301</v>
      </c>
      <c r="E9" s="4">
        <v>40.7685737609863</v>
      </c>
      <c r="F9" s="5">
        <v>42370.477106481485</v>
      </c>
      <c r="G9" s="5">
        <v>42370.478564814817</v>
      </c>
      <c r="H9" s="3">
        <v>2</v>
      </c>
      <c r="J9" s="13">
        <f t="shared" si="0"/>
        <v>0.40619361649025398</v>
      </c>
    </row>
    <row r="10" spans="1:10" ht="14.25" customHeight="1" x14ac:dyDescent="0.35">
      <c r="A10" s="3" t="s">
        <v>16</v>
      </c>
      <c r="B10" s="4">
        <v>-73.991859436035099</v>
      </c>
      <c r="C10" s="4">
        <v>40.731159210205</v>
      </c>
      <c r="D10" s="4">
        <v>-73.998352050781193</v>
      </c>
      <c r="E10" s="4">
        <v>40.713130950927699</v>
      </c>
      <c r="F10" s="5">
        <v>42370.477106481485</v>
      </c>
      <c r="G10" s="5">
        <v>42370.481782407405</v>
      </c>
      <c r="H10" s="3">
        <v>3</v>
      </c>
      <c r="J10" s="13">
        <f t="shared" si="0"/>
        <v>1.3221598781229753</v>
      </c>
    </row>
    <row r="11" spans="1:10" ht="14.25" customHeight="1" x14ac:dyDescent="0.35">
      <c r="A11" s="3" t="s">
        <v>17</v>
      </c>
      <c r="B11" s="4">
        <v>-73.961387634277301</v>
      </c>
      <c r="C11" s="4">
        <v>40.774330139160099</v>
      </c>
      <c r="D11" s="4">
        <v>-73.975532531738196</v>
      </c>
      <c r="E11" s="4">
        <v>40.751270294189403</v>
      </c>
      <c r="F11" s="5">
        <v>42370.477118055554</v>
      </c>
      <c r="G11" s="5">
        <v>42370.483101851853</v>
      </c>
      <c r="H11" s="3">
        <v>1</v>
      </c>
      <c r="J11" s="13">
        <f t="shared" si="0"/>
        <v>1.8666184419995029</v>
      </c>
    </row>
    <row r="12" spans="1:10" ht="14.25" customHeight="1" x14ac:dyDescent="0.35">
      <c r="A12" s="3" t="s">
        <v>18</v>
      </c>
      <c r="B12" s="4">
        <v>-73.993423461914006</v>
      </c>
      <c r="C12" s="4">
        <v>40.724498748779197</v>
      </c>
      <c r="D12" s="4">
        <v>-74.00244140625</v>
      </c>
      <c r="E12" s="4">
        <v>40.728343963622997</v>
      </c>
      <c r="F12" s="5">
        <v>42371.671678240738</v>
      </c>
      <c r="G12" s="5">
        <v>42371.673946759256</v>
      </c>
      <c r="H12" s="4">
        <v>3</v>
      </c>
      <c r="J12" s="14">
        <f t="shared" si="0"/>
        <v>0.67644285484399702</v>
      </c>
    </row>
    <row r="13" spans="1:10" ht="14.25" customHeight="1" x14ac:dyDescent="0.35">
      <c r="A13" s="3" t="s">
        <v>19</v>
      </c>
      <c r="B13" s="4">
        <v>-73.972427368164006</v>
      </c>
      <c r="C13" s="4">
        <v>40.7557983398437</v>
      </c>
      <c r="D13" s="4">
        <v>-73.988006591796804</v>
      </c>
      <c r="E13" s="4">
        <v>40.750957489013601</v>
      </c>
      <c r="F13" s="5">
        <v>42371.671678240738</v>
      </c>
      <c r="G13" s="5">
        <v>42371.680439814816</v>
      </c>
      <c r="H13" s="4">
        <v>3</v>
      </c>
      <c r="J13" s="14">
        <f t="shared" si="0"/>
        <v>1.1256648363804531</v>
      </c>
    </row>
    <row r="14" spans="1:10" ht="14.25" customHeight="1" x14ac:dyDescent="0.35">
      <c r="A14" s="3" t="s">
        <v>20</v>
      </c>
      <c r="B14" s="4">
        <v>-73.9903564453125</v>
      </c>
      <c r="C14" s="4">
        <v>40.756328582763601</v>
      </c>
      <c r="D14" s="4">
        <v>-73.981498718261705</v>
      </c>
      <c r="E14" s="4">
        <v>40.767852783203097</v>
      </c>
      <c r="F14" s="5">
        <v>42371.671678240738</v>
      </c>
      <c r="G14" s="5">
        <v>42371.676793981482</v>
      </c>
      <c r="H14" s="4">
        <v>3</v>
      </c>
      <c r="J14" s="14">
        <f t="shared" si="0"/>
        <v>1.0029157103557402</v>
      </c>
    </row>
    <row r="15" spans="1:10" ht="14.25" customHeight="1" x14ac:dyDescent="0.35">
      <c r="A15" s="3" t="s">
        <v>21</v>
      </c>
      <c r="B15" s="4">
        <v>-73.987571716308494</v>
      </c>
      <c r="C15" s="4">
        <v>40.744911193847599</v>
      </c>
      <c r="D15" s="4">
        <v>-73.9781494140625</v>
      </c>
      <c r="E15" s="4">
        <v>40.754665374755803</v>
      </c>
      <c r="F15" s="5">
        <v>42371.671689814815</v>
      </c>
      <c r="G15" s="5">
        <v>42371.674699074072</v>
      </c>
      <c r="H15" s="4">
        <v>2</v>
      </c>
      <c r="J15" s="14">
        <f t="shared" si="0"/>
        <v>0.93576777562371893</v>
      </c>
    </row>
    <row r="16" spans="1:10" ht="14.25" customHeight="1" x14ac:dyDescent="0.35">
      <c r="A16" s="3" t="s">
        <v>22</v>
      </c>
      <c r="B16" s="4">
        <v>-74.010360717773395</v>
      </c>
      <c r="C16" s="4">
        <v>40.7115058898925</v>
      </c>
      <c r="D16" s="4">
        <v>-74.008712768554602</v>
      </c>
      <c r="E16" s="4">
        <v>40.739463806152301</v>
      </c>
      <c r="F16" s="5">
        <v>42371.671689814815</v>
      </c>
      <c r="G16" s="5">
        <v>42371.681030092594</v>
      </c>
      <c r="H16" s="4">
        <v>3</v>
      </c>
      <c r="J16" s="14">
        <f t="shared" si="0"/>
        <v>1.9324445284496052</v>
      </c>
    </row>
    <row r="17" spans="1:10" ht="14.25" customHeight="1" x14ac:dyDescent="0.35">
      <c r="A17" s="3" t="s">
        <v>23</v>
      </c>
      <c r="B17" s="4">
        <v>-73.995811462402301</v>
      </c>
      <c r="C17" s="4">
        <v>40.744022369384702</v>
      </c>
      <c r="D17" s="4">
        <v>-73.9835205078125</v>
      </c>
      <c r="E17" s="4">
        <v>40.738491058349602</v>
      </c>
      <c r="F17" s="5">
        <v>42370.912754629629</v>
      </c>
      <c r="G17" s="5">
        <v>42370.916990740741</v>
      </c>
      <c r="H17" s="4">
        <v>1</v>
      </c>
      <c r="J17" s="15">
        <f t="shared" si="0"/>
        <v>0.92999859327065004</v>
      </c>
    </row>
    <row r="18" spans="1:10" ht="14.25" customHeight="1" x14ac:dyDescent="0.35">
      <c r="A18" s="3" t="s">
        <v>24</v>
      </c>
      <c r="B18" s="4">
        <v>-73.987373352050696</v>
      </c>
      <c r="C18" s="4">
        <v>40.754966735839801</v>
      </c>
      <c r="D18" s="4">
        <v>-73.975303649902301</v>
      </c>
      <c r="E18" s="4">
        <v>40.765224456787102</v>
      </c>
      <c r="F18" s="5">
        <v>42370.912754629629</v>
      </c>
      <c r="G18" s="5">
        <v>42370.918229166666</v>
      </c>
      <c r="H18" s="4">
        <v>2</v>
      </c>
      <c r="J18" s="15">
        <f t="shared" si="0"/>
        <v>1.0929446425648675</v>
      </c>
    </row>
    <row r="19" spans="1:10" ht="14.25" customHeight="1" x14ac:dyDescent="0.35">
      <c r="A19" s="3" t="s">
        <v>25</v>
      </c>
      <c r="B19" s="4">
        <v>-73.994041442870994</v>
      </c>
      <c r="C19" s="4">
        <v>40.751106262207003</v>
      </c>
      <c r="D19" s="4">
        <v>-74.013572692870994</v>
      </c>
      <c r="E19" s="4">
        <v>40.713623046875</v>
      </c>
      <c r="F19" s="5">
        <v>42370.912754629629</v>
      </c>
      <c r="G19" s="5">
        <v>42370.92659722222</v>
      </c>
      <c r="H19" s="4">
        <v>3</v>
      </c>
      <c r="J19" s="15">
        <f t="shared" si="0"/>
        <v>2.9163918759542717</v>
      </c>
    </row>
    <row r="20" spans="1:10" ht="14.25" customHeight="1" x14ac:dyDescent="0.35">
      <c r="A20" s="3" t="s">
        <v>26</v>
      </c>
      <c r="B20" s="4">
        <v>-73.870956420898395</v>
      </c>
      <c r="C20" s="4">
        <v>40.773658752441399</v>
      </c>
      <c r="D20" s="4">
        <v>-73.903617858886705</v>
      </c>
      <c r="E20" s="4">
        <v>40.771141052246001</v>
      </c>
      <c r="F20" s="5">
        <v>42370.912754629629</v>
      </c>
      <c r="G20" s="5">
        <v>42370.918993055559</v>
      </c>
      <c r="H20" s="4">
        <v>1</v>
      </c>
      <c r="J20" s="15">
        <f t="shared" si="0"/>
        <v>2.2603249399276897</v>
      </c>
    </row>
    <row r="21" spans="1:10" ht="14.25" customHeight="1" x14ac:dyDescent="0.35">
      <c r="A21" s="3" t="s">
        <v>27</v>
      </c>
      <c r="B21" s="4">
        <v>-73.993751525878906</v>
      </c>
      <c r="C21" s="4">
        <v>40.720130920410099</v>
      </c>
      <c r="D21" s="4">
        <v>-73.969001770019503</v>
      </c>
      <c r="E21" s="4">
        <v>40.760871887207003</v>
      </c>
      <c r="F21" s="5">
        <v>42370.912754629629</v>
      </c>
      <c r="G21" s="5">
        <v>42370.923842592594</v>
      </c>
      <c r="H21" s="4">
        <v>2</v>
      </c>
      <c r="J21" s="15">
        <f t="shared" si="0"/>
        <v>3.2891922869099339</v>
      </c>
    </row>
    <row r="22" spans="1:10" ht="14.25" customHeight="1" x14ac:dyDescent="0.3"/>
    <row r="23" spans="1:10" ht="14.25" customHeight="1" x14ac:dyDescent="0.35">
      <c r="A23" s="6" t="s">
        <v>28</v>
      </c>
      <c r="J23" s="10">
        <f>SUM(J2:J21)</f>
        <v>50.931900514669991</v>
      </c>
    </row>
    <row r="24" spans="1:10" ht="14.25" customHeight="1" x14ac:dyDescent="0.3"/>
    <row r="25" spans="1:10" ht="14.25" customHeight="1" x14ac:dyDescent="0.3"/>
    <row r="26" spans="1:10" ht="14.25" customHeight="1" x14ac:dyDescent="0.3"/>
    <row r="27" spans="1:10" ht="14.25" customHeight="1" x14ac:dyDescent="0.3"/>
    <row r="28" spans="1:10" ht="14.25" customHeight="1" x14ac:dyDescent="0.3"/>
    <row r="29" spans="1:10" ht="14.25" customHeight="1" x14ac:dyDescent="0.3"/>
    <row r="30" spans="1:10" ht="14.25" customHeight="1" x14ac:dyDescent="0.3"/>
    <row r="31" spans="1:10" ht="14.25" customHeight="1" x14ac:dyDescent="0.3"/>
    <row r="32" spans="1:10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1001"/>
  <sheetViews>
    <sheetView tabSelected="1" topLeftCell="D1" zoomScale="80" zoomScaleNormal="80" workbookViewId="0">
      <selection activeCell="T5" sqref="T5"/>
    </sheetView>
  </sheetViews>
  <sheetFormatPr defaultColWidth="12.58203125" defaultRowHeight="15" customHeight="1" x14ac:dyDescent="0.3"/>
  <cols>
    <col min="2" max="2" width="11" customWidth="1"/>
    <col min="3" max="3" width="11.4140625" customWidth="1"/>
    <col min="4" max="4" width="10.9140625" bestFit="1" customWidth="1"/>
    <col min="5" max="5" width="10.1640625" customWidth="1"/>
    <col min="6" max="6" width="12.5" customWidth="1"/>
    <col min="7" max="7" width="11" customWidth="1"/>
    <col min="8" max="14" width="7.58203125" customWidth="1"/>
    <col min="15" max="15" width="38.58203125" customWidth="1"/>
    <col min="16" max="27" width="7.58203125" customWidth="1"/>
  </cols>
  <sheetData>
    <row r="1" spans="1:22" ht="14.25" customHeight="1" thickBot="1" x14ac:dyDescent="0.35">
      <c r="B1" s="7" t="s">
        <v>29</v>
      </c>
      <c r="C1" s="8" t="s">
        <v>40</v>
      </c>
      <c r="D1" s="8" t="s">
        <v>41</v>
      </c>
      <c r="E1" s="8" t="s">
        <v>42</v>
      </c>
      <c r="F1" s="8" t="s">
        <v>41</v>
      </c>
      <c r="G1" s="8" t="s">
        <v>44</v>
      </c>
      <c r="H1" s="8" t="s">
        <v>43</v>
      </c>
      <c r="I1" s="8" t="s">
        <v>46</v>
      </c>
      <c r="J1" s="8" t="s">
        <v>45</v>
      </c>
      <c r="N1" s="23" t="s">
        <v>29</v>
      </c>
      <c r="O1" s="24" t="s">
        <v>47</v>
      </c>
    </row>
    <row r="2" spans="1:22" ht="14.25" customHeight="1" x14ac:dyDescent="0.35">
      <c r="B2" s="4" t="s">
        <v>30</v>
      </c>
      <c r="C2" s="4">
        <v>-73.786590576171804</v>
      </c>
      <c r="D2" s="4">
        <v>40.734550476074197</v>
      </c>
      <c r="E2">
        <f>C2</f>
        <v>-73.786590576171804</v>
      </c>
      <c r="F2">
        <f>D2</f>
        <v>40.734550476074197</v>
      </c>
      <c r="G2">
        <f>'customer data'!D8</f>
        <v>-73.991409301757798</v>
      </c>
      <c r="H2">
        <f>'customer data'!E8</f>
        <v>40.749710083007798</v>
      </c>
      <c r="I2">
        <f>'customer data'!D15</f>
        <v>-73.9781494140625</v>
      </c>
      <c r="J2">
        <f>'customer data'!E15</f>
        <v>40.754665374755803</v>
      </c>
      <c r="N2" s="25" t="s">
        <v>30</v>
      </c>
      <c r="O2" s="26" t="s">
        <v>52</v>
      </c>
    </row>
    <row r="3" spans="1:22" ht="14.25" customHeight="1" x14ac:dyDescent="0.35">
      <c r="B3" s="4" t="s">
        <v>31</v>
      </c>
      <c r="C3" s="4">
        <v>-74.011482238769503</v>
      </c>
      <c r="D3" s="4">
        <v>40.709663391113203</v>
      </c>
      <c r="E3">
        <f>'customer data'!D3</f>
        <v>-73.967826843261705</v>
      </c>
      <c r="F3">
        <f>'customer data'!E3</f>
        <v>40.755199432372997</v>
      </c>
      <c r="G3">
        <f>'customer data'!D11</f>
        <v>-73.975532531738196</v>
      </c>
      <c r="H3">
        <f>'customer data'!E11</f>
        <v>40.751270294189403</v>
      </c>
      <c r="I3">
        <f>'customer data'!D12</f>
        <v>-74.00244140625</v>
      </c>
      <c r="J3">
        <f>'customer data'!E12</f>
        <v>40.728343963622997</v>
      </c>
      <c r="N3" s="25" t="s">
        <v>31</v>
      </c>
      <c r="O3" s="27" t="s">
        <v>48</v>
      </c>
    </row>
    <row r="4" spans="1:22" ht="14.25" customHeight="1" x14ac:dyDescent="0.35">
      <c r="B4" s="4" t="s">
        <v>32</v>
      </c>
      <c r="C4" s="4">
        <v>-73.996711730957003</v>
      </c>
      <c r="D4" s="4">
        <v>40.725208282470703</v>
      </c>
      <c r="E4">
        <f>'customer data'!D5</f>
        <v>-73.962242126464801</v>
      </c>
      <c r="F4">
        <f>'customer data'!E5</f>
        <v>40.662929534912102</v>
      </c>
      <c r="G4">
        <f>'customer data'!D10</f>
        <v>-73.998352050781193</v>
      </c>
      <c r="H4">
        <f>'customer data'!E10</f>
        <v>40.713130950927699</v>
      </c>
      <c r="I4">
        <f>'customer data'!D16</f>
        <v>-74.008712768554602</v>
      </c>
      <c r="J4">
        <f>'customer data'!E16</f>
        <v>40.739463806152301</v>
      </c>
      <c r="N4" s="25" t="s">
        <v>32</v>
      </c>
      <c r="O4" s="26" t="s">
        <v>49</v>
      </c>
      <c r="T4">
        <v>1</v>
      </c>
    </row>
    <row r="5" spans="1:22" ht="14.25" customHeight="1" x14ac:dyDescent="0.35">
      <c r="B5" s="4" t="s">
        <v>33</v>
      </c>
      <c r="C5" s="4">
        <v>-73.975982666015597</v>
      </c>
      <c r="D5" s="4">
        <v>40.751953125</v>
      </c>
      <c r="E5">
        <f>'customer data'!D4</f>
        <v>-73.783042907714801</v>
      </c>
      <c r="F5">
        <f>'customer data'!E4</f>
        <v>40.648895263671797</v>
      </c>
      <c r="G5">
        <f>E5</f>
        <v>-73.783042907714801</v>
      </c>
      <c r="H5">
        <f>F5</f>
        <v>40.648895263671797</v>
      </c>
      <c r="I5">
        <f>G5</f>
        <v>-73.783042907714801</v>
      </c>
      <c r="J5">
        <f>H5</f>
        <v>40.648895263671797</v>
      </c>
      <c r="N5" s="25" t="s">
        <v>33</v>
      </c>
      <c r="O5" s="27" t="s">
        <v>10</v>
      </c>
    </row>
    <row r="6" spans="1:22" ht="14.25" customHeight="1" x14ac:dyDescent="0.35">
      <c r="B6" s="4" t="s">
        <v>34</v>
      </c>
      <c r="C6" s="4">
        <v>-73.977859497070298</v>
      </c>
      <c r="D6" s="4">
        <v>40.764881134033203</v>
      </c>
      <c r="E6">
        <f>'customer data'!D2</f>
        <v>-73.982711791992102</v>
      </c>
      <c r="F6">
        <f>'customer data'!E2</f>
        <v>40.775169372558501</v>
      </c>
      <c r="G6">
        <f>'customer data'!D7</f>
        <v>-73.982971191406193</v>
      </c>
      <c r="H6">
        <f>'customer data'!E7</f>
        <v>40.7715454101562</v>
      </c>
      <c r="I6">
        <f>'customer data'!D13</f>
        <v>-73.988006591796804</v>
      </c>
      <c r="J6">
        <f>'customer data'!E13</f>
        <v>40.750957489013601</v>
      </c>
      <c r="N6" s="25" t="s">
        <v>34</v>
      </c>
      <c r="O6" s="26" t="s">
        <v>50</v>
      </c>
    </row>
    <row r="7" spans="1:22" ht="14.25" customHeight="1" x14ac:dyDescent="0.35">
      <c r="B7" s="4" t="s">
        <v>35</v>
      </c>
      <c r="C7" s="4">
        <v>-73.991149902343693</v>
      </c>
      <c r="D7" s="4">
        <v>40.750705718994098</v>
      </c>
      <c r="E7">
        <f>'customer data'!D6</f>
        <v>-73.980163574218693</v>
      </c>
      <c r="F7">
        <f>'customer data'!E6</f>
        <v>40.782360076904197</v>
      </c>
      <c r="G7">
        <f>'customer data'!D9</f>
        <v>-73.987266540527301</v>
      </c>
      <c r="H7">
        <f>'customer data'!E9</f>
        <v>40.7685737609863</v>
      </c>
      <c r="I7">
        <f>'customer data'!D14</f>
        <v>-73.981498718261705</v>
      </c>
      <c r="J7">
        <f>'customer data'!E14</f>
        <v>40.767852783203097</v>
      </c>
      <c r="N7" s="25" t="s">
        <v>35</v>
      </c>
      <c r="O7" s="27" t="s">
        <v>51</v>
      </c>
    </row>
    <row r="8" spans="1:22" ht="14.25" customHeight="1" x14ac:dyDescent="0.3"/>
    <row r="9" spans="1:22" ht="14.25" customHeight="1" x14ac:dyDescent="0.3"/>
    <row r="10" spans="1:22" ht="14.25" customHeight="1" x14ac:dyDescent="0.3"/>
    <row r="11" spans="1:22" ht="14.25" customHeight="1" x14ac:dyDescent="0.3"/>
    <row r="12" spans="1:22" ht="14.25" customHeight="1" x14ac:dyDescent="0.3"/>
    <row r="13" spans="1:22" ht="14.25" customHeight="1" thickBot="1" x14ac:dyDescent="0.35">
      <c r="C13" s="9" t="s">
        <v>36</v>
      </c>
    </row>
    <row r="14" spans="1:22" ht="14.25" customHeight="1" thickBot="1" x14ac:dyDescent="0.35">
      <c r="B14" s="7" t="s">
        <v>29</v>
      </c>
      <c r="C14" s="16" t="s">
        <v>8</v>
      </c>
      <c r="D14" s="16" t="s">
        <v>9</v>
      </c>
      <c r="E14" s="16" t="s">
        <v>10</v>
      </c>
      <c r="F14" s="16" t="s">
        <v>11</v>
      </c>
      <c r="G14" s="16" t="s">
        <v>12</v>
      </c>
      <c r="H14" s="17" t="s">
        <v>13</v>
      </c>
      <c r="I14" s="17" t="s">
        <v>14</v>
      </c>
      <c r="J14" s="17" t="s">
        <v>15</v>
      </c>
      <c r="K14" s="17" t="s">
        <v>16</v>
      </c>
      <c r="L14" s="17" t="s">
        <v>17</v>
      </c>
      <c r="M14" s="18" t="s">
        <v>18</v>
      </c>
      <c r="N14" s="18" t="s">
        <v>19</v>
      </c>
      <c r="O14" s="18" t="s">
        <v>20</v>
      </c>
      <c r="P14" s="18" t="s">
        <v>21</v>
      </c>
      <c r="Q14" s="18" t="s">
        <v>22</v>
      </c>
      <c r="R14" s="19" t="s">
        <v>23</v>
      </c>
      <c r="S14" s="19" t="s">
        <v>24</v>
      </c>
      <c r="T14" s="19" t="s">
        <v>25</v>
      </c>
      <c r="U14" s="19" t="s">
        <v>26</v>
      </c>
      <c r="V14" s="19" t="s">
        <v>27</v>
      </c>
    </row>
    <row r="15" spans="1:22" ht="14.25" customHeight="1" x14ac:dyDescent="0.35">
      <c r="A15">
        <v>1</v>
      </c>
      <c r="B15" s="4" t="s">
        <v>30</v>
      </c>
      <c r="C15" s="10">
        <f>69*SQRT(((VLOOKUP($B15,$B$2:$D$7,2,0)-VLOOKUP(C$14,'customer data'!$A$2:$H$21,2,0))^2+(VLOOKUP(driver!$B15,driver!$B$2:$D$7,3,0)-VLOOKUP(driver!C$14,'customer data'!$A$2:$H$21,3,0))^2))</f>
        <v>11.671529318508931</v>
      </c>
      <c r="D15" s="10">
        <f>69*SQRT(((VLOOKUP($B15,$B$2:$D$7,2,0)-VLOOKUP(D$14,'customer data'!$A$2:$H$21,2,0))^2+(VLOOKUP(driver!$B15,driver!$B$2:$D$7,3,0)-VLOOKUP(driver!D$14,'customer data'!$A$2:$H$21,3,0))^2))</f>
        <v>15.070950337445774</v>
      </c>
      <c r="E15" s="10">
        <f>69*SQRT(((VLOOKUP($B15,$B$2:$D$7,2,0)-VLOOKUP(E$14,'customer data'!$A$2:$H$21,2,0))^2+(VLOOKUP(driver!$B15,driver!$B$2:$D$7,3,0)-VLOOKUP(driver!E$14,'customer data'!$A$2:$H$21,3,0))^2))</f>
        <v>12.741648397869735</v>
      </c>
      <c r="F15" s="10">
        <f>69*SQRT(((VLOOKUP($B15,$B$2:$D$7,2,0)-VLOOKUP(F$14,'customer data'!$A$2:$H$21,2,0))^2+(VLOOKUP(driver!$B15,driver!$B$2:$D$7,3,0)-VLOOKUP(driver!F$14,'customer data'!$A$2:$H$21,3,0))^2))</f>
        <v>13.548159001108292</v>
      </c>
      <c r="G15" s="10">
        <f>69*SQRT(((VLOOKUP($B15,$B$2:$D$7,2,0)-VLOOKUP(G$14,'customer data'!$A$2:$H$21,2,0))^2+(VLOOKUP(driver!$B15,driver!$B$2:$D$7,3,0)-VLOOKUP(driver!G$14,'customer data'!$A$2:$H$21,3,0))^2))</f>
        <v>13.814914969281332</v>
      </c>
      <c r="H15" s="10">
        <f>69*SQRT(((VLOOKUP($B15,$B$2:$F$7,4,0)-VLOOKUP(H$14,'customer data'!$A$2:$H$21,2,0))^2+(VLOOKUP(driver!$B15,driver!$B$2:$F$7,5,0)-VLOOKUP(driver!H$14,'customer data'!$A$2:$H$21,3,0))^2))</f>
        <v>13.415002348118623</v>
      </c>
      <c r="I15" s="10">
        <f>69*SQRT(((VLOOKUP($B15,$B$2:$F$7,4,0)-VLOOKUP(I$14,'customer data'!$A$2:$H$21,2,0))^2+(VLOOKUP(driver!$B15,driver!$B$2:$F$7,5,0)-VLOOKUP(driver!I$14,'customer data'!$A$2:$H$21,3,0))^2))</f>
        <v>8.92694079220683</v>
      </c>
      <c r="J15" s="10">
        <f>69*SQRT(((VLOOKUP($B15,$B$2:$F$7,4,0)-VLOOKUP(J$14,'customer data'!$A$2:$H$21,2,0))^2+(VLOOKUP(driver!$B15,driver!$B$2:$F$7,5,0)-VLOOKUP(driver!J$14,'customer data'!$A$2:$H$21,3,0))^2))</f>
        <v>13.880272281719211</v>
      </c>
      <c r="K15" s="10">
        <f>69*SQRT(((VLOOKUP($B15,$B$2:$F$7,4,0)-VLOOKUP(K$14,'customer data'!$A$2:$H$21,2,0))^2+(VLOOKUP(driver!$B15,driver!$B$2:$F$7,5,0)-VLOOKUP(driver!K$14,'customer data'!$A$2:$H$21,3,0))^2))</f>
        <v>14.165484144605591</v>
      </c>
      <c r="L15" s="10">
        <f>69*SQRT(((VLOOKUP($B15,$B$2:$F$7,4,0)-VLOOKUP(L$14,'customer data'!$A$2:$H$21,2,0))^2+(VLOOKUP(driver!$B15,driver!$B$2:$F$7,5,0)-VLOOKUP(driver!L$14,'customer data'!$A$2:$H$21,3,0))^2))</f>
        <v>12.369379858049644</v>
      </c>
      <c r="M15" s="10">
        <f>69*SQRT(((VLOOKUP($B15,$B$2:$H$7,6,0)-VLOOKUP(M$14,'customer data'!$A$2:$H$21,2,0))^2+(VLOOKUP(driver!$B15,driver!$B$2:$H$7,7,0)-VLOOKUP(driver!M$14,'customer data'!$A$2:$H$21,3,0))^2))</f>
        <v>1.7451247434745296</v>
      </c>
      <c r="N15" s="10">
        <f>69*SQRT(((VLOOKUP($B15,$B$2:$H$7,6,0)-VLOOKUP(N$14,'customer data'!$A$2:$H$21,2,0))^2+(VLOOKUP(driver!$B15,driver!$B$2:$H$7,7,0)-VLOOKUP(driver!N$14,'customer data'!$A$2:$H$21,3,0))^2))</f>
        <v>1.3754742419061823</v>
      </c>
      <c r="O15" s="10">
        <f>69*SQRT(((VLOOKUP($B15,$B$2:$H$7,6,0)-VLOOKUP(O$14,'customer data'!$A$2:$H$21,2,0))^2+(VLOOKUP(driver!$B15,driver!$B$2:$H$7,7,0)-VLOOKUP(driver!O$14,'customer data'!$A$2:$H$21,3,0))^2))</f>
        <v>0.46241865299170415</v>
      </c>
      <c r="P15" s="10">
        <f>69*SQRT(((VLOOKUP($B15,$B$2:$H$7,6,0)-VLOOKUP(P$14,'customer data'!$A$2:$H$21,2,0))^2+(VLOOKUP(driver!$B15,driver!$B$2:$H$7,7,0)-VLOOKUP(driver!P$14,'customer data'!$A$2:$H$21,3,0))^2))</f>
        <v>0.4239790287756619</v>
      </c>
      <c r="Q15" s="10">
        <f>69*SQRT(((VLOOKUP($B15,$B$2:$H$7,6,0)-VLOOKUP(Q$14,'customer data'!$A$2:$H$21,2,0))^2+(VLOOKUP(driver!$B15,driver!$B$2:$H$7,7,0)-VLOOKUP(driver!Q$14,'customer data'!$A$2:$H$21,3,0))^2))</f>
        <v>2.9426024960459318</v>
      </c>
      <c r="R15" s="10">
        <f>69*SQRT(((VLOOKUP($B15,$B$2:$J$7,8,0)-VLOOKUP(R$14,'customer data'!$A$2:$H$21,2,0))^2+(VLOOKUP(driver!$B15,driver!$B$2:$J$7,9,0)-VLOOKUP(driver!R$14,'customer data'!$A$2:$H$21,3,0))^2))</f>
        <v>1.4228420967822928</v>
      </c>
      <c r="S15" s="10">
        <f>69*SQRT(((VLOOKUP($B15,$B$2:$J$7,8,0)-VLOOKUP(S$14,'customer data'!$A$2:$H$21,2,0))^2+(VLOOKUP(driver!$B15,driver!$B$2:$J$7,9,0)-VLOOKUP(driver!S$14,'customer data'!$A$2:$H$21,3,0))^2))</f>
        <v>0.63679131612527029</v>
      </c>
      <c r="T15" s="10">
        <f>69*SQRT(((VLOOKUP($B15,$B$2:$J$7,8,0)-VLOOKUP(T$14,'customer data'!$A$2:$H$21,2,0))^2+(VLOOKUP(driver!$B15,driver!$B$2:$J$7,9,0)-VLOOKUP(driver!T$14,'customer data'!$A$2:$H$21,3,0))^2))</f>
        <v>1.1237129553220224</v>
      </c>
      <c r="U15" s="10">
        <f>69*SQRT(((VLOOKUP($B15,$B$2:$J$7,8,0)-VLOOKUP(U$14,'customer data'!$A$2:$H$21,2,0))^2+(VLOOKUP(driver!$B15,driver!$B$2:$J$7,9,0)-VLOOKUP(driver!U$14,'customer data'!$A$2:$H$21,3,0))^2))</f>
        <v>7.5115258969176439</v>
      </c>
      <c r="V15" s="10">
        <f>69*SQRT(((VLOOKUP($B15,$B$2:$J$7,8,0)-VLOOKUP(V$14,'customer data'!$A$2:$H$21,2,0))^2+(VLOOKUP(driver!$B15,driver!$B$2:$J$7,9,0)-VLOOKUP(driver!V$14,'customer data'!$A$2:$H$21,3,0))^2))</f>
        <v>2.614776308146582</v>
      </c>
    </row>
    <row r="16" spans="1:22" ht="14.25" customHeight="1" x14ac:dyDescent="0.35">
      <c r="A16">
        <v>2</v>
      </c>
      <c r="B16" s="4" t="s">
        <v>31</v>
      </c>
      <c r="C16" s="10">
        <f>69*SQRT(((VLOOKUP($B16,$B$2:$D$7,2,0)-VLOOKUP(C$14,'customer data'!$A$2:$H$21,2,0))^2+(VLOOKUP(driver!$B16,driver!$B$2:$D$7,3,0)-VLOOKUP(driver!C$14,'customer data'!$A$2:$H$21,3,0))^2))</f>
        <v>6.1373852601314507</v>
      </c>
      <c r="D16" s="10">
        <f>69*SQRT(((VLOOKUP($B16,$B$2:$D$7,2,0)-VLOOKUP(D$14,'customer data'!$A$2:$H$21,2,0))^2+(VLOOKUP(driver!$B16,driver!$B$2:$D$7,3,0)-VLOOKUP(driver!D$14,'customer data'!$A$2:$H$21,3,0))^2))</f>
        <v>2.2463630485031603</v>
      </c>
      <c r="E16" s="10">
        <f>69*SQRT(((VLOOKUP($B16,$B$2:$D$7,2,0)-VLOOKUP(E$14,'customer data'!$A$2:$H$21,2,0))^2+(VLOOKUP(driver!$B16,driver!$B$2:$D$7,3,0)-VLOOKUP(driver!E$14,'customer data'!$A$2:$H$21,3,0))^2))</f>
        <v>4.1761944080253892</v>
      </c>
      <c r="F16" s="10">
        <f>69*SQRT(((VLOOKUP($B16,$B$2:$D$7,2,0)-VLOOKUP(F$14,'customer data'!$A$2:$H$21,2,0))^2+(VLOOKUP(driver!$B16,driver!$B$2:$D$7,3,0)-VLOOKUP(driver!F$14,'customer data'!$A$2:$H$21,3,0))^2))</f>
        <v>2.4477376182153008</v>
      </c>
      <c r="G16" s="10">
        <f>69*SQRT(((VLOOKUP($B16,$B$2:$D$7,2,0)-VLOOKUP(G$14,'customer data'!$A$2:$H$21,2,0))^2+(VLOOKUP(driver!$B16,driver!$B$2:$D$7,3,0)-VLOOKUP(driver!G$14,'customer data'!$A$2:$H$21,3,0))^2))</f>
        <v>5.1256182398896089</v>
      </c>
      <c r="H16" s="10">
        <f>69*SQRT(((VLOOKUP($B16,$B$2:$F$7,4,0)-VLOOKUP(H$14,'customer data'!$A$2:$H$21,2,0))^2+(VLOOKUP(driver!$B16,driver!$B$2:$F$7,5,0)-VLOOKUP(driver!H$14,'customer data'!$A$2:$H$21,3,0))^2))</f>
        <v>1.9847514808552227</v>
      </c>
      <c r="I16" s="10">
        <f>69*SQRT(((VLOOKUP($B16,$B$2:$F$7,4,0)-VLOOKUP(I$14,'customer data'!$A$2:$H$21,2,0))^2+(VLOOKUP(driver!$B16,driver!$B$2:$F$7,5,0)-VLOOKUP(driver!I$14,'customer data'!$A$2:$H$21,3,0))^2))</f>
        <v>3.6915881208853971</v>
      </c>
      <c r="J16" s="10">
        <f>69*SQRT(((VLOOKUP($B16,$B$2:$F$7,4,0)-VLOOKUP(J$14,'customer data'!$A$2:$H$21,2,0))^2+(VLOOKUP(driver!$B16,driver!$B$2:$F$7,5,0)-VLOOKUP(driver!J$14,'customer data'!$A$2:$H$21,3,0))^2))</f>
        <v>1.3455218314284438</v>
      </c>
      <c r="K16" s="10">
        <f>69*SQRT(((VLOOKUP($B16,$B$2:$F$7,4,0)-VLOOKUP(K$14,'customer data'!$A$2:$H$21,2,0))^2+(VLOOKUP(driver!$B16,driver!$B$2:$F$7,5,0)-VLOOKUP(driver!K$14,'customer data'!$A$2:$H$21,3,0))^2))</f>
        <v>2.3454903566073617</v>
      </c>
      <c r="L16" s="10">
        <f>69*SQRT(((VLOOKUP($B16,$B$2:$F$7,4,0)-VLOOKUP(L$14,'customer data'!$A$2:$H$21,2,0))^2+(VLOOKUP(driver!$B16,driver!$B$2:$F$7,5,0)-VLOOKUP(driver!L$14,'customer data'!$A$2:$H$21,3,0))^2))</f>
        <v>1.3927874406615302</v>
      </c>
      <c r="M16" s="10">
        <f>69*SQRT(((VLOOKUP($B16,$B$2:$H$7,6,0)-VLOOKUP(M$14,'customer data'!$A$2:$H$21,2,0))^2+(VLOOKUP(driver!$B16,driver!$B$2:$H$7,7,0)-VLOOKUP(driver!M$14,'customer data'!$A$2:$H$21,3,0))^2))</f>
        <v>2.2217582419716058</v>
      </c>
      <c r="N16" s="10">
        <f>69*SQRT(((VLOOKUP($B16,$B$2:$H$7,6,0)-VLOOKUP(N$14,'customer data'!$A$2:$H$21,2,0))^2+(VLOOKUP(driver!$B16,driver!$B$2:$H$7,7,0)-VLOOKUP(driver!N$14,'customer data'!$A$2:$H$21,3,0))^2))</f>
        <v>0.37884228829801481</v>
      </c>
      <c r="O16" s="10">
        <f>69*SQRT(((VLOOKUP($B16,$B$2:$H$7,6,0)-VLOOKUP(O$14,'customer data'!$A$2:$H$21,2,0))^2+(VLOOKUP(driver!$B16,driver!$B$2:$H$7,7,0)-VLOOKUP(driver!O$14,'customer data'!$A$2:$H$21,3,0))^2))</f>
        <v>1.0807582950032928</v>
      </c>
      <c r="P16" s="10">
        <f>69*SQRT(((VLOOKUP($B16,$B$2:$H$7,6,0)-VLOOKUP(P$14,'customer data'!$A$2:$H$21,2,0))^2+(VLOOKUP(driver!$B16,driver!$B$2:$H$7,7,0)-VLOOKUP(driver!P$14,'customer data'!$A$2:$H$21,3,0))^2))</f>
        <v>0.93946514685245919</v>
      </c>
      <c r="Q16" s="10">
        <f>69*SQRT(((VLOOKUP($B16,$B$2:$H$7,6,0)-VLOOKUP(Q$14,'customer data'!$A$2:$H$21,2,0))^2+(VLOOKUP(driver!$B16,driver!$B$2:$H$7,7,0)-VLOOKUP(driver!Q$14,'customer data'!$A$2:$H$21,3,0))^2))</f>
        <v>3.6473600966123509</v>
      </c>
      <c r="R16" s="10">
        <f>69*SQRT(((VLOOKUP($B16,$B$2:$J$7,8,0)-VLOOKUP(R$14,'customer data'!$A$2:$H$21,2,0))^2+(VLOOKUP(driver!$B16,driver!$B$2:$J$7,9,0)-VLOOKUP(driver!R$14,'customer data'!$A$2:$H$21,3,0))^2))</f>
        <v>1.174558694483828</v>
      </c>
      <c r="S16" s="10">
        <f>69*SQRT(((VLOOKUP($B16,$B$2:$J$7,8,0)-VLOOKUP(S$14,'customer data'!$A$2:$H$21,2,0))^2+(VLOOKUP(driver!$B16,driver!$B$2:$J$7,9,0)-VLOOKUP(driver!S$14,'customer data'!$A$2:$H$21,3,0))^2))</f>
        <v>2.1107891239240812</v>
      </c>
      <c r="T16" s="10">
        <f>69*SQRT(((VLOOKUP($B16,$B$2:$J$7,8,0)-VLOOKUP(T$14,'customer data'!$A$2:$H$21,2,0))^2+(VLOOKUP(driver!$B16,driver!$B$2:$J$7,9,0)-VLOOKUP(driver!T$14,'customer data'!$A$2:$H$21,3,0))^2))</f>
        <v>1.6741305804562749</v>
      </c>
      <c r="U16" s="10">
        <f>69*SQRT(((VLOOKUP($B16,$B$2:$J$7,8,0)-VLOOKUP(U$14,'customer data'!$A$2:$H$21,2,0))^2+(VLOOKUP(driver!$B16,driver!$B$2:$J$7,9,0)-VLOOKUP(driver!U$14,'customer data'!$A$2:$H$21,3,0))^2))</f>
        <v>9.5961441982831399</v>
      </c>
      <c r="V16" s="10">
        <f>69*SQRT(((VLOOKUP($B16,$B$2:$J$7,8,0)-VLOOKUP(V$14,'customer data'!$A$2:$H$21,2,0))^2+(VLOOKUP(driver!$B16,driver!$B$2:$J$7,9,0)-VLOOKUP(driver!V$14,'customer data'!$A$2:$H$21,3,0))^2))</f>
        <v>0.82502795260555106</v>
      </c>
    </row>
    <row r="17" spans="1:36" ht="14.25" customHeight="1" x14ac:dyDescent="0.35">
      <c r="A17">
        <v>3</v>
      </c>
      <c r="B17" s="4" t="s">
        <v>32</v>
      </c>
      <c r="C17" s="10">
        <f>69*SQRT(((VLOOKUP($B17,$B$2:$D$7,2,0)-VLOOKUP(C$14,'customer data'!$A$2:$H$21,2,0))^2+(VLOOKUP(driver!$B17,driver!$B$2:$D$7,3,0)-VLOOKUP(driver!C$14,'customer data'!$A$2:$H$21,3,0))^2))</f>
        <v>4.6579094476085947</v>
      </c>
      <c r="D17" s="10">
        <f>69*SQRT(((VLOOKUP($B17,$B$2:$D$7,2,0)-VLOOKUP(D$14,'customer data'!$A$2:$H$21,2,0))^2+(VLOOKUP(driver!$B17,driver!$B$2:$D$7,3,0)-VLOOKUP(driver!D$14,'customer data'!$A$2:$H$21,3,0))^2))</f>
        <v>1.2609413417065316</v>
      </c>
      <c r="E17" s="10">
        <f>69*SQRT(((VLOOKUP($B17,$B$2:$D$7,2,0)-VLOOKUP(E$14,'customer data'!$A$2:$H$21,2,0))^2+(VLOOKUP(driver!$B17,driver!$B$2:$D$7,3,0)-VLOOKUP(driver!E$14,'customer data'!$A$2:$H$21,3,0))^2))</f>
        <v>2.6967257357888612</v>
      </c>
      <c r="F17" s="10">
        <f>69*SQRT(((VLOOKUP($B17,$B$2:$D$7,2,0)-VLOOKUP(F$14,'customer data'!$A$2:$H$21,2,0))^2+(VLOOKUP(driver!$B17,driver!$B$2:$D$7,3,0)-VLOOKUP(driver!F$14,'customer data'!$A$2:$H$21,3,0))^2))</f>
        <v>1.024871928547527</v>
      </c>
      <c r="G17" s="10">
        <f>69*SQRT(((VLOOKUP($B17,$B$2:$D$7,2,0)-VLOOKUP(G$14,'customer data'!$A$2:$H$21,2,0))^2+(VLOOKUP(driver!$B17,driver!$B$2:$D$7,3,0)-VLOOKUP(driver!G$14,'customer data'!$A$2:$H$21,3,0))^2))</f>
        <v>3.7718796691483192</v>
      </c>
      <c r="H17" s="10">
        <f>69*SQRT(((VLOOKUP($B17,$B$2:$F$7,4,0)-VLOOKUP(H$14,'customer data'!$A$2:$H$21,2,0))^2+(VLOOKUP(driver!$B17,driver!$B$2:$F$7,5,0)-VLOOKUP(driver!H$14,'customer data'!$A$2:$H$21,3,0))^2))</f>
        <v>8.3367834858022967</v>
      </c>
      <c r="I17" s="10">
        <f>69*SQRT(((VLOOKUP($B17,$B$2:$F$7,4,0)-VLOOKUP(I$14,'customer data'!$A$2:$H$21,2,0))^2+(VLOOKUP(driver!$B17,driver!$B$2:$F$7,5,0)-VLOOKUP(driver!I$14,'customer data'!$A$2:$H$21,3,0))^2))</f>
        <v>6.4075256486121779</v>
      </c>
      <c r="J17" s="10">
        <f>69*SQRT(((VLOOKUP($B17,$B$2:$F$7,4,0)-VLOOKUP(J$14,'customer data'!$A$2:$H$21,2,0))^2+(VLOOKUP(driver!$B17,driver!$B$2:$F$7,5,0)-VLOOKUP(driver!J$14,'customer data'!$A$2:$H$21,3,0))^2))</f>
        <v>7.0851423425184432</v>
      </c>
      <c r="K17" s="10">
        <f>69*SQRT(((VLOOKUP($B17,$B$2:$F$7,4,0)-VLOOKUP(K$14,'customer data'!$A$2:$H$21,2,0))^2+(VLOOKUP(driver!$B17,driver!$B$2:$F$7,5,0)-VLOOKUP(driver!K$14,'customer data'!$A$2:$H$21,3,0))^2))</f>
        <v>5.132261381630979</v>
      </c>
      <c r="L17" s="10">
        <f>69*SQRT(((VLOOKUP($B17,$B$2:$F$7,4,0)-VLOOKUP(L$14,'customer data'!$A$2:$H$21,2,0))^2+(VLOOKUP(driver!$B17,driver!$B$2:$F$7,5,0)-VLOOKUP(driver!L$14,'customer data'!$A$2:$H$21,3,0))^2))</f>
        <v>7.6868678143492506</v>
      </c>
      <c r="M17" s="10">
        <f>69*SQRT(((VLOOKUP($B17,$B$2:$H$7,6,0)-VLOOKUP(M$14,'customer data'!$A$2:$H$21,2,0))^2+(VLOOKUP(driver!$B17,driver!$B$2:$H$7,7,0)-VLOOKUP(driver!M$14,'customer data'!$A$2:$H$21,3,0))^2))</f>
        <v>0.85492591667131046</v>
      </c>
      <c r="N17" s="10">
        <f>69*SQRT(((VLOOKUP($B17,$B$2:$H$7,6,0)-VLOOKUP(N$14,'customer data'!$A$2:$H$21,2,0))^2+(VLOOKUP(driver!$B17,driver!$B$2:$H$7,7,0)-VLOOKUP(driver!N$14,'customer data'!$A$2:$H$21,3,0))^2))</f>
        <v>3.4448869306308354</v>
      </c>
      <c r="O17" s="10">
        <f>69*SQRT(((VLOOKUP($B17,$B$2:$H$7,6,0)-VLOOKUP(O$14,'customer data'!$A$2:$H$21,2,0))^2+(VLOOKUP(driver!$B17,driver!$B$2:$H$7,7,0)-VLOOKUP(driver!O$14,'customer data'!$A$2:$H$21,3,0))^2))</f>
        <v>3.0312643988241619</v>
      </c>
      <c r="P17" s="10">
        <f>69*SQRT(((VLOOKUP($B17,$B$2:$H$7,6,0)-VLOOKUP(P$14,'customer data'!$A$2:$H$21,2,0))^2+(VLOOKUP(driver!$B17,driver!$B$2:$H$7,7,0)-VLOOKUP(driver!P$14,'customer data'!$A$2:$H$21,3,0))^2))</f>
        <v>2.3155637732684591</v>
      </c>
      <c r="Q17" s="10">
        <f>69*SQRT(((VLOOKUP($B17,$B$2:$H$7,6,0)-VLOOKUP(Q$14,'customer data'!$A$2:$H$21,2,0))^2+(VLOOKUP(driver!$B17,driver!$B$2:$H$7,7,0)-VLOOKUP(driver!Q$14,'customer data'!$A$2:$H$21,3,0))^2))</f>
        <v>0.83615049057178015</v>
      </c>
      <c r="R17" s="10">
        <f>69*SQRT(((VLOOKUP($B17,$B$2:$J$7,8,0)-VLOOKUP(R$14,'customer data'!$A$2:$H$21,2,0))^2+(VLOOKUP(driver!$B17,driver!$B$2:$J$7,9,0)-VLOOKUP(driver!R$14,'customer data'!$A$2:$H$21,3,0))^2))</f>
        <v>0.94412626925224175</v>
      </c>
      <c r="S17" s="10">
        <f>69*SQRT(((VLOOKUP($B17,$B$2:$J$7,8,0)-VLOOKUP(S$14,'customer data'!$A$2:$H$21,2,0))^2+(VLOOKUP(driver!$B17,driver!$B$2:$J$7,9,0)-VLOOKUP(driver!S$14,'customer data'!$A$2:$H$21,3,0))^2))</f>
        <v>1.819967739683849</v>
      </c>
      <c r="T17" s="10">
        <f>69*SQRT(((VLOOKUP($B17,$B$2:$J$7,8,0)-VLOOKUP(T$14,'customer data'!$A$2:$H$21,2,0))^2+(VLOOKUP(driver!$B17,driver!$B$2:$J$7,9,0)-VLOOKUP(driver!T$14,'customer data'!$A$2:$H$21,3,0))^2))</f>
        <v>1.2923362553178792</v>
      </c>
      <c r="U17" s="10">
        <f>69*SQRT(((VLOOKUP($B17,$B$2:$J$7,8,0)-VLOOKUP(U$14,'customer data'!$A$2:$H$21,2,0))^2+(VLOOKUP(driver!$B17,driver!$B$2:$J$7,9,0)-VLOOKUP(driver!U$14,'customer data'!$A$2:$H$21,3,0))^2))</f>
        <v>9.793651469243839</v>
      </c>
      <c r="V17" s="10">
        <f>69*SQRT(((VLOOKUP($B17,$B$2:$J$7,8,0)-VLOOKUP(V$14,'customer data'!$A$2:$H$21,2,0))^2+(VLOOKUP(driver!$B17,driver!$B$2:$J$7,9,0)-VLOOKUP(driver!V$14,'customer data'!$A$2:$H$21,3,0))^2))</f>
        <v>1.6867631861108079</v>
      </c>
    </row>
    <row r="18" spans="1:36" ht="14.25" customHeight="1" x14ac:dyDescent="0.35">
      <c r="A18">
        <v>4</v>
      </c>
      <c r="B18" s="4" t="s">
        <v>33</v>
      </c>
      <c r="C18" s="10">
        <f>69*SQRT(((VLOOKUP($B18,$B$2:$D$7,2,0)-VLOOKUP(C$14,'customer data'!$A$2:$H$21,2,0))^2+(VLOOKUP(driver!$B18,driver!$B$2:$D$7,3,0)-VLOOKUP(driver!C$14,'customer data'!$A$2:$H$21,3,0))^2))</f>
        <v>2.3406578839471908</v>
      </c>
      <c r="D18" s="10">
        <f>69*SQRT(((VLOOKUP($B18,$B$2:$D$7,2,0)-VLOOKUP(D$14,'customer data'!$A$2:$H$21,2,0))^2+(VLOOKUP(driver!$B18,driver!$B$2:$D$7,3,0)-VLOOKUP(driver!D$14,'customer data'!$A$2:$H$21,3,0))^2))</f>
        <v>2.1204405957560102</v>
      </c>
      <c r="E18" s="10">
        <f>69*SQRT(((VLOOKUP($B18,$B$2:$D$7,2,0)-VLOOKUP(E$14,'customer data'!$A$2:$H$21,2,0))^2+(VLOOKUP(driver!$B18,driver!$B$2:$D$7,3,0)-VLOOKUP(driver!E$14,'customer data'!$A$2:$H$21,3,0))^2))</f>
        <v>0.42020712911212732</v>
      </c>
      <c r="F18" s="10">
        <f>69*SQRT(((VLOOKUP($B18,$B$2:$D$7,2,0)-VLOOKUP(F$14,'customer data'!$A$2:$H$21,2,0))^2+(VLOOKUP(driver!$B18,driver!$B$2:$D$7,3,0)-VLOOKUP(driver!F$14,'customer data'!$A$2:$H$21,3,0))^2))</f>
        <v>1.5436452941765095</v>
      </c>
      <c r="G18" s="10">
        <f>69*SQRT(((VLOOKUP($B18,$B$2:$D$7,2,0)-VLOOKUP(G$14,'customer data'!$A$2:$H$21,2,0))^2+(VLOOKUP(driver!$B18,driver!$B$2:$D$7,3,0)-VLOOKUP(driver!G$14,'customer data'!$A$2:$H$21,3,0))^2))</f>
        <v>1.8370923446364524</v>
      </c>
      <c r="H18" s="10">
        <f>69*SQRT(((VLOOKUP($B18,$B$2:$F$7,4,0)-VLOOKUP(H$14,'customer data'!$A$2:$H$21,2,0))^2+(VLOOKUP(driver!$B18,driver!$B$2:$F$7,5,0)-VLOOKUP(driver!H$14,'customer data'!$A$2:$H$21,3,0))^2))</f>
        <v>16.152516415772745</v>
      </c>
      <c r="I18" s="10">
        <f>69*SQRT(((VLOOKUP($B18,$B$2:$F$7,4,0)-VLOOKUP(I$14,'customer data'!$A$2:$H$21,2,0))^2+(VLOOKUP(driver!$B18,driver!$B$2:$F$7,5,0)-VLOOKUP(driver!I$14,'customer data'!$A$2:$H$21,3,0))^2))</f>
        <v>11.23181655020058</v>
      </c>
      <c r="J18" s="10">
        <f>69*SQRT(((VLOOKUP($B18,$B$2:$F$7,4,0)-VLOOKUP(J$14,'customer data'!$A$2:$H$21,2,0))^2+(VLOOKUP(driver!$B18,driver!$B$2:$F$7,5,0)-VLOOKUP(driver!J$14,'customer data'!$A$2:$H$21,3,0))^2))</f>
        <v>16.046523929347867</v>
      </c>
      <c r="K18" s="10">
        <f>69*SQRT(((VLOOKUP($B18,$B$2:$F$7,4,0)-VLOOKUP(K$14,'customer data'!$A$2:$H$21,2,0))^2+(VLOOKUP(driver!$B18,driver!$B$2:$F$7,5,0)-VLOOKUP(driver!K$14,'customer data'!$A$2:$H$21,3,0))^2))</f>
        <v>15.486111869621983</v>
      </c>
      <c r="L18" s="10">
        <f>69*SQRT(((VLOOKUP($B18,$B$2:$F$7,4,0)-VLOOKUP(L$14,'customer data'!$A$2:$H$21,2,0))^2+(VLOOKUP(driver!$B18,driver!$B$2:$F$7,5,0)-VLOOKUP(driver!L$14,'customer data'!$A$2:$H$21,3,0))^2))</f>
        <v>15.044650487167695</v>
      </c>
      <c r="M18" s="10">
        <f>69*SQRT(((VLOOKUP($B18,$B$2:$H$7,6,0)-VLOOKUP(M$14,'customer data'!$A$2:$H$21,2,0))^2+(VLOOKUP(driver!$B18,driver!$B$2:$H$7,7,0)-VLOOKUP(driver!M$14,'customer data'!$A$2:$H$21,3,0))^2))</f>
        <v>15.42514476759815</v>
      </c>
      <c r="N18" s="10">
        <f>69*SQRT(((VLOOKUP($B18,$B$2:$H$7,6,0)-VLOOKUP(N$14,'customer data'!$A$2:$H$21,2,0))^2+(VLOOKUP(driver!$B18,driver!$B$2:$H$7,7,0)-VLOOKUP(driver!N$14,'customer data'!$A$2:$H$21,3,0))^2))</f>
        <v>15.005674411425121</v>
      </c>
      <c r="O18" s="10">
        <f>69*SQRT(((VLOOKUP($B18,$B$2:$H$7,6,0)-VLOOKUP(O$14,'customer data'!$A$2:$H$21,2,0))^2+(VLOOKUP(driver!$B18,driver!$B$2:$H$7,7,0)-VLOOKUP(driver!O$14,'customer data'!$A$2:$H$21,3,0))^2))</f>
        <v>16.111288850099076</v>
      </c>
      <c r="P18" s="10">
        <f>69*SQRT(((VLOOKUP($B18,$B$2:$H$7,6,0)-VLOOKUP(P$14,'customer data'!$A$2:$H$21,2,0))^2+(VLOOKUP(driver!$B18,driver!$B$2:$H$7,7,0)-VLOOKUP(driver!P$14,'customer data'!$A$2:$H$21,3,0))^2))</f>
        <v>15.590197268785468</v>
      </c>
      <c r="Q18" s="10">
        <f>69*SQRT(((VLOOKUP($B18,$B$2:$H$7,6,0)-VLOOKUP(Q$14,'customer data'!$A$2:$H$21,2,0))^2+(VLOOKUP(driver!$B18,driver!$B$2:$H$7,7,0)-VLOOKUP(driver!Q$14,'customer data'!$A$2:$H$21,3,0))^2))</f>
        <v>16.269005665886993</v>
      </c>
      <c r="R18" s="10">
        <f>69*SQRT(((VLOOKUP($B18,$B$2:$J$7,8,0)-VLOOKUP(R$14,'customer data'!$A$2:$H$21,2,0))^2+(VLOOKUP(driver!$B18,driver!$B$2:$J$7,9,0)-VLOOKUP(driver!R$14,'customer data'!$A$2:$H$21,3,0))^2))</f>
        <v>16.081533831214145</v>
      </c>
      <c r="S18" s="10">
        <f>69*SQRT(((VLOOKUP($B18,$B$2:$J$7,8,0)-VLOOKUP(S$14,'customer data'!$A$2:$H$21,2,0))^2+(VLOOKUP(driver!$B18,driver!$B$2:$J$7,9,0)-VLOOKUP(driver!S$14,'customer data'!$A$2:$H$21,3,0))^2))</f>
        <v>15.885305772756029</v>
      </c>
      <c r="T18" s="10">
        <f>69*SQRT(((VLOOKUP($B18,$B$2:$J$7,8,0)-VLOOKUP(T$14,'customer data'!$A$2:$H$21,2,0))^2+(VLOOKUP(driver!$B18,driver!$B$2:$J$7,9,0)-VLOOKUP(driver!T$14,'customer data'!$A$2:$H$21,3,0))^2))</f>
        <v>16.177148233043606</v>
      </c>
      <c r="U18" s="10">
        <f>69*SQRT(((VLOOKUP($B18,$B$2:$J$7,8,0)-VLOOKUP(U$14,'customer data'!$A$2:$H$21,2,0))^2+(VLOOKUP(driver!$B18,driver!$B$2:$J$7,9,0)-VLOOKUP(driver!U$14,'customer data'!$A$2:$H$21,3,0))^2))</f>
        <v>10.531198081030215</v>
      </c>
      <c r="V18" s="10">
        <f>69*SQRT(((VLOOKUP($B18,$B$2:$J$7,8,0)-VLOOKUP(V$14,'customer data'!$A$2:$H$21,2,0))^2+(VLOOKUP(driver!$B18,driver!$B$2:$J$7,9,0)-VLOOKUP(driver!V$14,'customer data'!$A$2:$H$21,3,0))^2))</f>
        <v>15.347287763773894</v>
      </c>
    </row>
    <row r="19" spans="1:36" ht="14.25" customHeight="1" x14ac:dyDescent="0.35">
      <c r="A19">
        <v>5</v>
      </c>
      <c r="B19" s="4" t="s">
        <v>34</v>
      </c>
      <c r="C19" s="10">
        <f>69*SQRT(((VLOOKUP($B19,$B$2:$D$7,2,0)-VLOOKUP(C$14,'customer data'!$A$2:$H$21,2,0))^2+(VLOOKUP(driver!$B19,driver!$B$2:$D$7,3,0)-VLOOKUP(driver!C$14,'customer data'!$A$2:$H$21,3,0))^2))</f>
        <v>1.9823172687513082</v>
      </c>
      <c r="D19" s="10">
        <f>69*SQRT(((VLOOKUP($B19,$B$2:$D$7,2,0)-VLOOKUP(D$14,'customer data'!$A$2:$H$21,2,0))^2+(VLOOKUP(driver!$B19,driver!$B$2:$D$7,3,0)-VLOOKUP(driver!D$14,'customer data'!$A$2:$H$21,3,0))^2))</f>
        <v>2.4643565501171372</v>
      </c>
      <c r="E19" s="10">
        <f>69*SQRT(((VLOOKUP($B19,$B$2:$D$7,2,0)-VLOOKUP(E$14,'customer data'!$A$2:$H$21,2,0))^2+(VLOOKUP(driver!$B19,driver!$B$2:$D$7,3,0)-VLOOKUP(driver!E$14,'customer data'!$A$2:$H$21,3,0))^2))</f>
        <v>0.91967722394440365</v>
      </c>
      <c r="F19" s="10">
        <f>69*SQRT(((VLOOKUP($B19,$B$2:$D$7,2,0)-VLOOKUP(F$14,'customer data'!$A$2:$H$21,2,0))^2+(VLOOKUP(driver!$B19,driver!$B$2:$D$7,3,0)-VLOOKUP(driver!F$14,'customer data'!$A$2:$H$21,3,0))^2))</f>
        <v>2.385493096298672</v>
      </c>
      <c r="G19" s="10">
        <f>69*SQRT(((VLOOKUP($B19,$B$2:$D$7,2,0)-VLOOKUP(G$14,'customer data'!$A$2:$H$21,2,0))^2+(VLOOKUP(driver!$B19,driver!$B$2:$D$7,3,0)-VLOOKUP(driver!G$14,'customer data'!$A$2:$H$21,3,0))^2))</f>
        <v>0.94226387396105926</v>
      </c>
      <c r="H19" s="10">
        <f>69*SQRT(((VLOOKUP($B19,$B$2:$F$7,4,0)-VLOOKUP(H$14,'customer data'!$A$2:$H$21,2,0))^2+(VLOOKUP(driver!$B19,driver!$B$2:$F$7,5,0)-VLOOKUP(driver!H$14,'customer data'!$A$2:$H$21,3,0))^2))</f>
        <v>0.76998693918388061</v>
      </c>
      <c r="I19" s="10">
        <f>69*SQRT(((VLOOKUP($B19,$B$2:$F$7,4,0)-VLOOKUP(I$14,'customer data'!$A$2:$H$21,2,0))^2+(VLOOKUP(driver!$B19,driver!$B$2:$F$7,5,0)-VLOOKUP(driver!I$14,'customer data'!$A$2:$H$21,3,0))^2))</f>
        <v>5.1226667863374189</v>
      </c>
      <c r="J19" s="10">
        <f>69*SQRT(((VLOOKUP($B19,$B$2:$F$7,4,0)-VLOOKUP(J$14,'customer data'!$A$2:$H$21,2,0))^2+(VLOOKUP(driver!$B19,driver!$B$2:$F$7,5,0)-VLOOKUP(driver!J$14,'customer data'!$A$2:$H$21,3,0))^2))</f>
        <v>0.87306244007417977</v>
      </c>
      <c r="K19" s="10">
        <f>69*SQRT(((VLOOKUP($B19,$B$2:$F$7,4,0)-VLOOKUP(K$14,'customer data'!$A$2:$H$21,2,0))^2+(VLOOKUP(driver!$B19,driver!$B$2:$F$7,5,0)-VLOOKUP(driver!K$14,'customer data'!$A$2:$H$21,3,0))^2))</f>
        <v>3.1016047097778352</v>
      </c>
      <c r="L19" s="10">
        <f>69*SQRT(((VLOOKUP($B19,$B$2:$F$7,4,0)-VLOOKUP(L$14,'customer data'!$A$2:$H$21,2,0))^2+(VLOOKUP(driver!$B19,driver!$B$2:$F$7,5,0)-VLOOKUP(driver!L$14,'customer data'!$A$2:$H$21,3,0))^2))</f>
        <v>1.4725059372179863</v>
      </c>
      <c r="M19" s="10">
        <f>69*SQRT(((VLOOKUP($B19,$B$2:$H$7,6,0)-VLOOKUP(M$14,'customer data'!$A$2:$H$21,2,0))^2+(VLOOKUP(driver!$B19,driver!$B$2:$H$7,7,0)-VLOOKUP(driver!M$14,'customer data'!$A$2:$H$21,3,0))^2))</f>
        <v>3.325369298655712</v>
      </c>
      <c r="N19" s="10">
        <f>69*SQRT(((VLOOKUP($B19,$B$2:$H$7,6,0)-VLOOKUP(N$14,'customer data'!$A$2:$H$21,2,0))^2+(VLOOKUP(driver!$B19,driver!$B$2:$H$7,7,0)-VLOOKUP(driver!N$14,'customer data'!$A$2:$H$21,3,0))^2))</f>
        <v>1.3076226973791465</v>
      </c>
      <c r="O19" s="10">
        <f>69*SQRT(((VLOOKUP($B19,$B$2:$H$7,6,0)-VLOOKUP(O$14,'customer data'!$A$2:$H$21,2,0))^2+(VLOOKUP(driver!$B19,driver!$B$2:$H$7,7,0)-VLOOKUP(driver!O$14,'customer data'!$A$2:$H$21,3,0))^2))</f>
        <v>1.1670872439185747</v>
      </c>
      <c r="P19" s="10">
        <f>69*SQRT(((VLOOKUP($B19,$B$2:$H$7,6,0)-VLOOKUP(P$14,'customer data'!$A$2:$H$21,2,0))^2+(VLOOKUP(driver!$B19,driver!$B$2:$H$7,7,0)-VLOOKUP(driver!P$14,'customer data'!$A$2:$H$21,3,0))^2))</f>
        <v>1.8649747910354995</v>
      </c>
      <c r="Q19" s="10">
        <f>69*SQRT(((VLOOKUP($B19,$B$2:$H$7,6,0)-VLOOKUP(Q$14,'customer data'!$A$2:$H$21,2,0))^2+(VLOOKUP(driver!$B19,driver!$B$2:$H$7,7,0)-VLOOKUP(driver!Q$14,'customer data'!$A$2:$H$21,3,0))^2))</f>
        <v>4.5534407248997013</v>
      </c>
      <c r="R19" s="10">
        <f>69*SQRT(((VLOOKUP($B19,$B$2:$J$7,8,0)-VLOOKUP(R$14,'customer data'!$A$2:$H$21,2,0))^2+(VLOOKUP(driver!$B19,driver!$B$2:$J$7,9,0)-VLOOKUP(driver!R$14,'customer data'!$A$2:$H$21,3,0))^2))</f>
        <v>0.72042043669190048</v>
      </c>
      <c r="S19" s="10">
        <f>69*SQRT(((VLOOKUP($B19,$B$2:$J$7,8,0)-VLOOKUP(S$14,'customer data'!$A$2:$H$21,2,0))^2+(VLOOKUP(driver!$B19,driver!$B$2:$J$7,9,0)-VLOOKUP(driver!S$14,'customer data'!$A$2:$H$21,3,0))^2))</f>
        <v>0.2800673594949295</v>
      </c>
      <c r="T19" s="10">
        <f>69*SQRT(((VLOOKUP($B19,$B$2:$J$7,8,0)-VLOOKUP(T$14,'customer data'!$A$2:$H$21,2,0))^2+(VLOOKUP(driver!$B19,driver!$B$2:$J$7,9,0)-VLOOKUP(driver!T$14,'customer data'!$A$2:$H$21,3,0))^2))</f>
        <v>0.41653123734773029</v>
      </c>
      <c r="U19" s="10">
        <f>69*SQRT(((VLOOKUP($B19,$B$2:$J$7,8,0)-VLOOKUP(U$14,'customer data'!$A$2:$H$21,2,0))^2+(VLOOKUP(driver!$B19,driver!$B$2:$J$7,9,0)-VLOOKUP(driver!U$14,'customer data'!$A$2:$H$21,3,0))^2))</f>
        <v>8.2269559293968673</v>
      </c>
      <c r="V19" s="10">
        <f>69*SQRT(((VLOOKUP($B19,$B$2:$J$7,8,0)-VLOOKUP(V$14,'customer data'!$A$2:$H$21,2,0))^2+(VLOOKUP(driver!$B19,driver!$B$2:$J$7,9,0)-VLOOKUP(driver!V$14,'customer data'!$A$2:$H$21,3,0))^2))</f>
        <v>2.1636551700989908</v>
      </c>
    </row>
    <row r="20" spans="1:36" ht="14.25" customHeight="1" x14ac:dyDescent="0.35">
      <c r="A20">
        <v>6</v>
      </c>
      <c r="B20" s="4" t="s">
        <v>35</v>
      </c>
      <c r="C20" s="10">
        <f>69*SQRT(((VLOOKUP($B20,$B$2:$D$7,2,0)-VLOOKUP(C$14,'customer data'!$A$2:$H$21,2,0))^2+(VLOOKUP(driver!$B20,driver!$B$2:$D$7,3,0)-VLOOKUP(driver!C$14,'customer data'!$A$2:$H$21,3,0))^2))</f>
        <v>3.2367378052406446</v>
      </c>
      <c r="D20" s="10">
        <f>69*SQRT(((VLOOKUP($B20,$B$2:$D$7,2,0)-VLOOKUP(D$14,'customer data'!$A$2:$H$21,2,0))^2+(VLOOKUP(driver!$B20,driver!$B$2:$D$7,3,0)-VLOOKUP(driver!D$14,'customer data'!$A$2:$H$21,3,0))^2))</f>
        <v>1.1398604626619799</v>
      </c>
      <c r="E20" s="10">
        <f>69*SQRT(((VLOOKUP($B20,$B$2:$D$7,2,0)-VLOOKUP(E$14,'customer data'!$A$2:$H$21,2,0))^2+(VLOOKUP(driver!$B20,driver!$B$2:$D$7,3,0)-VLOOKUP(driver!E$14,'customer data'!$A$2:$H$21,3,0))^2))</f>
        <v>1.4607424431342366</v>
      </c>
      <c r="F20" s="10">
        <f>69*SQRT(((VLOOKUP($B20,$B$2:$D$7,2,0)-VLOOKUP(F$14,'customer data'!$A$2:$H$21,2,0))^2+(VLOOKUP(driver!$B20,driver!$B$2:$D$7,3,0)-VLOOKUP(driver!F$14,'customer data'!$A$2:$H$21,3,0))^2))</f>
        <v>1.4944615780175519</v>
      </c>
      <c r="G20" s="10">
        <f>69*SQRT(((VLOOKUP($B20,$B$2:$D$7,2,0)-VLOOKUP(G$14,'customer data'!$A$2:$H$21,2,0))^2+(VLOOKUP(driver!$B20,driver!$B$2:$D$7,3,0)-VLOOKUP(driver!G$14,'customer data'!$A$2:$H$21,3,0))^2))</f>
        <v>1.9766802854292531</v>
      </c>
      <c r="H20" s="10">
        <f>69*SQRT(((VLOOKUP($B20,$B$2:$F$7,4,0)-VLOOKUP(H$14,'customer data'!$A$2:$H$21,2,0))^2+(VLOOKUP(driver!$B20,driver!$B$2:$F$7,5,0)-VLOOKUP(driver!H$14,'customer data'!$A$2:$H$21,3,0))^2))</f>
        <v>0.36986293967372935</v>
      </c>
      <c r="I20" s="10">
        <f>69*SQRT(((VLOOKUP($B20,$B$2:$F$7,4,0)-VLOOKUP(I$14,'customer data'!$A$2:$H$21,2,0))^2+(VLOOKUP(driver!$B20,driver!$B$2:$F$7,5,0)-VLOOKUP(driver!I$14,'customer data'!$A$2:$H$21,3,0))^2))</f>
        <v>5.2034829889510066</v>
      </c>
      <c r="J20" s="10">
        <f>69*SQRT(((VLOOKUP($B20,$B$2:$F$7,4,0)-VLOOKUP(J$14,'customer data'!$A$2:$H$21,2,0))^2+(VLOOKUP(driver!$B20,driver!$B$2:$F$7,5,0)-VLOOKUP(driver!J$14,'customer data'!$A$2:$H$21,3,0))^2))</f>
        <v>1.3978706717827312</v>
      </c>
      <c r="K20" s="10">
        <f>69*SQRT(((VLOOKUP($B20,$B$2:$F$7,4,0)-VLOOKUP(K$14,'customer data'!$A$2:$H$21,2,0))^2+(VLOOKUP(driver!$B20,driver!$B$2:$F$7,5,0)-VLOOKUP(driver!K$14,'customer data'!$A$2:$H$21,3,0))^2))</f>
        <v>3.6238613010946019</v>
      </c>
      <c r="L20" s="10">
        <f>69*SQRT(((VLOOKUP($B20,$B$2:$F$7,4,0)-VLOOKUP(L$14,'customer data'!$A$2:$H$21,2,0))^2+(VLOOKUP(driver!$B20,driver!$B$2:$F$7,5,0)-VLOOKUP(driver!L$14,'customer data'!$A$2:$H$21,3,0))^2))</f>
        <v>1.4090466007550868</v>
      </c>
      <c r="M20" s="10">
        <f>69*SQRT(((VLOOKUP($B20,$B$2:$H$7,6,0)-VLOOKUP(M$14,'customer data'!$A$2:$H$21,2,0))^2+(VLOOKUP(driver!$B20,driver!$B$2:$H$7,7,0)-VLOOKUP(driver!M$14,'customer data'!$A$2:$H$21,3,0))^2))</f>
        <v>3.070704963487866</v>
      </c>
      <c r="N20" s="10">
        <f>69*SQRT(((VLOOKUP($B20,$B$2:$H$7,6,0)-VLOOKUP(N$14,'customer data'!$A$2:$H$21,2,0))^2+(VLOOKUP(driver!$B20,driver!$B$2:$H$7,7,0)-VLOOKUP(driver!N$14,'customer data'!$A$2:$H$21,3,0))^2))</f>
        <v>1.3510834689914732</v>
      </c>
      <c r="O20" s="10">
        <f>69*SQRT(((VLOOKUP($B20,$B$2:$H$7,6,0)-VLOOKUP(O$14,'customer data'!$A$2:$H$21,2,0))^2+(VLOOKUP(driver!$B20,driver!$B$2:$H$7,7,0)-VLOOKUP(driver!O$14,'customer data'!$A$2:$H$21,3,0))^2))</f>
        <v>0.87140171105444586</v>
      </c>
      <c r="P20" s="10">
        <f>69*SQRT(((VLOOKUP($B20,$B$2:$H$7,6,0)-VLOOKUP(P$14,'customer data'!$A$2:$H$21,2,0))^2+(VLOOKUP(driver!$B20,driver!$B$2:$H$7,7,0)-VLOOKUP(driver!P$14,'customer data'!$A$2:$H$21,3,0))^2))</f>
        <v>1.632852913665606</v>
      </c>
      <c r="Q20" s="10">
        <f>69*SQRT(((VLOOKUP($B20,$B$2:$H$7,6,0)-VLOOKUP(Q$14,'customer data'!$A$2:$H$21,2,0))^2+(VLOOKUP(driver!$B20,driver!$B$2:$H$7,7,0)-VLOOKUP(driver!Q$14,'customer data'!$A$2:$H$21,3,0))^2))</f>
        <v>4.2478918121901286</v>
      </c>
      <c r="R20" s="10">
        <f>69*SQRT(((VLOOKUP($B20,$B$2:$J$7,8,0)-VLOOKUP(R$14,'customer data'!$A$2:$H$21,2,0))^2+(VLOOKUP(driver!$B20,driver!$B$2:$J$7,9,0)-VLOOKUP(driver!R$14,'customer data'!$A$2:$H$21,3,0))^2))</f>
        <v>1.9180799506268247</v>
      </c>
      <c r="S20" s="10">
        <f>69*SQRT(((VLOOKUP($B20,$B$2:$J$7,8,0)-VLOOKUP(S$14,'customer data'!$A$2:$H$21,2,0))^2+(VLOOKUP(driver!$B20,driver!$B$2:$J$7,9,0)-VLOOKUP(driver!S$14,'customer data'!$A$2:$H$21,3,0))^2))</f>
        <v>0.97717628207255847</v>
      </c>
      <c r="T20" s="10">
        <f>69*SQRT(((VLOOKUP($B20,$B$2:$J$7,8,0)-VLOOKUP(T$14,'customer data'!$A$2:$H$21,2,0))^2+(VLOOKUP(driver!$B20,driver!$B$2:$J$7,9,0)-VLOOKUP(driver!T$14,'customer data'!$A$2:$H$21,3,0))^2))</f>
        <v>1.4436770687824376</v>
      </c>
      <c r="U20" s="10">
        <f>69*SQRT(((VLOOKUP($B20,$B$2:$J$7,8,0)-VLOOKUP(U$14,'customer data'!$A$2:$H$21,2,0))^2+(VLOOKUP(driver!$B20,driver!$B$2:$J$7,9,0)-VLOOKUP(driver!U$14,'customer data'!$A$2:$H$21,3,0))^2))</f>
        <v>7.6379318618406478</v>
      </c>
      <c r="V20" s="10">
        <f>69*SQRT(((VLOOKUP($B20,$B$2:$J$7,8,0)-VLOOKUP(V$14,'customer data'!$A$2:$H$21,2,0))^2+(VLOOKUP(driver!$B20,driver!$B$2:$J$7,9,0)-VLOOKUP(driver!V$14,'customer data'!$A$2:$H$21,3,0))^2))</f>
        <v>3.3996122023352733</v>
      </c>
    </row>
    <row r="21" spans="1:36" ht="14.25" customHeight="1" x14ac:dyDescent="0.3"/>
    <row r="22" spans="1:36" ht="14.25" customHeight="1" x14ac:dyDescent="0.3"/>
    <row r="23" spans="1:36" ht="14.25" customHeight="1" thickBot="1" x14ac:dyDescent="0.35">
      <c r="D23" s="28" t="s">
        <v>0</v>
      </c>
      <c r="E23" s="28"/>
      <c r="F23" s="28"/>
      <c r="G23" s="28"/>
      <c r="H23" s="28"/>
      <c r="I23" s="28"/>
      <c r="M23" s="28" t="s">
        <v>0</v>
      </c>
      <c r="N23" s="28"/>
      <c r="O23" s="28"/>
      <c r="P23" s="28"/>
      <c r="Q23" s="28"/>
      <c r="R23" s="28"/>
      <c r="V23" s="28" t="s">
        <v>0</v>
      </c>
      <c r="W23" s="28"/>
      <c r="X23" s="28"/>
      <c r="Y23" s="28"/>
      <c r="Z23" s="28"/>
      <c r="AA23" s="28"/>
      <c r="AE23" s="28" t="s">
        <v>0</v>
      </c>
      <c r="AF23" s="28"/>
      <c r="AG23" s="28"/>
      <c r="AH23" s="28"/>
      <c r="AI23" s="28"/>
      <c r="AJ23" s="28"/>
    </row>
    <row r="24" spans="1:36" ht="14.25" customHeight="1" thickBot="1" x14ac:dyDescent="0.35">
      <c r="C24" t="s">
        <v>29</v>
      </c>
      <c r="D24" s="16" t="s">
        <v>8</v>
      </c>
      <c r="E24" s="16" t="s">
        <v>9</v>
      </c>
      <c r="F24" s="16" t="s">
        <v>10</v>
      </c>
      <c r="G24" s="16" t="s">
        <v>11</v>
      </c>
      <c r="H24" s="16" t="s">
        <v>12</v>
      </c>
      <c r="I24" s="16" t="s">
        <v>38</v>
      </c>
      <c r="L24" s="7" t="s">
        <v>29</v>
      </c>
      <c r="M24" s="17" t="s">
        <v>13</v>
      </c>
      <c r="N24" s="17" t="s">
        <v>14</v>
      </c>
      <c r="O24" s="17" t="s">
        <v>15</v>
      </c>
      <c r="P24" s="17" t="s">
        <v>16</v>
      </c>
      <c r="Q24" s="17" t="s">
        <v>17</v>
      </c>
      <c r="R24" s="20" t="s">
        <v>38</v>
      </c>
      <c r="U24" s="7" t="s">
        <v>29</v>
      </c>
      <c r="V24" s="18" t="s">
        <v>18</v>
      </c>
      <c r="W24" s="18" t="s">
        <v>19</v>
      </c>
      <c r="X24" s="18" t="s">
        <v>20</v>
      </c>
      <c r="Y24" s="18" t="s">
        <v>21</v>
      </c>
      <c r="Z24" s="18" t="s">
        <v>22</v>
      </c>
      <c r="AA24" s="21" t="s">
        <v>38</v>
      </c>
      <c r="AD24" s="7" t="s">
        <v>29</v>
      </c>
      <c r="AE24" s="19" t="s">
        <v>23</v>
      </c>
      <c r="AF24" s="19" t="s">
        <v>24</v>
      </c>
      <c r="AG24" s="19" t="s">
        <v>25</v>
      </c>
      <c r="AH24" s="19" t="s">
        <v>26</v>
      </c>
      <c r="AI24" s="19" t="s">
        <v>27</v>
      </c>
      <c r="AJ24" s="22" t="s">
        <v>38</v>
      </c>
    </row>
    <row r="25" spans="1:36" ht="14.25" customHeight="1" x14ac:dyDescent="0.35">
      <c r="B25">
        <v>1</v>
      </c>
      <c r="C25" s="4" t="str">
        <f>VLOOKUP(B25,$A$15:$B$20,2,0)</f>
        <v>ED62</v>
      </c>
      <c r="D25">
        <v>0</v>
      </c>
      <c r="E25">
        <v>0</v>
      </c>
      <c r="F25">
        <v>0</v>
      </c>
      <c r="G25">
        <v>0</v>
      </c>
      <c r="H25">
        <v>0</v>
      </c>
      <c r="I25">
        <f>SUM(D25:H25)</f>
        <v>0</v>
      </c>
      <c r="L25" s="4" t="s">
        <v>30</v>
      </c>
      <c r="M25">
        <v>0</v>
      </c>
      <c r="N25">
        <v>1</v>
      </c>
      <c r="O25">
        <v>0</v>
      </c>
      <c r="P25">
        <v>0</v>
      </c>
      <c r="Q25">
        <v>0</v>
      </c>
      <c r="R25">
        <f>SUM(M25:Q25)</f>
        <v>1</v>
      </c>
      <c r="U25" s="4" t="s">
        <v>30</v>
      </c>
      <c r="V25">
        <v>0</v>
      </c>
      <c r="W25">
        <v>0</v>
      </c>
      <c r="X25">
        <v>0</v>
      </c>
      <c r="Y25">
        <v>1</v>
      </c>
      <c r="Z25">
        <v>0</v>
      </c>
      <c r="AA25">
        <f>SUM(V25:Z25)</f>
        <v>1</v>
      </c>
      <c r="AD25" s="4" t="s">
        <v>30</v>
      </c>
      <c r="AE25">
        <v>0</v>
      </c>
      <c r="AF25">
        <v>1</v>
      </c>
      <c r="AG25">
        <v>0</v>
      </c>
      <c r="AH25">
        <v>0</v>
      </c>
      <c r="AI25">
        <v>0</v>
      </c>
      <c r="AJ25">
        <f>SUM(AE25:AI25)</f>
        <v>1</v>
      </c>
    </row>
    <row r="26" spans="1:36" ht="14.25" customHeight="1" x14ac:dyDescent="0.35">
      <c r="B26">
        <v>2</v>
      </c>
      <c r="C26" s="4" t="str">
        <f t="shared" ref="C26:C30" si="0">VLOOKUP(B26,$A$15:$B$20,2,0)</f>
        <v>ED41</v>
      </c>
      <c r="D26">
        <v>0</v>
      </c>
      <c r="E26">
        <v>1</v>
      </c>
      <c r="F26">
        <v>0</v>
      </c>
      <c r="G26">
        <v>0</v>
      </c>
      <c r="H26">
        <v>0</v>
      </c>
      <c r="I26">
        <f t="shared" ref="I26:I30" si="1">SUM(D26:H26)</f>
        <v>1</v>
      </c>
      <c r="L26" s="4" t="s">
        <v>31</v>
      </c>
      <c r="M26">
        <v>0</v>
      </c>
      <c r="N26">
        <v>0</v>
      </c>
      <c r="O26">
        <v>0</v>
      </c>
      <c r="P26">
        <v>0</v>
      </c>
      <c r="Q26">
        <v>1</v>
      </c>
      <c r="R26">
        <f t="shared" ref="R26:R31" si="2">SUM(M26:Q26)</f>
        <v>1</v>
      </c>
      <c r="U26" s="4" t="s">
        <v>31</v>
      </c>
      <c r="V26">
        <v>1</v>
      </c>
      <c r="W26">
        <v>0</v>
      </c>
      <c r="X26">
        <v>0</v>
      </c>
      <c r="Y26">
        <v>0</v>
      </c>
      <c r="Z26">
        <v>0</v>
      </c>
      <c r="AA26">
        <f t="shared" ref="AA26:AA30" si="3">SUM(V26:Z26)</f>
        <v>1</v>
      </c>
      <c r="AD26" s="4" t="s">
        <v>31</v>
      </c>
      <c r="AE26">
        <v>0</v>
      </c>
      <c r="AF26">
        <v>0</v>
      </c>
      <c r="AG26">
        <v>0</v>
      </c>
      <c r="AH26">
        <v>0</v>
      </c>
      <c r="AI26">
        <v>1</v>
      </c>
      <c r="AJ26">
        <f t="shared" ref="AJ26:AJ31" si="4">SUM(AE26:AI26)</f>
        <v>1</v>
      </c>
    </row>
    <row r="27" spans="1:36" ht="14.25" customHeight="1" x14ac:dyDescent="0.35">
      <c r="B27">
        <v>3</v>
      </c>
      <c r="C27" s="4" t="str">
        <f t="shared" si="0"/>
        <v>ED33</v>
      </c>
      <c r="D27">
        <v>0</v>
      </c>
      <c r="E27">
        <v>0</v>
      </c>
      <c r="F27">
        <v>0</v>
      </c>
      <c r="G27">
        <v>1</v>
      </c>
      <c r="H27">
        <v>0</v>
      </c>
      <c r="I27">
        <f t="shared" si="1"/>
        <v>1</v>
      </c>
      <c r="L27" s="4" t="s">
        <v>32</v>
      </c>
      <c r="M27">
        <v>0</v>
      </c>
      <c r="N27">
        <v>0</v>
      </c>
      <c r="O27">
        <v>0</v>
      </c>
      <c r="P27">
        <v>1</v>
      </c>
      <c r="Q27">
        <v>0</v>
      </c>
      <c r="R27">
        <f t="shared" si="2"/>
        <v>1</v>
      </c>
      <c r="U27" s="4" t="s">
        <v>32</v>
      </c>
      <c r="V27">
        <v>0</v>
      </c>
      <c r="W27">
        <v>0</v>
      </c>
      <c r="X27">
        <v>0</v>
      </c>
      <c r="Y27">
        <v>0</v>
      </c>
      <c r="Z27">
        <v>1</v>
      </c>
      <c r="AA27">
        <f t="shared" si="3"/>
        <v>1</v>
      </c>
      <c r="AD27" s="4" t="s">
        <v>32</v>
      </c>
      <c r="AE27">
        <v>1</v>
      </c>
      <c r="AF27">
        <v>0</v>
      </c>
      <c r="AG27">
        <v>0</v>
      </c>
      <c r="AH27">
        <v>0</v>
      </c>
      <c r="AI27">
        <v>0</v>
      </c>
      <c r="AJ27">
        <f t="shared" si="4"/>
        <v>1</v>
      </c>
    </row>
    <row r="28" spans="1:36" ht="14.25" customHeight="1" x14ac:dyDescent="0.35">
      <c r="B28">
        <v>4</v>
      </c>
      <c r="C28" s="4" t="str">
        <f t="shared" si="0"/>
        <v>ED48</v>
      </c>
      <c r="D28">
        <v>0</v>
      </c>
      <c r="E28">
        <v>0</v>
      </c>
      <c r="F28">
        <v>1</v>
      </c>
      <c r="G28">
        <v>0</v>
      </c>
      <c r="H28">
        <v>0</v>
      </c>
      <c r="I28">
        <f t="shared" si="1"/>
        <v>1</v>
      </c>
      <c r="L28" s="4" t="s">
        <v>33</v>
      </c>
      <c r="M28">
        <v>0</v>
      </c>
      <c r="N28">
        <v>0</v>
      </c>
      <c r="O28">
        <v>0</v>
      </c>
      <c r="P28">
        <v>0</v>
      </c>
      <c r="Q28">
        <v>0</v>
      </c>
      <c r="R28">
        <f t="shared" si="2"/>
        <v>0</v>
      </c>
      <c r="U28" s="4" t="s">
        <v>33</v>
      </c>
      <c r="V28">
        <v>0</v>
      </c>
      <c r="W28">
        <v>0</v>
      </c>
      <c r="X28">
        <v>0</v>
      </c>
      <c r="Y28">
        <v>0</v>
      </c>
      <c r="Z28">
        <v>0</v>
      </c>
      <c r="AA28">
        <f t="shared" si="3"/>
        <v>0</v>
      </c>
      <c r="AD28" s="4" t="s">
        <v>33</v>
      </c>
      <c r="AE28">
        <v>0</v>
      </c>
      <c r="AF28">
        <v>0</v>
      </c>
      <c r="AG28">
        <v>0</v>
      </c>
      <c r="AH28">
        <v>0</v>
      </c>
      <c r="AI28">
        <v>0</v>
      </c>
      <c r="AJ28">
        <f t="shared" si="4"/>
        <v>0</v>
      </c>
    </row>
    <row r="29" spans="1:36" ht="14.25" customHeight="1" x14ac:dyDescent="0.35">
      <c r="B29">
        <v>5</v>
      </c>
      <c r="C29" s="4" t="str">
        <f t="shared" si="0"/>
        <v>ED18</v>
      </c>
      <c r="D29">
        <v>1</v>
      </c>
      <c r="E29">
        <v>0</v>
      </c>
      <c r="F29">
        <v>0</v>
      </c>
      <c r="G29">
        <v>0</v>
      </c>
      <c r="H29">
        <v>0</v>
      </c>
      <c r="I29">
        <f t="shared" si="1"/>
        <v>1</v>
      </c>
      <c r="L29" s="4" t="s">
        <v>34</v>
      </c>
      <c r="M29">
        <v>1</v>
      </c>
      <c r="N29">
        <v>0</v>
      </c>
      <c r="O29">
        <v>0</v>
      </c>
      <c r="P29">
        <v>0</v>
      </c>
      <c r="Q29">
        <v>0</v>
      </c>
      <c r="R29">
        <f t="shared" si="2"/>
        <v>1</v>
      </c>
      <c r="U29" s="4" t="s">
        <v>34</v>
      </c>
      <c r="V29">
        <v>0</v>
      </c>
      <c r="W29">
        <v>1</v>
      </c>
      <c r="X29">
        <v>0</v>
      </c>
      <c r="Y29">
        <v>0</v>
      </c>
      <c r="Z29">
        <v>0</v>
      </c>
      <c r="AA29">
        <f t="shared" si="3"/>
        <v>1</v>
      </c>
      <c r="AD29" s="4" t="s">
        <v>34</v>
      </c>
      <c r="AE29">
        <v>0</v>
      </c>
      <c r="AF29">
        <v>0</v>
      </c>
      <c r="AG29">
        <v>1</v>
      </c>
      <c r="AH29">
        <v>0</v>
      </c>
      <c r="AI29">
        <v>0</v>
      </c>
      <c r="AJ29">
        <f t="shared" si="4"/>
        <v>1</v>
      </c>
    </row>
    <row r="30" spans="1:36" ht="14.25" customHeight="1" x14ac:dyDescent="0.35">
      <c r="B30">
        <v>6</v>
      </c>
      <c r="C30" s="4" t="str">
        <f t="shared" si="0"/>
        <v>ED06</v>
      </c>
      <c r="D30">
        <v>0</v>
      </c>
      <c r="E30">
        <v>0</v>
      </c>
      <c r="F30">
        <v>0</v>
      </c>
      <c r="G30">
        <v>0</v>
      </c>
      <c r="H30">
        <v>1</v>
      </c>
      <c r="I30">
        <f t="shared" si="1"/>
        <v>1</v>
      </c>
      <c r="L30" s="4" t="s">
        <v>35</v>
      </c>
      <c r="M30">
        <v>0</v>
      </c>
      <c r="N30">
        <v>0</v>
      </c>
      <c r="O30">
        <v>1</v>
      </c>
      <c r="P30">
        <v>0</v>
      </c>
      <c r="Q30">
        <v>0</v>
      </c>
      <c r="R30">
        <f t="shared" si="2"/>
        <v>1</v>
      </c>
      <c r="U30" s="4" t="s">
        <v>35</v>
      </c>
      <c r="V30">
        <v>0</v>
      </c>
      <c r="W30">
        <v>0</v>
      </c>
      <c r="X30">
        <v>1</v>
      </c>
      <c r="Y30">
        <v>0</v>
      </c>
      <c r="Z30">
        <v>0</v>
      </c>
      <c r="AA30">
        <f t="shared" si="3"/>
        <v>1</v>
      </c>
      <c r="AD30" s="4" t="s">
        <v>35</v>
      </c>
      <c r="AE30">
        <v>0</v>
      </c>
      <c r="AF30">
        <v>0</v>
      </c>
      <c r="AG30">
        <v>0</v>
      </c>
      <c r="AH30">
        <v>1</v>
      </c>
      <c r="AI30">
        <v>0</v>
      </c>
      <c r="AJ30">
        <f t="shared" si="4"/>
        <v>1</v>
      </c>
    </row>
    <row r="31" spans="1:36" ht="14.25" customHeight="1" x14ac:dyDescent="0.3">
      <c r="D31">
        <f>SUM(D25:D30)</f>
        <v>1</v>
      </c>
      <c r="E31">
        <f t="shared" ref="E31:H31" si="5">SUM(E25:E30)</f>
        <v>1</v>
      </c>
      <c r="F31">
        <f t="shared" si="5"/>
        <v>1</v>
      </c>
      <c r="G31">
        <f t="shared" si="5"/>
        <v>1</v>
      </c>
      <c r="H31">
        <f t="shared" si="5"/>
        <v>1</v>
      </c>
      <c r="I31">
        <f>SUM(I25:I30)</f>
        <v>5</v>
      </c>
      <c r="M31">
        <f>SUM(M25:M30)</f>
        <v>1</v>
      </c>
      <c r="N31">
        <f t="shared" ref="N31:Q31" si="6">SUM(N25:N30)</f>
        <v>1</v>
      </c>
      <c r="O31">
        <f t="shared" si="6"/>
        <v>1</v>
      </c>
      <c r="P31">
        <f t="shared" si="6"/>
        <v>1</v>
      </c>
      <c r="Q31">
        <f t="shared" si="6"/>
        <v>1</v>
      </c>
      <c r="R31">
        <f t="shared" si="2"/>
        <v>5</v>
      </c>
      <c r="V31">
        <f>SUM(V25:V30)</f>
        <v>1</v>
      </c>
      <c r="W31">
        <f t="shared" ref="W31:Z31" si="7">SUM(W25:W30)</f>
        <v>1</v>
      </c>
      <c r="X31">
        <f t="shared" si="7"/>
        <v>1</v>
      </c>
      <c r="Y31">
        <f t="shared" si="7"/>
        <v>1</v>
      </c>
      <c r="Z31">
        <f t="shared" si="7"/>
        <v>1</v>
      </c>
      <c r="AA31">
        <f>SUM(AA25:AA30)</f>
        <v>5</v>
      </c>
      <c r="AE31">
        <f>SUM(AE25:AE30)</f>
        <v>1</v>
      </c>
      <c r="AF31">
        <f t="shared" ref="AF31:AI31" si="8">SUM(AF25:AF30)</f>
        <v>1</v>
      </c>
      <c r="AG31">
        <f t="shared" si="8"/>
        <v>1</v>
      </c>
      <c r="AH31">
        <f t="shared" si="8"/>
        <v>1</v>
      </c>
      <c r="AI31">
        <f t="shared" si="8"/>
        <v>1</v>
      </c>
      <c r="AJ31">
        <f t="shared" si="4"/>
        <v>5</v>
      </c>
    </row>
    <row r="32" spans="1:36" ht="14.25" customHeight="1" x14ac:dyDescent="0.3"/>
    <row r="33" spans="3:31" ht="14.25" customHeight="1" x14ac:dyDescent="0.35">
      <c r="C33" t="s">
        <v>39</v>
      </c>
      <c r="D33">
        <f>SUMPRODUCT(D25:H30,C15:G20)</f>
        <v>7.6504396603433751</v>
      </c>
      <c r="L33" s="6" t="s">
        <v>39</v>
      </c>
      <c r="M33">
        <f>SUMPRODUCT(M25:Q30,H15:L20)</f>
        <v>17.61984722546595</v>
      </c>
      <c r="U33" s="6" t="s">
        <v>39</v>
      </c>
      <c r="V33">
        <f>SUMPRODUCT(V25:Z30,M15:Q20)</f>
        <v>5.6609121697526401</v>
      </c>
      <c r="AD33" s="6" t="s">
        <v>39</v>
      </c>
      <c r="AE33">
        <f>SUMPRODUCT(AE25:AI30,R15:V20)</f>
        <v>10.46040863717144</v>
      </c>
    </row>
    <row r="34" spans="3:31" ht="14.25" customHeight="1" x14ac:dyDescent="0.3"/>
    <row r="35" spans="3:31" ht="14.25" customHeight="1" x14ac:dyDescent="0.3">
      <c r="O35" s="10">
        <f>SUM(M33,V33,AE33,D33,'customer data'!J2:J21)</f>
        <v>92.323508207403393</v>
      </c>
    </row>
    <row r="36" spans="3:31" ht="14.25" customHeight="1" x14ac:dyDescent="0.3"/>
    <row r="37" spans="3:31" ht="14.25" customHeight="1" x14ac:dyDescent="0.3"/>
    <row r="38" spans="3:31" ht="14.25" customHeight="1" x14ac:dyDescent="0.3"/>
    <row r="39" spans="3:31" ht="14.25" customHeight="1" x14ac:dyDescent="0.3"/>
    <row r="40" spans="3:31" ht="14.25" customHeight="1" x14ac:dyDescent="0.3"/>
    <row r="41" spans="3:31" ht="14.25" customHeight="1" x14ac:dyDescent="0.3"/>
    <row r="42" spans="3:31" ht="14.25" customHeight="1" x14ac:dyDescent="0.3"/>
    <row r="43" spans="3:31" ht="14.25" customHeight="1" x14ac:dyDescent="0.3"/>
    <row r="44" spans="3:31" ht="14.25" customHeight="1" x14ac:dyDescent="0.3"/>
    <row r="45" spans="3:31" ht="14.25" customHeight="1" x14ac:dyDescent="0.3"/>
    <row r="46" spans="3:31" ht="14.25" customHeight="1" x14ac:dyDescent="0.3"/>
    <row r="47" spans="3:31" ht="14.25" customHeight="1" x14ac:dyDescent="0.3"/>
    <row r="48" spans="3:31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</sheetData>
  <mergeCells count="4">
    <mergeCell ref="D23:I23"/>
    <mergeCell ref="M23:R23"/>
    <mergeCell ref="V23:AA23"/>
    <mergeCell ref="AE23:AJ23"/>
  </mergeCells>
  <phoneticPr fontId="5" type="noConversion"/>
  <conditionalFormatting sqref="C15:V20">
    <cfRule type="expression" dxfId="0" priority="1">
      <formula>MIN(C$15:C$20)=C15</formula>
    </cfRule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customer data</vt:lpstr>
      <vt:lpstr>driver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Niharika</dc:creator>
  <cp:lastModifiedBy>Mohit_95</cp:lastModifiedBy>
  <dcterms:created xsi:type="dcterms:W3CDTF">2015-06-05T18:17:20Z</dcterms:created>
  <dcterms:modified xsi:type="dcterms:W3CDTF">2022-08-25T18:39:06Z</dcterms:modified>
</cp:coreProperties>
</file>