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JGCJV1\Downloads\"/>
    </mc:Choice>
  </mc:AlternateContent>
  <bookViews>
    <workbookView xWindow="0" yWindow="0" windowWidth="15855" windowHeight="7815"/>
  </bookViews>
  <sheets>
    <sheet name="Test" sheetId="1" r:id="rId1"/>
    <sheet name="Test_opties" sheetId="6" r:id="rId2"/>
    <sheet name="Normen" sheetId="3" r:id="rId3"/>
    <sheet name="Replies" sheetId="2" r:id="rId4"/>
    <sheet name="Calculate_score" sheetId="4" r:id="rId5"/>
    <sheet name="Diagnose" sheetId="7" r:id="rId6"/>
  </sheets>
  <definedNames>
    <definedName name="Leeftijd" localSheetId="5">Diagnose!#REF!</definedName>
    <definedName name="Leeftijd">Test!$C$7</definedName>
    <definedName name="tbl_AVG">Normen!$A$2:$H$8</definedName>
    <definedName name="tbl_beslis">Test_opties!$A$10:$A$13</definedName>
    <definedName name="tbl_inkomen">Test_opties!$A$25:$A$27</definedName>
    <definedName name="tbl_Leeftijden">Test_opties!$A$2:$A$7</definedName>
    <definedName name="tbl_opleiding">Test_opties!$A$16:$A$18</definedName>
    <definedName name="tbl_SD">Normen!$A$12:$H$18</definedName>
    <definedName name="tbl_sekse">Test_opties!XFC$21:XFC$22</definedName>
    <definedName name="tbl_spaarbedrag">Test_opties!$A$30:$A$34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C5" i="3" s="1"/>
  <c r="C6" i="3" s="1"/>
  <c r="C7" i="3" s="1"/>
  <c r="C8" i="3" s="1"/>
  <c r="K8" i="4" l="1"/>
  <c r="C27" i="2"/>
  <c r="C28" i="2"/>
  <c r="C29" i="2"/>
  <c r="C30" i="2"/>
  <c r="C31" i="2"/>
  <c r="C32" i="2"/>
  <c r="C33" i="2"/>
  <c r="C34" i="2"/>
  <c r="C35" i="2"/>
  <c r="C36" i="2"/>
  <c r="C37" i="2"/>
  <c r="C26" i="2"/>
  <c r="C4" i="2"/>
  <c r="C5" i="2"/>
  <c r="C6" i="2"/>
  <c r="C7" i="2"/>
  <c r="C8" i="2"/>
  <c r="C9" i="2"/>
  <c r="C10" i="2"/>
  <c r="C11" i="2"/>
  <c r="C12" i="2"/>
  <c r="C13" i="2"/>
  <c r="C14" i="2"/>
  <c r="C15" i="2"/>
  <c r="C16" i="2"/>
  <c r="C17" i="2"/>
  <c r="C18" i="2"/>
  <c r="C19" i="2"/>
  <c r="C20" i="2"/>
  <c r="C21" i="2"/>
  <c r="C22" i="2"/>
  <c r="C23" i="2"/>
  <c r="C3" i="2"/>
  <c r="E8" i="4"/>
  <c r="F8" i="4"/>
  <c r="F3" i="4"/>
  <c r="F4" i="4"/>
  <c r="F5" i="4"/>
  <c r="F6" i="4"/>
  <c r="F7" i="4"/>
  <c r="F2" i="4"/>
  <c r="E3" i="4"/>
  <c r="E4" i="4"/>
  <c r="E5" i="4"/>
  <c r="E6" i="4"/>
  <c r="E7" i="4"/>
  <c r="E2" i="4"/>
  <c r="A7" i="6"/>
  <c r="A6" i="6"/>
  <c r="A5" i="6"/>
  <c r="A4" i="6"/>
  <c r="A3" i="6"/>
  <c r="A2" i="6"/>
  <c r="D7" i="4"/>
  <c r="C7" i="4"/>
  <c r="D6" i="4"/>
  <c r="C6" i="4"/>
  <c r="D5" i="4"/>
  <c r="C5" i="4"/>
  <c r="D4" i="4"/>
  <c r="C4" i="4"/>
  <c r="D3" i="4"/>
  <c r="C3" i="4"/>
  <c r="D2" i="4"/>
  <c r="C2" i="4"/>
  <c r="C8" i="4" l="1"/>
  <c r="G8" i="4" s="1"/>
  <c r="G6" i="4"/>
  <c r="H6" i="4" s="1"/>
  <c r="J6" i="4" s="1"/>
  <c r="G2" i="4"/>
  <c r="H2" i="4" s="1"/>
  <c r="J2" i="4" s="1"/>
  <c r="G4" i="4"/>
  <c r="H4" i="4" s="1"/>
  <c r="G5" i="4"/>
  <c r="H5" i="4" s="1"/>
  <c r="J5" i="4" s="1"/>
  <c r="G7" i="4"/>
  <c r="H7" i="4" s="1"/>
  <c r="J7" i="4" s="1"/>
  <c r="G3" i="4"/>
  <c r="H3" i="4" s="1"/>
  <c r="J3" i="4" s="1"/>
  <c r="J4" i="4"/>
  <c r="B9" i="7" l="1"/>
  <c r="H8" i="4"/>
  <c r="C16" i="7"/>
  <c r="B6" i="7" s="1"/>
  <c r="I4" i="4"/>
  <c r="K4" i="4" s="1"/>
  <c r="I6" i="4"/>
  <c r="K6" i="4" s="1"/>
  <c r="I7" i="4"/>
  <c r="K7" i="4" s="1"/>
  <c r="I5" i="4"/>
  <c r="K5" i="4" s="1"/>
  <c r="I3" i="4"/>
  <c r="K3" i="4" s="1"/>
  <c r="I2" i="4"/>
  <c r="K2" i="4" s="1"/>
  <c r="B16" i="7" l="1"/>
</calcChain>
</file>

<file path=xl/sharedStrings.xml><?xml version="1.0" encoding="utf-8"?>
<sst xmlns="http://schemas.openxmlformats.org/spreadsheetml/2006/main" count="220" uniqueCount="119">
  <si>
    <t>Ik kan me een goede voorstelling maken van de hoogte van mijn inkomen na pensionering</t>
  </si>
  <si>
    <t>Ik weet wat ik nodig heb aan inkomen na mijn pensionering</t>
  </si>
  <si>
    <t>Informatie over mijn pensioen lees ik goed door</t>
  </si>
  <si>
    <t>Ik vind het belangrijk om controle te hebben over mijn financiële situatie</t>
  </si>
  <si>
    <t>Het geeft mij voldoening om mijn financiële situatie op orde te hebben</t>
  </si>
  <si>
    <t>Ik wil graag al mijn financiële risico's zo klein mogelijk houden</t>
  </si>
  <si>
    <t>Ik vind het belangrijk om te weten hoeveel ik uitgeef</t>
  </si>
  <si>
    <t>Pensioenactief</t>
  </si>
  <si>
    <t>Financieel voorbereid</t>
  </si>
  <si>
    <t>Ik stel een bedrag per week of maand vast dat ik dan maximaal die periode mag uitgeven</t>
  </si>
  <si>
    <t>Ik bepaal zelf vooraf hoeveel ik kan besteden de komende maand</t>
  </si>
  <si>
    <t>Sparen</t>
  </si>
  <si>
    <t>Ik zet elke maand geld opzij voor als ik onverwachte kosten heb</t>
  </si>
  <si>
    <t>Ik spaar automatisch elke maand een bedrag</t>
  </si>
  <si>
    <t>Financieel uit balans</t>
  </si>
  <si>
    <t>Ik had in het afgelopen jaar een mislukte automatische incasso wegens onvoldoende saldo</t>
  </si>
  <si>
    <t>Ik sta elke maand rood op mijn betaalrekening</t>
  </si>
  <si>
    <t>Ik heb in het afgelopen jaar producten gekocht op afbetaling (gespreide betaling)</t>
  </si>
  <si>
    <t>Geldregelhekel</t>
  </si>
  <si>
    <t>Ik heb een hekel aan het bijhouden van mijn financiën</t>
  </si>
  <si>
    <t>Het regelen van financiële zaken stel ik vaak uit</t>
  </si>
  <si>
    <t>Ik heb vaak geen idee hoeveel geld er op mijn betaalrekening staat</t>
  </si>
  <si>
    <t xml:space="preserve">Hoog </t>
  </si>
  <si>
    <t>Midden</t>
  </si>
  <si>
    <t>Laag</t>
  </si>
  <si>
    <t>Factor</t>
  </si>
  <si>
    <t>Norm_score</t>
  </si>
  <si>
    <t>Output</t>
  </si>
  <si>
    <t>Uit de test blijkt dat je een gemiddelde behoefte hebt aan controle. Zoals de meeste Nederlanders, ben je niet bijzonder veel bezig met je financiële situatie.</t>
  </si>
  <si>
    <t>Uit de test blijkt dat je een hogere behoefte hebt aan financiele controle dan de gemiddelde Nederlander. Je houdt je risico's liever laag en je financiën goed op orde.</t>
  </si>
  <si>
    <t>Hoog</t>
  </si>
  <si>
    <t>Uit de test blijkt dat je minder behoefte hebt aan financiele controle de gemiddelde Nederlander. Je houdt je weinig bezig met financiële risico's en het op orde houden van je financiën.</t>
  </si>
  <si>
    <t>Je bent goed aan het sparen, hebt een duidelijk doel voor ogen.</t>
  </si>
  <si>
    <t>Echter, voor jou is controle over je financiën niet heel belangrijk en dat kan er toe leiden dat je er wat minder aandacht aan besteed. Mogelijk heb je nog niet zo'n goed inzicht in je financiën. Dat is niet erg, je kan bijv kijken op aegon.nl/geldzaken</t>
  </si>
  <si>
    <t xml:space="preserve">In vergelijking tot de gemiddelde Nederlander ben je erg goed voorbereid op je financiën. Je stelt een budget op en dat kunnen niet veel mensen je nazeggen. </t>
  </si>
  <si>
    <t>In vergelijking tot de gemiddelde Nederlander heb je een aardig idee van je budgetten, maar heel precies ben je er niet in.</t>
  </si>
  <si>
    <t>De gemiddelde Nederlander steekt meer tijd in budgetteren dan jij.</t>
  </si>
  <si>
    <t>Jij vindt sparen belangrijker dan de meeste mensen, je spaart niet alleen om je persoonlijke doelen te financieren maar ook bouw je een buffer op voor onverwachte kosten.</t>
  </si>
  <si>
    <t xml:space="preserve">Je vindt sparen minder belangrijk dan de meeste mensen. Daarmee kun je best in de problemen komen als je een onverwachte tegenvallers hebt. </t>
  </si>
  <si>
    <t>Zelfinschatting</t>
  </si>
  <si>
    <t>Hoe goed schat jij je financiële vaardigheden in, vergeleken met de gemiddelde Nederlander?</t>
  </si>
  <si>
    <t>Leeftijd</t>
  </si>
  <si>
    <t>Hoe denk je dat jouw inkomen is vergeleken is met de gemiddelde Nederlander?</t>
  </si>
  <si>
    <t xml:space="preserve">Je vindt sparen net zo belangrijk als de meeste mensen. Je spaart niet perse voor een doel, ook ben je niet perse voorbereid op onverwachte tegenvallers. </t>
  </si>
  <si>
    <t>Je onderschat jezelf, je score op de test is namlijk hoger dan je eigen inschatting van je financiële vaardigheden.</t>
  </si>
  <si>
    <t>Controle behoefte</t>
  </si>
  <si>
    <t>Spaar je voor een doel of buffer?</t>
  </si>
  <si>
    <t>mean</t>
  </si>
  <si>
    <t>sum</t>
  </si>
  <si>
    <t>Mean_norm</t>
  </si>
  <si>
    <t>SD_norm</t>
  </si>
  <si>
    <t>Leeftijden</t>
  </si>
  <si>
    <t>18-24</t>
  </si>
  <si>
    <t>25-34</t>
  </si>
  <si>
    <t>35-44</t>
  </si>
  <si>
    <t>45-54</t>
  </si>
  <si>
    <t>55-64</t>
  </si>
  <si>
    <t>65-74</t>
  </si>
  <si>
    <t>Totaal</t>
  </si>
  <si>
    <t>Average</t>
  </si>
  <si>
    <t>SD</t>
  </si>
  <si>
    <t>SCORE</t>
  </si>
  <si>
    <t>Duiding</t>
  </si>
  <si>
    <t>Min/Max</t>
  </si>
  <si>
    <t>Tekst</t>
  </si>
  <si>
    <t>KEY</t>
  </si>
  <si>
    <t>Tekst2</t>
  </si>
  <si>
    <t>Max</t>
  </si>
  <si>
    <t>Min</t>
  </si>
  <si>
    <t>Demografische gegevens</t>
  </si>
  <si>
    <t>Geef een score 0-100</t>
  </si>
  <si>
    <t>Wat is je leeftijd?</t>
  </si>
  <si>
    <t>In hoeverre heb je invloed op of neem je de financiële beslissingen in jouw huishouden?</t>
  </si>
  <si>
    <t>Niet</t>
  </si>
  <si>
    <t>Gezamenlijk</t>
  </si>
  <si>
    <t>Ik neem de beslissingen</t>
  </si>
  <si>
    <t>1-persoons huishouden</t>
  </si>
  <si>
    <t>opleiding</t>
  </si>
  <si>
    <t>beslissing</t>
  </si>
  <si>
    <t>Middelbaar</t>
  </si>
  <si>
    <t>sekse</t>
  </si>
  <si>
    <t>vrouw</t>
  </si>
  <si>
    <t>Hoeveel spaar je per maand?</t>
  </si>
  <si>
    <t>Helemaal niet van toepassing: 1, Neutraal: 4, Helemaal van toepassing: 7</t>
  </si>
  <si>
    <t>Geef aan in welke mate deze stellingen op jou van toepassing zijn.</t>
  </si>
  <si>
    <t>inkomen</t>
  </si>
  <si>
    <t>Gemiddeld</t>
  </si>
  <si>
    <t>Deze velden aanpassen</t>
  </si>
  <si>
    <t>Spaarbedrag</t>
  </si>
  <si>
    <t>€ &lt;100</t>
  </si>
  <si>
    <t>€ &gt;100</t>
  </si>
  <si>
    <t>€ &gt; 200</t>
  </si>
  <si>
    <t>€ &gt;500</t>
  </si>
  <si>
    <t>€ &gt;1000</t>
  </si>
  <si>
    <t>Het overkomt jou vaker dan gemiddeld dat je in een maand niet uit komt met je geld. Je financiën zijn minder in balans dan bij de gemiddelde Nederlander</t>
  </si>
  <si>
    <t xml:space="preserve">Vergeleken met de gemiddelde Nederlander zijn jouw maandelijkse inkomsten en uitgaven prima in balans. Je weet goed wat er binnen komt en geeft geen geld uit dat je eigenlijk niet hebt. </t>
  </si>
  <si>
    <t>Vergeleken met de gemiddelde Nederlander zijn je maandelijkse geldzaken goed in balans. Je hebt goed zicht op je bestedingsruimte en rood staan is niet jouw stijl.</t>
  </si>
  <si>
    <t>Deze factor is omgescoord</t>
  </si>
  <si>
    <t xml:space="preserve">Uit je antwoorden blijkt ook dat je meer dan de meeste Nederlanders last hebt van zogenaamde 'Geldregelhekel'. </t>
  </si>
  <si>
    <t>Uit je antwoorden blijkt ook dat er bij jou, in tegenstelling tot de meeste Nederlanders, niet echt sprake is van 'Geldregelhekel'. Je stelt je financiën regelen niet ellelang uit en bent op de hoogte van je bestedingsruimte.</t>
  </si>
  <si>
    <t>Uit je antwoorden blijkt ook dat je meer dan de meeste Nederlanders last hebt van zogenaamde 'Geldregelhekel'. Je financiële administratie doen geeft jou niet bepaald voldoening, daarom stel je het dikwijls uit. Dat roept de vraag op of je wel voldoende zicht hebt op je bestedingsruimte.</t>
  </si>
  <si>
    <t>Jouw financiële profiel</t>
  </si>
  <si>
    <t xml:space="preserve">Wat betreft je voorzieningen voor later, </t>
  </si>
  <si>
    <t>FIN-Q Score</t>
  </si>
  <si>
    <t>FIN-Q zelftest</t>
  </si>
  <si>
    <t xml:space="preserve">Je hebt zojuist de FinQ zelftest ingevuld. Daarmee heb je de eerste stap gezet naar inzicht in je financiële vaardigheden en valkuilen. Veel mensen stellen hun financiële zaken uit. Dat begrijpen we bij Aegon heel goed. We snappen dat het regelen niet ieders hobby is. Op sommige vlakken gaat het prima met je geldzaken, andere aspecten van je financiën vragen misschien nog wat extra aandacht. </t>
  </si>
  <si>
    <t>Bij het vergelijken van je eigen inschatting van je vaardigheden met je totaalscore, blijkt dat je jezelf hebt overschat. Je score op de test valt namelijk lager uit dan je eigen inschatting van je financiële vaardigheden.</t>
  </si>
  <si>
    <t>Bij het vergelijken van je eigen inschatting van je vaardigheden met je totaalscore, blijkt dat je jezelf niet hebt overschat. Je hebt een realistisch beeld van je financiële vaardigheden.</t>
  </si>
  <si>
    <t xml:space="preserve">Je hebt een hoge behoefte aan controle over je financiën. Dat kan je absoluut helpen om financieel gezond te zijn en bewust keuzes te maken. </t>
  </si>
  <si>
    <t xml:space="preserve">Je stelt een budget op en dat kunnen niet veel mensen je nazeggen. Hiermee kan je </t>
  </si>
  <si>
    <t>Stellingen</t>
  </si>
  <si>
    <t>Man</t>
  </si>
  <si>
    <t>Vrouw</t>
  </si>
  <si>
    <t>Wat is je geslacht?</t>
  </si>
  <si>
    <t>Wat is je hoogst genote opleiding?</t>
  </si>
  <si>
    <t>We snappen dat je geen fan bent van je financiën regelen, wel denken we dat het belangrijk is om bewust keuzes te maken. Misschien is een Aandacht-gesprek dat snel overzicht biedt iets voor jou?</t>
  </si>
  <si>
    <t>Deze tekst dient nog te worden aangevuld</t>
  </si>
  <si>
    <t>Jouw Fin-Q</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</si>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</sst>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3" x14ac:knownFonts="1">
    <font>
      <sz val="8"/>
      <color theme="1"/>
      <name val="Verdana"/>
      <family val="2"/>
    </font>
    <font>
      <b/>
      <sz val="8"/>
      <color theme="1"/>
      <name val="Verdana"/>
      <family val="2"/>
    </font>
    <font>
      <sz val="8"/>
      <color theme="4"/>
      <name val="Verdana"/>
      <family val="2"/>
    </font>
    <font>
      <sz val="8"/>
      <color theme="1"/>
      <name val="Verdana"/>
      <family val="2"/>
    </font>
    <font>
      <b/>
      <sz val="15"/>
      <color theme="3"/>
      <name val="Verdana"/>
      <family val="2"/>
    </font>
    <font>
      <sz val="8"/>
      <color rgb="FF3F3F76"/>
      <name val="Verdana"/>
      <family val="2"/>
    </font>
    <font>
      <i/>
      <sz val="8"/>
      <color rgb="FF7F7F7F"/>
      <name val="Verdana"/>
      <family val="2"/>
    </font>
    <font>
      <sz val="8"/>
      <color theme="0"/>
      <name val="Verdana"/>
      <family val="2"/>
    </font>
    <font>
      <sz val="14"/>
      <color rgb="FF222222"/>
      <name val="Arial"/>
      <family val="2"/>
    </font>
    <font>
      <i/>
      <sz val="8"/>
      <color theme="1"/>
      <name val="Verdana"/>
      <family val="2"/>
    </font>
    <font>
      <b/>
      <sz val="18"/>
      <color theme="3"/>
      <name val="Verdana"/>
      <family val="2"/>
    </font>
    <font>
      <sz val="26"/>
      <color theme="1"/>
      <name val="Verdana"/>
      <family val="2"/>
    </font>
    <font>
      <b/>
      <i/>
      <sz val="8"/>
      <color rgb="FF7F7F7F"/>
      <name val="Verdana"/>
      <family val="2"/>
    </font>
  </fonts>
  <fills count="7">
    <fill>
      <patternFill patternType="none"/>
    </fill>
    <fill>
      <patternFill patternType="gray125"/>
    </fill>
    <fill>
      <patternFill patternType="solid">
        <fgColor rgb="FFFFCC99"/>
      </patternFill>
    </fill>
    <fill>
      <patternFill patternType="solid">
        <fgColor theme="7" tint="0.79998168889431442"/>
        <bgColor indexed="65"/>
      </patternFill>
    </fill>
    <fill>
      <patternFill patternType="solid">
        <fgColor theme="0"/>
        <bgColor indexed="64"/>
      </patternFill>
    </fill>
    <fill>
      <patternFill patternType="solid">
        <fgColor theme="4"/>
        <bgColor indexed="64"/>
      </patternFill>
    </fill>
    <fill>
      <patternFill patternType="solid">
        <fgColor theme="7" tint="0.59999389629810485"/>
        <bgColor indexed="64"/>
      </patternFill>
    </fill>
  </fills>
  <borders count="21">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medium">
        <color indexed="64"/>
      </bottom>
      <diagonal/>
    </border>
    <border>
      <left/>
      <right/>
      <top/>
      <bottom style="medium">
        <color theme="8" tint="-0.249977111117893"/>
      </bottom>
      <diagonal/>
    </border>
    <border>
      <left style="medium">
        <color theme="8" tint="-0.249977111117893"/>
      </left>
      <right style="medium">
        <color theme="8" tint="-0.249977111117893"/>
      </right>
      <top style="medium">
        <color theme="8" tint="-0.249977111117893"/>
      </top>
      <bottom style="medium">
        <color theme="8" tint="-0.249977111117893"/>
      </bottom>
      <diagonal/>
    </border>
    <border>
      <left style="medium">
        <color theme="8" tint="-0.249977111117893"/>
      </left>
      <right style="medium">
        <color theme="8" tint="-0.249977111117893"/>
      </right>
      <top style="medium">
        <color theme="8" tint="-0.249977111117893"/>
      </top>
      <bottom/>
      <diagonal/>
    </border>
    <border>
      <left style="medium">
        <color theme="8" tint="-0.249977111117893"/>
      </left>
      <right style="medium">
        <color theme="8" tint="-0.249977111117893"/>
      </right>
      <top/>
      <bottom/>
      <diagonal/>
    </border>
    <border>
      <left style="medium">
        <color theme="8" tint="-0.249977111117893"/>
      </left>
      <right style="medium">
        <color theme="8" tint="-0.249977111117893"/>
      </right>
      <top/>
      <bottom style="medium">
        <color theme="8" tint="-0.249977111117893"/>
      </bottom>
      <diagonal/>
    </border>
    <border>
      <left style="medium">
        <color theme="3"/>
      </left>
      <right style="medium">
        <color theme="3"/>
      </right>
      <top style="medium">
        <color theme="3"/>
      </top>
      <bottom style="medium">
        <color theme="3"/>
      </bottom>
      <diagonal/>
    </border>
    <border>
      <left style="medium">
        <color theme="3"/>
      </left>
      <right style="medium">
        <color theme="3"/>
      </right>
      <top style="medium">
        <color theme="3"/>
      </top>
      <bottom/>
      <diagonal/>
    </border>
    <border>
      <left style="medium">
        <color theme="3"/>
      </left>
      <right style="medium">
        <color theme="3"/>
      </right>
      <top style="medium">
        <color indexed="64"/>
      </top>
      <bottom style="medium">
        <color theme="3"/>
      </bottom>
      <diagonal/>
    </border>
    <border>
      <left/>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
      <left/>
      <right style="medium">
        <color theme="8" tint="-0.249977111117893"/>
      </right>
      <top/>
      <bottom/>
      <diagonal/>
    </border>
  </borders>
  <cellStyleXfs count="5">
    <xf numFmtId="0" fontId="0" fillId="0" borderId="0"/>
    <xf numFmtId="0" fontId="4" fillId="0" borderId="1" applyNumberFormat="0" applyFill="0" applyAlignment="0" applyProtection="0"/>
    <xf numFmtId="0" fontId="5" fillId="2" borderId="2" applyNumberFormat="0" applyAlignment="0" applyProtection="0"/>
    <xf numFmtId="0" fontId="6" fillId="0" borderId="0" applyNumberFormat="0" applyFill="0" applyBorder="0" applyAlignment="0" applyProtection="0"/>
    <xf numFmtId="0" fontId="3" fillId="3" borderId="0" applyNumberFormat="0" applyBorder="0" applyAlignment="0" applyProtection="0"/>
  </cellStyleXfs>
  <cellXfs count="47">
    <xf numFmtId="0" fontId="0" fillId="0" borderId="0" xfId="0"/>
    <xf numFmtId="0" fontId="1" fillId="0" borderId="0" xfId="0" applyFont="1"/>
    <xf numFmtId="1" fontId="0" fillId="0" borderId="0" xfId="0" applyNumberFormat="1"/>
    <xf numFmtId="0" fontId="0" fillId="4" borderId="0" xfId="0" applyFill="1"/>
    <xf numFmtId="0" fontId="0" fillId="4" borderId="0" xfId="0" applyFill="1" applyAlignment="1">
      <alignment horizontal="center"/>
    </xf>
    <xf numFmtId="0" fontId="1" fillId="4" borderId="0" xfId="0" applyFont="1" applyFill="1"/>
    <xf numFmtId="0" fontId="8" fillId="4" borderId="0" xfId="0" applyFont="1" applyFill="1"/>
    <xf numFmtId="0" fontId="2" fillId="4" borderId="0" xfId="0" applyFont="1" applyFill="1"/>
    <xf numFmtId="0" fontId="9" fillId="4" borderId="0" xfId="0" applyFont="1" applyFill="1"/>
    <xf numFmtId="0" fontId="8" fillId="0" borderId="0" xfId="0" applyFont="1" applyAlignment="1">
      <alignment vertical="center"/>
    </xf>
    <xf numFmtId="0" fontId="9" fillId="4" borderId="0" xfId="0" applyFont="1" applyFill="1" applyAlignment="1">
      <alignment horizontal="center"/>
    </xf>
    <xf numFmtId="0" fontId="10" fillId="4" borderId="0" xfId="1" applyFont="1" applyFill="1" applyBorder="1" applyAlignment="1">
      <alignment vertical="top" wrapText="1"/>
    </xf>
    <xf numFmtId="0" fontId="0" fillId="4" borderId="0" xfId="0" applyFill="1" applyBorder="1"/>
    <xf numFmtId="0" fontId="4" fillId="4" borderId="1" xfId="1" applyFill="1"/>
    <xf numFmtId="0" fontId="6" fillId="4" borderId="0" xfId="3" applyFill="1" applyAlignment="1">
      <alignment horizontal="center"/>
    </xf>
    <xf numFmtId="0" fontId="5" fillId="2" borderId="3" xfId="2" applyBorder="1"/>
    <xf numFmtId="0" fontId="6" fillId="0" borderId="4" xfId="3" applyBorder="1"/>
    <xf numFmtId="0" fontId="6" fillId="0" borderId="5" xfId="3" applyBorder="1"/>
    <xf numFmtId="0" fontId="0" fillId="4" borderId="7" xfId="0" applyFill="1" applyBorder="1"/>
    <xf numFmtId="0" fontId="2" fillId="4" borderId="0" xfId="0" applyFont="1" applyFill="1" applyBorder="1"/>
    <xf numFmtId="0" fontId="7" fillId="5" borderId="8" xfId="0" applyFont="1" applyFill="1" applyBorder="1" applyAlignment="1">
      <alignment horizontal="center"/>
    </xf>
    <xf numFmtId="0" fontId="0" fillId="4" borderId="0" xfId="0" applyFill="1" applyAlignment="1">
      <alignment wrapText="1"/>
    </xf>
    <xf numFmtId="0" fontId="0" fillId="6" borderId="0" xfId="0" applyFill="1"/>
    <xf numFmtId="0" fontId="5" fillId="2" borderId="13" xfId="2" applyBorder="1"/>
    <xf numFmtId="0" fontId="6" fillId="0" borderId="14" xfId="3" applyBorder="1"/>
    <xf numFmtId="0" fontId="0" fillId="6" borderId="12" xfId="0" applyFill="1" applyBorder="1"/>
    <xf numFmtId="0" fontId="6" fillId="4" borderId="0" xfId="3" applyFill="1" applyAlignment="1">
      <alignment wrapText="1"/>
    </xf>
    <xf numFmtId="0" fontId="12" fillId="4" borderId="0" xfId="3" applyFont="1" applyFill="1" applyAlignment="1">
      <alignment wrapText="1"/>
    </xf>
    <xf numFmtId="0" fontId="0" fillId="4" borderId="15" xfId="0" applyFill="1" applyBorder="1" applyAlignment="1">
      <alignment horizontal="center"/>
    </xf>
    <xf numFmtId="0" fontId="0" fillId="4" borderId="16" xfId="0"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3" fillId="6" borderId="0" xfId="4" applyFill="1"/>
    <xf numFmtId="0" fontId="0" fillId="4" borderId="0" xfId="0" applyFont="1" applyFill="1" applyAlignment="1">
      <alignment wrapText="1"/>
    </xf>
    <xf numFmtId="3" fontId="0" fillId="0" borderId="0" xfId="0" applyNumberFormat="1"/>
    <xf numFmtId="164" fontId="0" fillId="0" borderId="0" xfId="0" applyNumberFormat="1"/>
    <xf numFmtId="0" fontId="4" fillId="5" borderId="1" xfId="1" applyFill="1" applyBorder="1" applyAlignment="1">
      <alignment horizontal="center" vertical="center" wrapText="1"/>
    </xf>
    <xf numFmtId="0" fontId="4" fillId="5" borderId="7" xfId="1" applyFill="1" applyBorder="1" applyAlignment="1">
      <alignment horizontal="center" vertical="center" wrapText="1"/>
    </xf>
    <xf numFmtId="0" fontId="4" fillId="5" borderId="1" xfId="1" applyFill="1" applyBorder="1" applyAlignment="1">
      <alignment horizontal="center" vertical="top" wrapText="1"/>
    </xf>
    <xf numFmtId="0" fontId="4" fillId="5" borderId="6" xfId="1" applyFill="1" applyBorder="1" applyAlignment="1">
      <alignment horizontal="center" vertical="top" wrapText="1"/>
    </xf>
    <xf numFmtId="0" fontId="0" fillId="4" borderId="0" xfId="0" applyFill="1" applyBorder="1" applyAlignment="1">
      <alignment horizontal="center"/>
    </xf>
    <xf numFmtId="1" fontId="11" fillId="4" borderId="9" xfId="0" applyNumberFormat="1" applyFont="1" applyFill="1" applyBorder="1" applyAlignment="1">
      <alignment horizontal="center" vertical="center"/>
    </xf>
    <xf numFmtId="0" fontId="11" fillId="4" borderId="10" xfId="0" applyFont="1" applyFill="1" applyBorder="1" applyAlignment="1">
      <alignment horizontal="center" vertical="center"/>
    </xf>
    <xf numFmtId="0" fontId="11" fillId="4" borderId="11" xfId="0" applyFont="1" applyFill="1" applyBorder="1" applyAlignment="1">
      <alignment horizontal="center" vertical="center"/>
    </xf>
    <xf numFmtId="0" fontId="6" fillId="4" borderId="0" xfId="3" applyFill="1" applyAlignment="1">
      <alignment horizontal="left" wrapText="1"/>
    </xf>
    <xf numFmtId="0" fontId="12" fillId="4" borderId="20" xfId="3" applyFont="1" applyFill="1" applyBorder="1" applyAlignment="1">
      <alignment horizontal="left" wrapText="1"/>
    </xf>
  </cellXfs>
  <cellStyles count="5">
    <cellStyle name="20% - Accent4" xfId="4" builtinId="42"/>
    <cellStyle name="Explanatory Text" xfId="3" builtinId="53"/>
    <cellStyle name="Heading 1" xfId="1" builtinId="16"/>
    <cellStyle name="Input" xfId="2" builtinId="20"/>
    <cellStyle name="Normal" xfId="0" builtinId="0"/>
  </cellStyles>
  <dxfs count="2">
    <dxf>
      <font>
        <b/>
        <i val="0"/>
        <strike val="0"/>
        <condense val="0"/>
        <extend val="0"/>
        <outline val="0"/>
        <shadow val="0"/>
        <u val="none"/>
        <vertAlign val="baseline"/>
        <sz val="8"/>
        <color theme="1"/>
        <name val="Verdana"/>
        <scheme val="none"/>
      </font>
    </dxf>
    <dxf>
      <font>
        <b/>
        <i val="0"/>
        <strike val="0"/>
        <condense val="0"/>
        <extend val="0"/>
        <outline val="0"/>
        <shadow val="0"/>
        <u val="none"/>
        <vertAlign val="baseline"/>
        <sz val="8"/>
        <color theme="1"/>
        <name val="Verdana"/>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2436743</xdr:colOff>
      <xdr:row>40</xdr:row>
      <xdr:rowOff>53675</xdr:rowOff>
    </xdr:from>
    <xdr:to>
      <xdr:col>1</xdr:col>
      <xdr:colOff>2960618</xdr:colOff>
      <xdr:row>40</xdr:row>
      <xdr:rowOff>247650</xdr:rowOff>
    </xdr:to>
    <xdr:pic>
      <xdr:nvPicPr>
        <xdr:cNvPr id="3" name="Picture 2" descr="https://encrypted-tbn3.gstatic.com/images?q=tbn:ANd9GcR4zv3qNWFVbgrmORCPx8FeV-8ASEWX_UHD1ISepBw_meMFmTB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07634" y="6298762"/>
          <a:ext cx="523875" cy="19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47</xdr:row>
      <xdr:rowOff>0</xdr:rowOff>
    </xdr:from>
    <xdr:to>
      <xdr:col>2</xdr:col>
      <xdr:colOff>740997</xdr:colOff>
      <xdr:row>53</xdr:row>
      <xdr:rowOff>0</xdr:rowOff>
    </xdr:to>
    <xdr:pic>
      <xdr:nvPicPr>
        <xdr:cNvPr id="2" name="Picture 1" descr="Afbeeldingsresultaat voor 7 punts likert schaal"/>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53175"/>
          <a:ext cx="3265122" cy="800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2362200</xdr:colOff>
      <xdr:row>22</xdr:row>
      <xdr:rowOff>53675</xdr:rowOff>
    </xdr:from>
    <xdr:to>
      <xdr:col>1</xdr:col>
      <xdr:colOff>2886075</xdr:colOff>
      <xdr:row>22</xdr:row>
      <xdr:rowOff>247650</xdr:rowOff>
    </xdr:to>
    <xdr:pic>
      <xdr:nvPicPr>
        <xdr:cNvPr id="2" name="Picture 1" descr="https://encrypted-tbn3.gstatic.com/images?q=tbn:ANd9GcR4zv3qNWFVbgrmORCPx8FeV-8ASEWX_UHD1ISepBw_meMFmTBY"/>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28950" y="7216475"/>
          <a:ext cx="523875" cy="19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2" name="Table2" displayName="Table2" ref="A2:C23" totalsRowShown="0" headerRowDxfId="1">
  <autoFilter ref="A2:C23"/>
  <tableColumns count="3">
    <tableColumn id="1" name="Factor"/>
    <tableColumn id="2" name="Norm_score"/>
    <tableColumn id="3" name="KEY">
      <calculatedColumnFormula>A3&amp;B3</calculatedColumnFormula>
    </tableColumn>
  </tableColumns>
  <tableStyleInfo name="TableStyleLight13" showFirstColumn="0" showLastColumn="0" showRowStripes="1" showColumnStripes="0"/>
</table>
</file>

<file path=xl/tables/table2.xml><?xml version="1.0" encoding="utf-8"?>
<table xmlns="http://schemas.openxmlformats.org/spreadsheetml/2006/main" id="3" name="Table3" displayName="Table3" ref="A25:C37" totalsRowShown="0" headerRowDxfId="0">
  <autoFilter ref="A25:C37"/>
  <tableColumns count="3">
    <tableColumn id="1" name="Factor"/>
    <tableColumn id="2" name="Norm_score"/>
    <tableColumn id="3" name="KEY">
      <calculatedColumnFormula>A26&amp;B26</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tabSelected="1" zoomScale="115" zoomScaleNormal="115" workbookViewId="0">
      <selection activeCell="B10" sqref="B10"/>
    </sheetView>
  </sheetViews>
  <sheetFormatPr defaultColWidth="0" defaultRowHeight="10.5" zeroHeight="1" x14ac:dyDescent="0.15"/>
  <cols>
    <col min="1" max="1" width="10" customWidth="1"/>
    <col min="2" max="2" width="82.28515625" customWidth="1"/>
    <col min="3" max="3" width="10.5703125" customWidth="1"/>
    <col min="4" max="4" width="3.42578125" customWidth="1"/>
    <col min="5" max="17" width="9.140625" hidden="1" customWidth="1"/>
    <col min="18" max="18" width="0" hidden="1" customWidth="1"/>
    <col min="19" max="16384" width="9.140625" hidden="1"/>
  </cols>
  <sheetData>
    <row r="1" spans="1:4" s="37" customFormat="1" ht="19.5" customHeight="1" thickBot="1" x14ac:dyDescent="0.2">
      <c r="A1" s="37" t="s">
        <v>104</v>
      </c>
    </row>
    <row r="2" spans="1:4" s="38" customFormat="1" ht="19.5" customHeight="1" thickTop="1" thickBot="1" x14ac:dyDescent="0.2"/>
    <row r="3" spans="1:4" s="12" customFormat="1" ht="12" customHeight="1" x14ac:dyDescent="0.15">
      <c r="A3" s="11"/>
      <c r="B3" s="14" t="s">
        <v>84</v>
      </c>
      <c r="C3" s="11"/>
      <c r="D3" s="11"/>
    </row>
    <row r="4" spans="1:4" s="12" customFormat="1" ht="12" customHeight="1" x14ac:dyDescent="0.15">
      <c r="A4" s="11"/>
      <c r="B4" s="14" t="s">
        <v>83</v>
      </c>
      <c r="C4" s="11"/>
      <c r="D4" s="11"/>
    </row>
    <row r="5" spans="1:4" s="3" customFormat="1" x14ac:dyDescent="0.15">
      <c r="A5" s="4"/>
      <c r="B5" s="10"/>
      <c r="C5" s="4"/>
    </row>
    <row r="6" spans="1:4" s="3" customFormat="1" ht="11.25" thickBot="1" x14ac:dyDescent="0.2">
      <c r="A6" s="4"/>
      <c r="B6" s="5" t="s">
        <v>69</v>
      </c>
    </row>
    <row r="7" spans="1:4" s="3" customFormat="1" x14ac:dyDescent="0.15">
      <c r="A7" s="4"/>
      <c r="B7" s="3" t="s">
        <v>71</v>
      </c>
      <c r="C7" s="30" t="s">
        <v>53</v>
      </c>
    </row>
    <row r="8" spans="1:4" s="3" customFormat="1" ht="12" customHeight="1" x14ac:dyDescent="0.15">
      <c r="A8" s="9"/>
      <c r="B8" s="3" t="s">
        <v>113</v>
      </c>
      <c r="C8" s="31" t="s">
        <v>81</v>
      </c>
    </row>
    <row r="9" spans="1:4" s="3" customFormat="1" x14ac:dyDescent="0.15">
      <c r="B9" s="3" t="s">
        <v>42</v>
      </c>
      <c r="C9" s="31" t="s">
        <v>30</v>
      </c>
    </row>
    <row r="10" spans="1:4" s="3" customFormat="1" ht="14.25" customHeight="1" x14ac:dyDescent="0.25">
      <c r="A10" s="6"/>
      <c r="B10" s="3" t="s">
        <v>72</v>
      </c>
      <c r="C10" s="31" t="s">
        <v>74</v>
      </c>
    </row>
    <row r="11" spans="1:4" s="3" customFormat="1" ht="11.25" thickBot="1" x14ac:dyDescent="0.2">
      <c r="B11" s="3" t="s">
        <v>114</v>
      </c>
      <c r="C11" s="32" t="s">
        <v>22</v>
      </c>
    </row>
    <row r="12" spans="1:4" s="3" customFormat="1" x14ac:dyDescent="0.15"/>
    <row r="13" spans="1:4" s="3" customFormat="1" ht="11.25" thickBot="1" x14ac:dyDescent="0.2">
      <c r="B13" s="5" t="s">
        <v>110</v>
      </c>
    </row>
    <row r="14" spans="1:4" s="3" customFormat="1" x14ac:dyDescent="0.15">
      <c r="B14" s="21" t="s">
        <v>0</v>
      </c>
      <c r="C14" s="30">
        <v>1</v>
      </c>
    </row>
    <row r="15" spans="1:4" s="3" customFormat="1" x14ac:dyDescent="0.15">
      <c r="B15" s="21" t="s">
        <v>1</v>
      </c>
      <c r="C15" s="31">
        <v>4</v>
      </c>
    </row>
    <row r="16" spans="1:4" s="3" customFormat="1" x14ac:dyDescent="0.15">
      <c r="B16" s="21" t="s">
        <v>118</v>
      </c>
      <c r="C16" s="31">
        <v>5</v>
      </c>
    </row>
    <row r="17" spans="1:3" s="3" customFormat="1" x14ac:dyDescent="0.15">
      <c r="B17" s="21" t="s">
        <v>2</v>
      </c>
      <c r="C17" s="31">
        <v>6</v>
      </c>
    </row>
    <row r="18" spans="1:3" s="3" customFormat="1" ht="23.25" customHeight="1" x14ac:dyDescent="0.15">
      <c r="B18" s="21" t="s">
        <v>3</v>
      </c>
      <c r="C18" s="31">
        <v>7</v>
      </c>
    </row>
    <row r="19" spans="1:3" s="3" customFormat="1" x14ac:dyDescent="0.15">
      <c r="B19" s="21" t="s">
        <v>4</v>
      </c>
      <c r="C19" s="31">
        <v>7</v>
      </c>
    </row>
    <row r="20" spans="1:3" s="3" customFormat="1" x14ac:dyDescent="0.15">
      <c r="B20" s="21" t="s">
        <v>5</v>
      </c>
      <c r="C20" s="31">
        <v>7</v>
      </c>
    </row>
    <row r="21" spans="1:3" s="3" customFormat="1" x14ac:dyDescent="0.15">
      <c r="B21" s="21" t="s">
        <v>6</v>
      </c>
      <c r="C21" s="31">
        <v>7</v>
      </c>
    </row>
    <row r="22" spans="1:3" s="3" customFormat="1" x14ac:dyDescent="0.15">
      <c r="B22" s="34" t="s">
        <v>9</v>
      </c>
      <c r="C22" s="31">
        <v>3</v>
      </c>
    </row>
    <row r="23" spans="1:3" s="3" customFormat="1" ht="21.75" customHeight="1" x14ac:dyDescent="0.15">
      <c r="B23" s="21" t="s">
        <v>10</v>
      </c>
      <c r="C23" s="31">
        <v>4</v>
      </c>
    </row>
    <row r="24" spans="1:3" s="3" customFormat="1" x14ac:dyDescent="0.15">
      <c r="B24" s="21" t="s">
        <v>12</v>
      </c>
      <c r="C24" s="31">
        <v>4</v>
      </c>
    </row>
    <row r="25" spans="1:3" s="3" customFormat="1" x14ac:dyDescent="0.15">
      <c r="B25" s="21" t="s">
        <v>13</v>
      </c>
      <c r="C25" s="31">
        <v>5</v>
      </c>
    </row>
    <row r="26" spans="1:3" s="3" customFormat="1" x14ac:dyDescent="0.15">
      <c r="B26" s="21" t="s">
        <v>46</v>
      </c>
      <c r="C26" s="31">
        <v>6</v>
      </c>
    </row>
    <row r="27" spans="1:3" s="3" customFormat="1" x14ac:dyDescent="0.15">
      <c r="B27" s="21" t="s">
        <v>82</v>
      </c>
      <c r="C27" s="31"/>
    </row>
    <row r="28" spans="1:3" s="3" customFormat="1" x14ac:dyDescent="0.15">
      <c r="B28" s="21" t="s">
        <v>15</v>
      </c>
      <c r="C28" s="31">
        <v>1</v>
      </c>
    </row>
    <row r="29" spans="1:3" s="3" customFormat="1" x14ac:dyDescent="0.15">
      <c r="A29" s="7"/>
      <c r="B29" s="21" t="s">
        <v>16</v>
      </c>
      <c r="C29" s="31">
        <v>6</v>
      </c>
    </row>
    <row r="30" spans="1:3" s="3" customFormat="1" ht="21" customHeight="1" x14ac:dyDescent="0.15">
      <c r="B30" s="21" t="s">
        <v>17</v>
      </c>
      <c r="C30" s="31">
        <v>6</v>
      </c>
    </row>
    <row r="31" spans="1:3" s="3" customFormat="1" x14ac:dyDescent="0.15">
      <c r="B31" s="21" t="s">
        <v>19</v>
      </c>
      <c r="C31" s="31">
        <v>1</v>
      </c>
    </row>
    <row r="32" spans="1:3" s="3" customFormat="1" x14ac:dyDescent="0.15">
      <c r="B32" s="21" t="s">
        <v>20</v>
      </c>
      <c r="C32" s="31">
        <v>2</v>
      </c>
    </row>
    <row r="33" spans="2:3" s="3" customFormat="1" ht="11.25" thickBot="1" x14ac:dyDescent="0.2">
      <c r="B33" s="21" t="s">
        <v>21</v>
      </c>
      <c r="C33" s="32">
        <v>3</v>
      </c>
    </row>
    <row r="34" spans="2:3" s="3" customFormat="1" x14ac:dyDescent="0.15">
      <c r="C34" s="4"/>
    </row>
    <row r="35" spans="2:3" s="3" customFormat="1" x14ac:dyDescent="0.15">
      <c r="B35" s="5" t="s">
        <v>39</v>
      </c>
      <c r="C35" s="4"/>
    </row>
    <row r="36" spans="2:3" s="3" customFormat="1" ht="11.25" thickBot="1" x14ac:dyDescent="0.2">
      <c r="B36" s="3" t="s">
        <v>40</v>
      </c>
      <c r="C36" s="28"/>
    </row>
    <row r="37" spans="2:3" s="3" customFormat="1" ht="11.25" thickBot="1" x14ac:dyDescent="0.2">
      <c r="B37" s="8" t="s">
        <v>70</v>
      </c>
      <c r="C37" s="29">
        <v>33</v>
      </c>
    </row>
    <row r="38" spans="2:3" s="3" customFormat="1" x14ac:dyDescent="0.15"/>
    <row r="39" spans="2:3" s="3" customFormat="1" ht="9.75" customHeight="1" x14ac:dyDescent="0.15"/>
    <row r="40" spans="2:3" s="13" customFormat="1" ht="21" thickBot="1" x14ac:dyDescent="0.35"/>
    <row r="41" spans="2:3" s="3" customFormat="1" ht="28.5" customHeight="1" thickTop="1" x14ac:dyDescent="0.15"/>
    <row r="42" spans="2:3" hidden="1" x14ac:dyDescent="0.15"/>
    <row r="43" spans="2:3" hidden="1" x14ac:dyDescent="0.15"/>
    <row r="44" spans="2:3" hidden="1" x14ac:dyDescent="0.15"/>
    <row r="45" spans="2:3" hidden="1" x14ac:dyDescent="0.15"/>
    <row r="46" spans="2:3" hidden="1" x14ac:dyDescent="0.15"/>
    <row r="47" spans="2:3" hidden="1" x14ac:dyDescent="0.15"/>
    <row r="48" spans="2:3" hidden="1" x14ac:dyDescent="0.15"/>
    <row r="49" hidden="1" x14ac:dyDescent="0.15"/>
    <row r="50" hidden="1" x14ac:dyDescent="0.15"/>
    <row r="51" hidden="1" x14ac:dyDescent="0.15"/>
    <row r="52" hidden="1" x14ac:dyDescent="0.15"/>
    <row r="53" hidden="1" x14ac:dyDescent="0.15"/>
    <row r="54" hidden="1" x14ac:dyDescent="0.15"/>
    <row r="55" hidden="1" x14ac:dyDescent="0.15"/>
    <row r="56" hidden="1" x14ac:dyDescent="0.15"/>
    <row r="57" hidden="1" x14ac:dyDescent="0.15"/>
    <row r="58" hidden="1" x14ac:dyDescent="0.15"/>
    <row r="59" hidden="1" x14ac:dyDescent="0.15"/>
  </sheetData>
  <mergeCells count="1">
    <mergeCell ref="A1:XFD2"/>
  </mergeCells>
  <dataValidations count="7">
    <dataValidation type="list" allowBlank="1" showInputMessage="1" showErrorMessage="1" sqref="C14:C17 C18:C21 C22:C23 C24:C26 C28:C30 C31:C33">
      <formula1>"1,2,3,4,5,6,7"</formula1>
    </dataValidation>
    <dataValidation type="list" allowBlank="1" showInputMessage="1" showErrorMessage="1" sqref="C7">
      <formula1>tbl_Leeftijden</formula1>
    </dataValidation>
    <dataValidation type="list" allowBlank="1" showInputMessage="1" showErrorMessage="1" sqref="C10">
      <formula1>tbl_beslis</formula1>
    </dataValidation>
    <dataValidation type="list" allowBlank="1" showInputMessage="1" showErrorMessage="1" sqref="C11">
      <formula1>tbl_opleiding</formula1>
    </dataValidation>
    <dataValidation type="list" allowBlank="1" showInputMessage="1" showErrorMessage="1" sqref="C8">
      <formula1>tbl_sekse</formula1>
    </dataValidation>
    <dataValidation type="list" allowBlank="1" showInputMessage="1" showErrorMessage="1" sqref="C9">
      <formula1>tbl_inkomen</formula1>
    </dataValidation>
    <dataValidation type="list" allowBlank="1" showInputMessage="1" showErrorMessage="1" sqref="C27">
      <formula1>tbl_spaarbedrag</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
  <sheetViews>
    <sheetView workbookViewId="0">
      <selection activeCell="A23" sqref="A23"/>
    </sheetView>
  </sheetViews>
  <sheetFormatPr defaultRowHeight="10.5" x14ac:dyDescent="0.15"/>
  <sheetData>
    <row r="1" spans="1:1" x14ac:dyDescent="0.15">
      <c r="A1" s="1" t="s">
        <v>51</v>
      </c>
    </row>
    <row r="2" spans="1:1" x14ac:dyDescent="0.15">
      <c r="A2" t="str">
        <f>"18-24"</f>
        <v>18-24</v>
      </c>
    </row>
    <row r="3" spans="1:1" x14ac:dyDescent="0.15">
      <c r="A3" t="str">
        <f>"25-34"</f>
        <v>25-34</v>
      </c>
    </row>
    <row r="4" spans="1:1" x14ac:dyDescent="0.15">
      <c r="A4" t="str">
        <f>"35-44"</f>
        <v>35-44</v>
      </c>
    </row>
    <row r="5" spans="1:1" x14ac:dyDescent="0.15">
      <c r="A5" t="str">
        <f>"45-54"</f>
        <v>45-54</v>
      </c>
    </row>
    <row r="6" spans="1:1" x14ac:dyDescent="0.15">
      <c r="A6" t="str">
        <f>"55-64"</f>
        <v>55-64</v>
      </c>
    </row>
    <row r="7" spans="1:1" x14ac:dyDescent="0.15">
      <c r="A7" t="str">
        <f>"65-74"</f>
        <v>65-74</v>
      </c>
    </row>
    <row r="9" spans="1:1" x14ac:dyDescent="0.15">
      <c r="A9" s="1" t="s">
        <v>78</v>
      </c>
    </row>
    <row r="10" spans="1:1" x14ac:dyDescent="0.15">
      <c r="A10" t="s">
        <v>73</v>
      </c>
    </row>
    <row r="11" spans="1:1" x14ac:dyDescent="0.15">
      <c r="A11" t="s">
        <v>74</v>
      </c>
    </row>
    <row r="12" spans="1:1" x14ac:dyDescent="0.15">
      <c r="A12" t="s">
        <v>75</v>
      </c>
    </row>
    <row r="13" spans="1:1" x14ac:dyDescent="0.15">
      <c r="A13" t="s">
        <v>76</v>
      </c>
    </row>
    <row r="15" spans="1:1" x14ac:dyDescent="0.15">
      <c r="A15" s="1" t="s">
        <v>77</v>
      </c>
    </row>
    <row r="16" spans="1:1" x14ac:dyDescent="0.15">
      <c r="A16" t="s">
        <v>22</v>
      </c>
    </row>
    <row r="17" spans="1:1" x14ac:dyDescent="0.15">
      <c r="A17" t="s">
        <v>79</v>
      </c>
    </row>
    <row r="18" spans="1:1" x14ac:dyDescent="0.15">
      <c r="A18" t="s">
        <v>24</v>
      </c>
    </row>
    <row r="20" spans="1:1" x14ac:dyDescent="0.15">
      <c r="A20" s="1" t="s">
        <v>80</v>
      </c>
    </row>
    <row r="21" spans="1:1" x14ac:dyDescent="0.15">
      <c r="A21" t="s">
        <v>111</v>
      </c>
    </row>
    <row r="22" spans="1:1" x14ac:dyDescent="0.15">
      <c r="A22" t="s">
        <v>112</v>
      </c>
    </row>
    <row r="24" spans="1:1" x14ac:dyDescent="0.15">
      <c r="A24" s="1" t="s">
        <v>85</v>
      </c>
    </row>
    <row r="25" spans="1:1" x14ac:dyDescent="0.15">
      <c r="A25" t="s">
        <v>30</v>
      </c>
    </row>
    <row r="26" spans="1:1" x14ac:dyDescent="0.15">
      <c r="A26" t="s">
        <v>86</v>
      </c>
    </row>
    <row r="27" spans="1:1" x14ac:dyDescent="0.15">
      <c r="A27" t="s">
        <v>24</v>
      </c>
    </row>
    <row r="29" spans="1:1" x14ac:dyDescent="0.15">
      <c r="A29" s="1" t="s">
        <v>88</v>
      </c>
    </row>
    <row r="30" spans="1:1" x14ac:dyDescent="0.15">
      <c r="A30" t="s">
        <v>89</v>
      </c>
    </row>
    <row r="31" spans="1:1" x14ac:dyDescent="0.15">
      <c r="A31" t="s">
        <v>90</v>
      </c>
    </row>
    <row r="32" spans="1:1" x14ac:dyDescent="0.15">
      <c r="A32" t="s">
        <v>91</v>
      </c>
    </row>
    <row r="33" spans="1:1" x14ac:dyDescent="0.15">
      <c r="A33" t="s">
        <v>92</v>
      </c>
    </row>
    <row r="34" spans="1:1" x14ac:dyDescent="0.15">
      <c r="A34" t="s">
        <v>93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K30" sqref="K30"/>
    </sheetView>
  </sheetViews>
  <sheetFormatPr defaultRowHeight="10.5" x14ac:dyDescent="0.15"/>
  <cols>
    <col min="2" max="2" width="9.7109375" customWidth="1"/>
    <col min="4" max="4" width="15.28515625" customWidth="1"/>
  </cols>
  <sheetData>
    <row r="1" spans="1:10" x14ac:dyDescent="0.15">
      <c r="A1" t="s">
        <v>59</v>
      </c>
    </row>
    <row r="2" spans="1:10" x14ac:dyDescent="0.15">
      <c r="A2" t="s">
        <v>41</v>
      </c>
      <c r="B2" t="s">
        <v>7</v>
      </c>
      <c r="C2" t="s">
        <v>45</v>
      </c>
      <c r="D2" t="s">
        <v>8</v>
      </c>
      <c r="E2" t="s">
        <v>11</v>
      </c>
      <c r="F2" t="s">
        <v>14</v>
      </c>
      <c r="G2" t="s">
        <v>18</v>
      </c>
      <c r="H2" t="s">
        <v>58</v>
      </c>
    </row>
    <row r="3" spans="1:10" x14ac:dyDescent="0.15">
      <c r="A3" t="s">
        <v>52</v>
      </c>
      <c r="B3" s="36">
        <v>3.2770000000000001</v>
      </c>
      <c r="C3" s="36">
        <v>4.0000000000000001E-3</v>
      </c>
      <c r="D3" s="36">
        <v>4.101</v>
      </c>
      <c r="E3" s="36">
        <v>4.2359999999999998</v>
      </c>
      <c r="F3" s="36">
        <v>2.347</v>
      </c>
      <c r="G3" s="36">
        <v>4.5229999999999997</v>
      </c>
      <c r="H3" s="36">
        <v>97.429000000000002</v>
      </c>
      <c r="J3" s="35">
        <v>1000</v>
      </c>
    </row>
    <row r="4" spans="1:10" x14ac:dyDescent="0.15">
      <c r="A4" t="s">
        <v>53</v>
      </c>
      <c r="B4" s="36">
        <v>3.5230000000000001</v>
      </c>
      <c r="C4" s="36">
        <f>(C3+0.2)/1000</f>
        <v>2.0400000000000003E-4</v>
      </c>
      <c r="D4" s="36">
        <v>4.1219999999999999</v>
      </c>
      <c r="E4" s="36">
        <v>4.1340000000000003</v>
      </c>
      <c r="F4" s="36">
        <v>2.4340000000000002</v>
      </c>
      <c r="G4" s="36">
        <v>4.6580000000000004</v>
      </c>
      <c r="H4" s="36">
        <v>98.715999999999994</v>
      </c>
    </row>
    <row r="5" spans="1:10" x14ac:dyDescent="0.15">
      <c r="A5" t="s">
        <v>54</v>
      </c>
      <c r="B5" s="36">
        <v>3.85</v>
      </c>
      <c r="C5" s="36">
        <f>(C4+0.2)/1000</f>
        <v>2.0020400000000002E-4</v>
      </c>
      <c r="D5" s="36">
        <v>3.9929999999999999</v>
      </c>
      <c r="E5" s="36">
        <v>4.2679999999999998</v>
      </c>
      <c r="F5" s="36">
        <v>2.278</v>
      </c>
      <c r="G5" s="36">
        <v>4.6710000000000003</v>
      </c>
      <c r="H5" s="36">
        <v>99.078999999999994</v>
      </c>
    </row>
    <row r="6" spans="1:10" x14ac:dyDescent="0.15">
      <c r="A6" t="s">
        <v>55</v>
      </c>
      <c r="B6" s="36">
        <v>4.0389999999999997</v>
      </c>
      <c r="C6" s="36">
        <f>(C5+0.2)/1000</f>
        <v>2.0020020400000001E-4</v>
      </c>
      <c r="D6" s="36">
        <v>4.0090000000000003</v>
      </c>
      <c r="E6" s="36">
        <v>4.1470000000000002</v>
      </c>
      <c r="F6" s="36">
        <v>2.0649999999999999</v>
      </c>
      <c r="G6" s="36">
        <v>4.8230000000000004</v>
      </c>
      <c r="H6" s="36">
        <v>99.06</v>
      </c>
    </row>
    <row r="7" spans="1:10" x14ac:dyDescent="0.15">
      <c r="A7" t="s">
        <v>56</v>
      </c>
      <c r="B7" s="36">
        <v>4.7069999999999999</v>
      </c>
      <c r="C7" s="36">
        <f>(C6+0.2)/1000</f>
        <v>2.0020020020400001E-4</v>
      </c>
      <c r="D7" s="36">
        <v>4.2640000000000002</v>
      </c>
      <c r="E7" s="36">
        <v>4.3449999999999998</v>
      </c>
      <c r="F7" s="36">
        <v>1.917</v>
      </c>
      <c r="G7" s="36">
        <v>4.8680000000000003</v>
      </c>
      <c r="H7" s="36">
        <v>101.369</v>
      </c>
    </row>
    <row r="8" spans="1:10" x14ac:dyDescent="0.15">
      <c r="A8" t="s">
        <v>57</v>
      </c>
      <c r="B8" s="36">
        <v>5.407</v>
      </c>
      <c r="C8" s="36">
        <f>(C7+0.2)/1000</f>
        <v>2.00200200200204E-4</v>
      </c>
      <c r="D8" s="36">
        <v>4.4950000000000001</v>
      </c>
      <c r="E8" s="36">
        <v>4.5049999999999999</v>
      </c>
      <c r="F8" s="36">
        <v>1.6679999999999999</v>
      </c>
      <c r="G8" s="36">
        <v>5.33</v>
      </c>
      <c r="H8" s="36">
        <v>104.318</v>
      </c>
    </row>
    <row r="9" spans="1:10" x14ac:dyDescent="0.15">
      <c r="B9" s="36"/>
      <c r="C9" s="36"/>
      <c r="D9" s="36"/>
      <c r="E9" s="36"/>
      <c r="F9" s="36"/>
      <c r="G9" s="36"/>
      <c r="H9" s="36"/>
    </row>
    <row r="10" spans="1:10" x14ac:dyDescent="0.15">
      <c r="B10" s="36"/>
      <c r="C10" s="36"/>
      <c r="D10" s="36"/>
      <c r="E10" s="36"/>
      <c r="F10" s="36"/>
      <c r="G10" s="36"/>
      <c r="H10" s="36"/>
    </row>
    <row r="11" spans="1:10" x14ac:dyDescent="0.15">
      <c r="A11" t="s">
        <v>60</v>
      </c>
      <c r="B11" s="36"/>
      <c r="C11" s="36"/>
      <c r="D11" s="36"/>
      <c r="E11" s="36"/>
      <c r="F11" s="36"/>
      <c r="G11" s="36"/>
      <c r="H11" s="36"/>
    </row>
    <row r="12" spans="1:10" x14ac:dyDescent="0.15">
      <c r="A12" t="s">
        <v>41</v>
      </c>
      <c r="B12" s="36" t="s">
        <v>7</v>
      </c>
      <c r="C12" s="36" t="s">
        <v>45</v>
      </c>
      <c r="D12" s="36" t="s">
        <v>8</v>
      </c>
      <c r="E12" s="36" t="s">
        <v>11</v>
      </c>
      <c r="F12" s="36" t="s">
        <v>14</v>
      </c>
      <c r="G12" s="36" t="s">
        <v>18</v>
      </c>
      <c r="H12" s="36" t="s">
        <v>58</v>
      </c>
    </row>
    <row r="13" spans="1:10" x14ac:dyDescent="0.15">
      <c r="A13" t="s">
        <v>52</v>
      </c>
      <c r="B13" s="36">
        <v>1.2450000000000001</v>
      </c>
      <c r="C13" s="36">
        <v>9.3100000000000008E-4</v>
      </c>
      <c r="D13" s="36">
        <v>1.0629999999999999</v>
      </c>
      <c r="E13" s="36">
        <v>1.4550000000000001</v>
      </c>
      <c r="F13" s="36">
        <v>1.337</v>
      </c>
      <c r="G13" s="36">
        <v>1.256</v>
      </c>
      <c r="H13" s="36">
        <v>6.8710000000000004</v>
      </c>
    </row>
    <row r="14" spans="1:10" x14ac:dyDescent="0.15">
      <c r="A14" t="s">
        <v>53</v>
      </c>
      <c r="B14" s="36">
        <v>1.397</v>
      </c>
      <c r="C14" s="36">
        <v>7.94E-4</v>
      </c>
      <c r="D14" s="36">
        <v>1.2889999999999999</v>
      </c>
      <c r="E14" s="36">
        <v>1.4419999999999999</v>
      </c>
      <c r="F14" s="36">
        <v>1.5069999999999999</v>
      </c>
      <c r="G14" s="36">
        <v>1.4419999999999999</v>
      </c>
      <c r="H14" s="36">
        <v>7.1529999999999996</v>
      </c>
    </row>
    <row r="15" spans="1:10" x14ac:dyDescent="0.15">
      <c r="A15" t="s">
        <v>54</v>
      </c>
      <c r="B15" s="36">
        <v>1.1020000000000001</v>
      </c>
      <c r="C15" s="36">
        <v>9.0400000000000007E-4</v>
      </c>
      <c r="D15" s="36">
        <v>1.5740000000000001</v>
      </c>
      <c r="E15" s="36">
        <v>1.746</v>
      </c>
      <c r="F15" s="36">
        <v>1.472</v>
      </c>
      <c r="G15" s="36">
        <v>1.339</v>
      </c>
      <c r="H15" s="36">
        <v>7.4790000000000001</v>
      </c>
    </row>
    <row r="16" spans="1:10" x14ac:dyDescent="0.15">
      <c r="A16" t="s">
        <v>55</v>
      </c>
      <c r="B16" s="36">
        <v>1.264</v>
      </c>
      <c r="C16" s="36">
        <v>9.4699999999999993E-4</v>
      </c>
      <c r="D16" s="36">
        <v>1.403</v>
      </c>
      <c r="E16" s="36">
        <v>1.623</v>
      </c>
      <c r="F16" s="36">
        <v>1.2190000000000001</v>
      </c>
      <c r="G16" s="36">
        <v>1.2190000000000001</v>
      </c>
      <c r="H16" s="36">
        <v>7.4450000000000003</v>
      </c>
    </row>
    <row r="17" spans="1:8" x14ac:dyDescent="0.15">
      <c r="A17" t="s">
        <v>56</v>
      </c>
      <c r="B17" s="36">
        <v>1.2609999999999999</v>
      </c>
      <c r="C17" s="36">
        <v>1.006</v>
      </c>
      <c r="D17" s="36">
        <v>1.4370000000000001</v>
      </c>
      <c r="E17" s="36">
        <v>1.6830000000000001</v>
      </c>
      <c r="F17" s="36">
        <v>1.1220000000000001</v>
      </c>
      <c r="G17" s="36">
        <v>1.296</v>
      </c>
      <c r="H17" s="36">
        <v>7.77</v>
      </c>
    </row>
    <row r="18" spans="1:8" x14ac:dyDescent="0.15">
      <c r="A18" t="s">
        <v>57</v>
      </c>
      <c r="B18" s="36">
        <v>1.1140000000000001</v>
      </c>
      <c r="C18" s="36">
        <v>9.3300000000000002E-4</v>
      </c>
      <c r="D18" s="36">
        <v>1.532</v>
      </c>
      <c r="E18" s="36">
        <v>1.6120000000000001</v>
      </c>
      <c r="F18" s="36">
        <v>9.6999999999999994E-4</v>
      </c>
      <c r="G18" s="36">
        <v>1.222</v>
      </c>
      <c r="H18" s="36">
        <v>7.5469999999999997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44"/>
  <sheetViews>
    <sheetView workbookViewId="0">
      <selection activeCell="D13" sqref="D13"/>
    </sheetView>
  </sheetViews>
  <sheetFormatPr defaultRowHeight="10.5" x14ac:dyDescent="0.15"/>
  <cols>
    <col min="1" max="1" width="23.7109375" customWidth="1"/>
    <col min="2" max="2" width="14.140625" customWidth="1"/>
    <col min="3" max="3" width="24.5703125" bestFit="1" customWidth="1"/>
    <col min="4" max="4" width="210.7109375" bestFit="1" customWidth="1"/>
  </cols>
  <sheetData>
    <row r="2" spans="1:4" ht="11.25" thickBot="1" x14ac:dyDescent="0.2">
      <c r="A2" s="1" t="s">
        <v>25</v>
      </c>
      <c r="B2" s="1" t="s">
        <v>26</v>
      </c>
      <c r="C2" s="1" t="s">
        <v>65</v>
      </c>
      <c r="D2" s="15" t="s">
        <v>27</v>
      </c>
    </row>
    <row r="3" spans="1:4" x14ac:dyDescent="0.15">
      <c r="A3" t="s">
        <v>45</v>
      </c>
      <c r="B3" t="s">
        <v>30</v>
      </c>
      <c r="C3" t="str">
        <f>A3&amp;B3</f>
        <v>Controle behoefteHoog</v>
      </c>
      <c r="D3" s="16" t="s">
        <v>29</v>
      </c>
    </row>
    <row r="4" spans="1:4" x14ac:dyDescent="0.15">
      <c r="A4" t="s">
        <v>45</v>
      </c>
      <c r="B4" t="s">
        <v>23</v>
      </c>
      <c r="C4" t="str">
        <f t="shared" ref="C4:C23" si="0">A4&amp;B4</f>
        <v>Controle behoefteMidden</v>
      </c>
      <c r="D4" s="17" t="s">
        <v>28</v>
      </c>
    </row>
    <row r="5" spans="1:4" x14ac:dyDescent="0.15">
      <c r="A5" t="s">
        <v>45</v>
      </c>
      <c r="B5" t="s">
        <v>24</v>
      </c>
      <c r="C5" t="str">
        <f t="shared" si="0"/>
        <v>Controle behoefteLaag</v>
      </c>
      <c r="D5" s="17" t="s">
        <v>31</v>
      </c>
    </row>
    <row r="6" spans="1:4" x14ac:dyDescent="0.15">
      <c r="A6" t="s">
        <v>8</v>
      </c>
      <c r="B6" t="s">
        <v>30</v>
      </c>
      <c r="C6" t="str">
        <f t="shared" si="0"/>
        <v>Financieel voorbereidHoog</v>
      </c>
      <c r="D6" s="17" t="s">
        <v>34</v>
      </c>
    </row>
    <row r="7" spans="1:4" x14ac:dyDescent="0.15">
      <c r="A7" t="s">
        <v>8</v>
      </c>
      <c r="B7" t="s">
        <v>23</v>
      </c>
      <c r="C7" t="str">
        <f t="shared" si="0"/>
        <v>Financieel voorbereidMidden</v>
      </c>
      <c r="D7" s="17" t="s">
        <v>35</v>
      </c>
    </row>
    <row r="8" spans="1:4" x14ac:dyDescent="0.15">
      <c r="A8" t="s">
        <v>8</v>
      </c>
      <c r="B8" t="s">
        <v>24</v>
      </c>
      <c r="C8" t="str">
        <f t="shared" si="0"/>
        <v>Financieel voorbereidLaag</v>
      </c>
      <c r="D8" s="17" t="s">
        <v>36</v>
      </c>
    </row>
    <row r="9" spans="1:4" x14ac:dyDescent="0.15">
      <c r="A9" t="s">
        <v>11</v>
      </c>
      <c r="B9" t="s">
        <v>30</v>
      </c>
      <c r="C9" t="str">
        <f t="shared" si="0"/>
        <v>SparenHoog</v>
      </c>
      <c r="D9" s="17" t="s">
        <v>37</v>
      </c>
    </row>
    <row r="10" spans="1:4" x14ac:dyDescent="0.15">
      <c r="A10" t="s">
        <v>11</v>
      </c>
      <c r="B10" t="s">
        <v>23</v>
      </c>
      <c r="C10" t="str">
        <f t="shared" si="0"/>
        <v>SparenMidden</v>
      </c>
      <c r="D10" s="17" t="s">
        <v>43</v>
      </c>
    </row>
    <row r="11" spans="1:4" x14ac:dyDescent="0.15">
      <c r="A11" t="s">
        <v>11</v>
      </c>
      <c r="B11" t="s">
        <v>24</v>
      </c>
      <c r="C11" t="str">
        <f t="shared" si="0"/>
        <v>SparenLaag</v>
      </c>
      <c r="D11" s="17" t="s">
        <v>38</v>
      </c>
    </row>
    <row r="12" spans="1:4" x14ac:dyDescent="0.15">
      <c r="A12" s="22" t="s">
        <v>14</v>
      </c>
      <c r="B12" t="s">
        <v>30</v>
      </c>
      <c r="C12" t="str">
        <f t="shared" si="0"/>
        <v>Financieel uit balansHoog</v>
      </c>
      <c r="D12" s="17" t="s">
        <v>94</v>
      </c>
    </row>
    <row r="13" spans="1:4" x14ac:dyDescent="0.15">
      <c r="A13" s="22" t="s">
        <v>14</v>
      </c>
      <c r="B13" t="s">
        <v>23</v>
      </c>
      <c r="C13" t="str">
        <f t="shared" si="0"/>
        <v>Financieel uit balansMidden</v>
      </c>
      <c r="D13" s="17" t="s">
        <v>95</v>
      </c>
    </row>
    <row r="14" spans="1:4" x14ac:dyDescent="0.15">
      <c r="A14" s="22" t="s">
        <v>14</v>
      </c>
      <c r="B14" t="s">
        <v>24</v>
      </c>
      <c r="C14" t="str">
        <f t="shared" si="0"/>
        <v>Financieel uit balansLaag</v>
      </c>
      <c r="D14" s="17" t="s">
        <v>96</v>
      </c>
    </row>
    <row r="15" spans="1:4" x14ac:dyDescent="0.15">
      <c r="A15" s="22" t="s">
        <v>18</v>
      </c>
      <c r="B15" t="s">
        <v>30</v>
      </c>
      <c r="C15" t="str">
        <f t="shared" si="0"/>
        <v>GeldregelhekelHoog</v>
      </c>
      <c r="D15" s="17" t="s">
        <v>98</v>
      </c>
    </row>
    <row r="16" spans="1:4" x14ac:dyDescent="0.15">
      <c r="A16" s="22" t="s">
        <v>18</v>
      </c>
      <c r="B16" t="s">
        <v>23</v>
      </c>
      <c r="C16" t="str">
        <f t="shared" si="0"/>
        <v>GeldregelhekelMidden</v>
      </c>
      <c r="D16" s="17" t="s">
        <v>100</v>
      </c>
    </row>
    <row r="17" spans="1:4" x14ac:dyDescent="0.15">
      <c r="A17" s="33" t="s">
        <v>18</v>
      </c>
      <c r="B17" t="s">
        <v>24</v>
      </c>
      <c r="C17" t="str">
        <f t="shared" si="0"/>
        <v>GeldregelhekelLaag</v>
      </c>
      <c r="D17" s="17" t="s">
        <v>99</v>
      </c>
    </row>
    <row r="18" spans="1:4" x14ac:dyDescent="0.15">
      <c r="A18" t="s">
        <v>39</v>
      </c>
      <c r="B18" t="s">
        <v>30</v>
      </c>
      <c r="C18" t="str">
        <f t="shared" si="0"/>
        <v>ZelfinschattingHoog</v>
      </c>
      <c r="D18" s="17" t="s">
        <v>106</v>
      </c>
    </row>
    <row r="19" spans="1:4" x14ac:dyDescent="0.15">
      <c r="A19" t="s">
        <v>39</v>
      </c>
      <c r="B19" t="s">
        <v>23</v>
      </c>
      <c r="C19" t="str">
        <f t="shared" si="0"/>
        <v>ZelfinschattingMidden</v>
      </c>
      <c r="D19" s="17" t="s">
        <v>107</v>
      </c>
    </row>
    <row r="20" spans="1:4" x14ac:dyDescent="0.15">
      <c r="A20" t="s">
        <v>39</v>
      </c>
      <c r="B20" t="s">
        <v>24</v>
      </c>
      <c r="C20" t="str">
        <f t="shared" si="0"/>
        <v>ZelfinschattingLaag</v>
      </c>
      <c r="D20" s="17" t="s">
        <v>44</v>
      </c>
    </row>
    <row r="21" spans="1:4" x14ac:dyDescent="0.15">
      <c r="A21" t="s">
        <v>7</v>
      </c>
      <c r="B21" t="s">
        <v>30</v>
      </c>
      <c r="C21" t="str">
        <f t="shared" si="0"/>
        <v>PensioenactiefHoog</v>
      </c>
      <c r="D21" s="17" t="s">
        <v>102</v>
      </c>
    </row>
    <row r="22" spans="1:4" x14ac:dyDescent="0.15">
      <c r="A22" t="s">
        <v>7</v>
      </c>
      <c r="B22" t="s">
        <v>23</v>
      </c>
      <c r="C22" t="str">
        <f t="shared" si="0"/>
        <v>PensioenactiefMidden</v>
      </c>
      <c r="D22" s="17" t="s">
        <v>116</v>
      </c>
    </row>
    <row r="23" spans="1:4" x14ac:dyDescent="0.15">
      <c r="A23" t="s">
        <v>7</v>
      </c>
      <c r="B23" t="s">
        <v>24</v>
      </c>
      <c r="C23" t="str">
        <f t="shared" si="0"/>
        <v>PensioenactiefLaag</v>
      </c>
      <c r="D23" s="17" t="s">
        <v>116</v>
      </c>
    </row>
    <row r="25" spans="1:4" ht="11.25" thickBot="1" x14ac:dyDescent="0.2">
      <c r="A25" s="1" t="s">
        <v>25</v>
      </c>
      <c r="B25" s="1" t="s">
        <v>26</v>
      </c>
      <c r="C25" s="1" t="s">
        <v>65</v>
      </c>
      <c r="D25" s="15" t="s">
        <v>27</v>
      </c>
    </row>
    <row r="26" spans="1:4" x14ac:dyDescent="0.15">
      <c r="A26" t="s">
        <v>45</v>
      </c>
      <c r="B26" t="s">
        <v>67</v>
      </c>
      <c r="C26" t="str">
        <f t="shared" ref="C26:C37" si="1">A26&amp;B26</f>
        <v>Controle behoefteMax</v>
      </c>
      <c r="D26" s="16" t="s">
        <v>108</v>
      </c>
    </row>
    <row r="27" spans="1:4" x14ac:dyDescent="0.15">
      <c r="A27" t="s">
        <v>8</v>
      </c>
      <c r="B27" t="s">
        <v>67</v>
      </c>
      <c r="C27" t="str">
        <f t="shared" si="1"/>
        <v>Financieel voorbereidMax</v>
      </c>
      <c r="D27" s="17" t="s">
        <v>109</v>
      </c>
    </row>
    <row r="28" spans="1:4" x14ac:dyDescent="0.15">
      <c r="A28" t="s">
        <v>18</v>
      </c>
      <c r="B28" t="s">
        <v>67</v>
      </c>
      <c r="C28" t="str">
        <f t="shared" si="1"/>
        <v>GeldregelhekelMax</v>
      </c>
      <c r="D28" s="17" t="s">
        <v>116</v>
      </c>
    </row>
    <row r="29" spans="1:4" x14ac:dyDescent="0.15">
      <c r="A29" t="s">
        <v>11</v>
      </c>
      <c r="B29" t="s">
        <v>67</v>
      </c>
      <c r="C29" t="str">
        <f t="shared" si="1"/>
        <v>SparenMax</v>
      </c>
      <c r="D29" s="17" t="s">
        <v>32</v>
      </c>
    </row>
    <row r="30" spans="1:4" x14ac:dyDescent="0.15">
      <c r="A30" t="s">
        <v>14</v>
      </c>
      <c r="B30" t="s">
        <v>67</v>
      </c>
      <c r="C30" t="str">
        <f t="shared" si="1"/>
        <v>Financieel uit balansMax</v>
      </c>
      <c r="D30" s="17" t="s">
        <v>116</v>
      </c>
    </row>
    <row r="31" spans="1:4" x14ac:dyDescent="0.15">
      <c r="A31" t="s">
        <v>7</v>
      </c>
      <c r="B31" t="s">
        <v>67</v>
      </c>
      <c r="C31" t="str">
        <f t="shared" si="1"/>
        <v>PensioenactiefMax</v>
      </c>
      <c r="D31" s="17" t="s">
        <v>116</v>
      </c>
    </row>
    <row r="32" spans="1:4" x14ac:dyDescent="0.15">
      <c r="A32" t="s">
        <v>45</v>
      </c>
      <c r="B32" t="s">
        <v>68</v>
      </c>
      <c r="C32" t="str">
        <f t="shared" si="1"/>
        <v>Controle behoefteMin</v>
      </c>
      <c r="D32" s="17" t="s">
        <v>33</v>
      </c>
    </row>
    <row r="33" spans="1:4" x14ac:dyDescent="0.15">
      <c r="A33" t="s">
        <v>8</v>
      </c>
      <c r="B33" t="s">
        <v>68</v>
      </c>
      <c r="C33" t="str">
        <f t="shared" si="1"/>
        <v>Financieel voorbereidMin</v>
      </c>
      <c r="D33" s="17" t="s">
        <v>116</v>
      </c>
    </row>
    <row r="34" spans="1:4" x14ac:dyDescent="0.15">
      <c r="A34" t="s">
        <v>18</v>
      </c>
      <c r="B34" t="s">
        <v>68</v>
      </c>
      <c r="C34" t="str">
        <f t="shared" si="1"/>
        <v>GeldregelhekelMin</v>
      </c>
      <c r="D34" s="17" t="s">
        <v>115</v>
      </c>
    </row>
    <row r="35" spans="1:4" x14ac:dyDescent="0.15">
      <c r="A35" t="s">
        <v>11</v>
      </c>
      <c r="B35" t="s">
        <v>68</v>
      </c>
      <c r="C35" t="str">
        <f t="shared" si="1"/>
        <v>SparenMin</v>
      </c>
      <c r="D35" s="17" t="s">
        <v>116</v>
      </c>
    </row>
    <row r="36" spans="1:4" x14ac:dyDescent="0.15">
      <c r="A36" t="s">
        <v>14</v>
      </c>
      <c r="B36" t="s">
        <v>68</v>
      </c>
      <c r="C36" t="str">
        <f t="shared" si="1"/>
        <v>Financieel uit balansMin</v>
      </c>
      <c r="D36" s="17" t="s">
        <v>116</v>
      </c>
    </row>
    <row r="37" spans="1:4" x14ac:dyDescent="0.15">
      <c r="A37" t="s">
        <v>7</v>
      </c>
      <c r="B37" t="s">
        <v>68</v>
      </c>
      <c r="C37" t="str">
        <f t="shared" si="1"/>
        <v>PensioenactiefMin</v>
      </c>
      <c r="D37" s="17" t="s">
        <v>116</v>
      </c>
    </row>
    <row r="40" spans="1:4" ht="11.25" thickBot="1" x14ac:dyDescent="0.2"/>
    <row r="41" spans="1:4" ht="11.25" thickBot="1" x14ac:dyDescent="0.2">
      <c r="A41" s="23"/>
    </row>
    <row r="42" spans="1:4" ht="11.25" thickBot="1" x14ac:dyDescent="0.2">
      <c r="A42" s="24" t="s">
        <v>87</v>
      </c>
    </row>
    <row r="43" spans="1:4" ht="11.25" thickBot="1" x14ac:dyDescent="0.2"/>
    <row r="44" spans="1:4" ht="11.25" thickBot="1" x14ac:dyDescent="0.2">
      <c r="A44" s="25" t="s">
        <v>97</v>
      </c>
    </row>
  </sheetData>
  <pageMargins left="0.7" right="0.7" top="0.75" bottom="0.75" header="0.3" footer="0.3"/>
  <pageSetup paperSize="9"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8"/>
  <sheetViews>
    <sheetView workbookViewId="0">
      <selection activeCell="K3" sqref="K3"/>
    </sheetView>
  </sheetViews>
  <sheetFormatPr defaultRowHeight="10.5" x14ac:dyDescent="0.15"/>
  <cols>
    <col min="2" max="2" width="21.85546875" bestFit="1" customWidth="1"/>
    <col min="5" max="5" width="10.85546875" customWidth="1"/>
    <col min="10" max="10" width="44.85546875" customWidth="1"/>
    <col min="11" max="11" width="55" bestFit="1" customWidth="1"/>
  </cols>
  <sheetData>
    <row r="1" spans="2:11" x14ac:dyDescent="0.15">
      <c r="C1" s="1" t="s">
        <v>48</v>
      </c>
      <c r="D1" s="1" t="s">
        <v>47</v>
      </c>
      <c r="E1" s="1" t="s">
        <v>49</v>
      </c>
      <c r="F1" s="1" t="s">
        <v>50</v>
      </c>
      <c r="G1" s="1" t="s">
        <v>61</v>
      </c>
      <c r="H1" s="1" t="s">
        <v>62</v>
      </c>
      <c r="I1" s="1" t="s">
        <v>63</v>
      </c>
      <c r="J1" s="1" t="s">
        <v>64</v>
      </c>
      <c r="K1" s="1" t="s">
        <v>66</v>
      </c>
    </row>
    <row r="2" spans="2:11" x14ac:dyDescent="0.15">
      <c r="B2" s="1" t="s">
        <v>7</v>
      </c>
      <c r="C2">
        <f>SUM(Test!C14:C17)</f>
        <v>16</v>
      </c>
      <c r="D2">
        <f>AVERAGE(Test!C14:C17)</f>
        <v>4</v>
      </c>
      <c r="E2">
        <f>INDEX(tbl_AVG,MATCH(Leeftijd,Normen!$A$2:$A$8,0),MATCH(Calculate_score!$B2,Normen!$A$2:$H$2,0))</f>
        <v>3.5230000000000001</v>
      </c>
      <c r="F2">
        <f>INDEX(tbl_SD,MATCH(Leeftijd,Normen!$A$2:$A$8,0),MATCH(Calculate_score!$B2,Normen!$A$2:$H$2,0))</f>
        <v>1.397</v>
      </c>
      <c r="G2" s="2">
        <f>((D2-E2)/F2)*15+100</f>
        <v>105.12168933428777</v>
      </c>
      <c r="H2" t="str">
        <f>IF(G2&gt;110,"Hoog",IF(G2&lt;90,"Laag","Midden"))</f>
        <v>Midden</v>
      </c>
      <c r="I2" t="str">
        <f>IF(G2=MIN($G$2:$G$7),"Min",IF(G2=MAX($G$2:$G$7),"Max",""))</f>
        <v/>
      </c>
      <c r="J2" t="str">
        <f>VLOOKUP(B2&amp;H2,Replies!$C$3:$D$23,2,0)</f>
        <v>Deze tekst dient nog te worden aangevuld</v>
      </c>
      <c r="K2" t="str">
        <f>IF(ISNA(VLOOKUP(B2&amp;I2,Replies!$C$26:$D$37,2,0)),"",VLOOKUP(B2&amp;I2,Replies!$C$26:$D$37,2,0))</f>
        <v/>
      </c>
    </row>
    <row r="3" spans="2:11" x14ac:dyDescent="0.15">
      <c r="B3" s="1" t="s">
        <v>45</v>
      </c>
      <c r="C3">
        <f>SUM(Test!C18:C21)</f>
        <v>28</v>
      </c>
      <c r="D3">
        <f>AVERAGE(Test!C18:C21)</f>
        <v>7</v>
      </c>
      <c r="E3">
        <f>INDEX(tbl_AVG,MATCH(Leeftijd,Normen!$A$2:$A$8,0),MATCH(Calculate_score!$B3,Normen!$A$2:$H$2,0))</f>
        <v>2.0400000000000003E-4</v>
      </c>
      <c r="F3">
        <f>INDEX(tbl_SD,MATCH(Leeftijd,Normen!$A$2:$A$8,0),MATCH(Calculate_score!$B3,Normen!$A$2:$H$2,0))</f>
        <v>7.94E-4</v>
      </c>
      <c r="G3" s="2">
        <f t="shared" ref="G3:G7" si="0">((D3-E3)/F3)*15+100</f>
        <v>132337.95969773299</v>
      </c>
      <c r="H3" t="str">
        <f t="shared" ref="H3:H8" si="1">IF(G3&gt;110,"Hoog",IF(G3&lt;90,"Laag","Midden"))</f>
        <v>Hoog</v>
      </c>
      <c r="I3" t="str">
        <f t="shared" ref="I3:I7" si="2">IF(G3=MIN($G$2:$G$7),"Min",IF(G3=MAX($G$2:$G$7),"Max",""))</f>
        <v>Max</v>
      </c>
      <c r="J3" t="str">
        <f>VLOOKUP(B3&amp;H3,Replies!$C$3:$D$23,2,0)</f>
        <v>Uit de test blijkt dat je een hogere behoefte hebt aan financiele controle dan de gemiddelde Nederlander. Je houdt je risico's liever laag en je financiën goed op orde.</v>
      </c>
      <c r="K3" t="str">
        <f>IF(ISNA(VLOOKUP(B3&amp;I3,Replies!$C$26:$D$37,2,0)),"",VLOOKUP(B3&amp;I3,Replies!$C$26:$D$37,2,0))</f>
        <v xml:space="preserve">Je hebt een hoge behoefte aan controle over je financiën. Dat kan je absoluut helpen om financieel gezond te zijn en bewust keuzes te maken. </v>
      </c>
    </row>
    <row r="4" spans="2:11" x14ac:dyDescent="0.15">
      <c r="B4" s="1" t="s">
        <v>8</v>
      </c>
      <c r="C4">
        <f>SUM(Test!C22:C23)</f>
        <v>7</v>
      </c>
      <c r="D4">
        <f>AVERAGE(Test!C22:C23)</f>
        <v>3.5</v>
      </c>
      <c r="E4">
        <f>INDEX(tbl_AVG,MATCH(Leeftijd,Normen!$A$2:$A$8,0),MATCH(Calculate_score!$B4,Normen!$A$2:$H$2,0))</f>
        <v>4.1219999999999999</v>
      </c>
      <c r="F4">
        <f>INDEX(tbl_SD,MATCH(Leeftijd,Normen!$A$2:$A$8,0),MATCH(Calculate_score!$B4,Normen!$A$2:$H$2,0))</f>
        <v>1.2889999999999999</v>
      </c>
      <c r="G4" s="2">
        <f t="shared" si="0"/>
        <v>92.76183087664856</v>
      </c>
      <c r="H4" t="str">
        <f t="shared" si="1"/>
        <v>Midden</v>
      </c>
      <c r="I4" t="str">
        <f t="shared" si="2"/>
        <v/>
      </c>
      <c r="J4" t="str">
        <f>VLOOKUP(B4&amp;H4,Replies!$C$3:$D$23,2,0)</f>
        <v>In vergelijking tot de gemiddelde Nederlander heb je een aardig idee van je budgetten, maar heel precies ben je er niet in.</v>
      </c>
      <c r="K4" t="str">
        <f>IF(ISNA(VLOOKUP(B4&amp;I4,Replies!$C$26:$D$37,2,0)),"",VLOOKUP(B4&amp;I4,Replies!$C$26:$D$37,2,0))</f>
        <v/>
      </c>
    </row>
    <row r="5" spans="2:11" x14ac:dyDescent="0.15">
      <c r="B5" s="1" t="s">
        <v>11</v>
      </c>
      <c r="C5">
        <f>SUM(Test!C24:C26)</f>
        <v>15</v>
      </c>
      <c r="D5">
        <f>AVERAGE(Test!C24:C26)</f>
        <v>5</v>
      </c>
      <c r="E5">
        <f>INDEX(tbl_AVG,MATCH(Leeftijd,Normen!$A$2:$A$8,0),MATCH(Calculate_score!$B5,Normen!$A$2:$H$2,0))</f>
        <v>4.1340000000000003</v>
      </c>
      <c r="F5">
        <f>INDEX(tbl_SD,MATCH(Leeftijd,Normen!$A$2:$A$8,0),MATCH(Calculate_score!$B5,Normen!$A$2:$H$2,0))</f>
        <v>1.4419999999999999</v>
      </c>
      <c r="G5" s="2">
        <f t="shared" si="0"/>
        <v>109.00832177531206</v>
      </c>
      <c r="H5" t="str">
        <f t="shared" si="1"/>
        <v>Midden</v>
      </c>
      <c r="I5" t="str">
        <f t="shared" si="2"/>
        <v/>
      </c>
      <c r="J5" t="str">
        <f>VLOOKUP(B5&amp;H5,Replies!$C$3:$D$23,2,0)</f>
        <v xml:space="preserve">Je vindt sparen net zo belangrijk als de meeste mensen. Je spaart niet perse voor een doel, ook ben je niet perse voorbereid op onverwachte tegenvallers. </v>
      </c>
      <c r="K5" t="str">
        <f>IF(ISNA(VLOOKUP(B5&amp;I5,Replies!$C$26:$D$37,2,0)),"",VLOOKUP(B5&amp;I5,Replies!$C$26:$D$37,2,0))</f>
        <v/>
      </c>
    </row>
    <row r="6" spans="2:11" x14ac:dyDescent="0.15">
      <c r="B6" s="1" t="s">
        <v>14</v>
      </c>
      <c r="C6">
        <f>SUM(Test!C28:C30)</f>
        <v>13</v>
      </c>
      <c r="D6">
        <f>AVERAGE(Test!C28:C30)</f>
        <v>4.333333333333333</v>
      </c>
      <c r="E6">
        <f>INDEX(tbl_AVG,MATCH(Leeftijd,Normen!$A$2:$A$8,0),MATCH(Calculate_score!$B6,Normen!$A$2:$H$2,0))</f>
        <v>2.4340000000000002</v>
      </c>
      <c r="F6">
        <f>INDEX(tbl_SD,MATCH(Leeftijd,Normen!$A$2:$A$8,0),MATCH(Calculate_score!$B6,Normen!$A$2:$H$2,0))</f>
        <v>1.5069999999999999</v>
      </c>
      <c r="G6" s="2">
        <f t="shared" si="0"/>
        <v>118.90510948905109</v>
      </c>
      <c r="H6" t="str">
        <f t="shared" si="1"/>
        <v>Hoog</v>
      </c>
      <c r="I6" t="str">
        <f t="shared" si="2"/>
        <v/>
      </c>
      <c r="J6" t="str">
        <f>VLOOKUP(B6&amp;H6,Replies!$C$3:$D$23,2,0)</f>
        <v>Het overkomt jou vaker dan gemiddeld dat je in een maand niet uit komt met je geld. Je financiën zijn minder in balans dan bij de gemiddelde Nederlander</v>
      </c>
      <c r="K6" t="str">
        <f>IF(ISNA(VLOOKUP(B6&amp;I6,Replies!$C$26:$D$37,2,0)),"",VLOOKUP(B6&amp;I6,Replies!$C$26:$D$37,2,0))</f>
        <v/>
      </c>
    </row>
    <row r="7" spans="2:11" x14ac:dyDescent="0.15">
      <c r="B7" s="1" t="s">
        <v>18</v>
      </c>
      <c r="C7">
        <f>SUM(Test!C31:C33)</f>
        <v>6</v>
      </c>
      <c r="D7">
        <f>AVERAGE(Test!C31:C33)</f>
        <v>2</v>
      </c>
      <c r="E7">
        <f>INDEX(tbl_AVG,MATCH(Leeftijd,Normen!$A$2:$A$8,0),MATCH(Calculate_score!$B7,Normen!$A$2:$H$2,0))</f>
        <v>4.6580000000000004</v>
      </c>
      <c r="F7">
        <f>INDEX(tbl_SD,MATCH(Leeftijd,Normen!$A$2:$A$8,0),MATCH(Calculate_score!$B7,Normen!$A$2:$H$2,0))</f>
        <v>1.4419999999999999</v>
      </c>
      <c r="G7" s="2">
        <f t="shared" si="0"/>
        <v>72.350901525658799</v>
      </c>
      <c r="H7" t="str">
        <f t="shared" si="1"/>
        <v>Laag</v>
      </c>
      <c r="I7" t="str">
        <f t="shared" si="2"/>
        <v>Min</v>
      </c>
      <c r="J7" t="str">
        <f>VLOOKUP(B7&amp;H7,Replies!$C$3:$D$23,2,0)</f>
        <v>Uit je antwoorden blijkt ook dat er bij jou, in tegenstelling tot de meeste Nederlanders, niet echt sprake is van 'Geldregelhekel'. Je stelt je financiën regelen niet ellelang uit en bent op de hoogte van je bestedingsruimte.</v>
      </c>
      <c r="K7" t="str">
        <f>IF(ISNA(VLOOKUP(B7&amp;I7,Replies!$C$26:$D$37,2,0)),"",VLOOKUP(B7&amp;I7,Replies!$C$26:$D$37,2,0))</f>
        <v>We snappen dat je geen fan bent van je financiën regelen, wel denken we dat het belangrijk is om bewust keuzes te maken. Misschien is een Aandacht-gesprek dat snel overzicht biedt iets voor jou?</v>
      </c>
    </row>
    <row r="8" spans="2:11" x14ac:dyDescent="0.15">
      <c r="B8" s="1" t="s">
        <v>58</v>
      </c>
      <c r="C8">
        <f>SUM(C2:C7)</f>
        <v>85</v>
      </c>
      <c r="E8">
        <f>INDEX(tbl_AVG,MATCH(Leeftijd,Normen!$A$2:$A$8,0),MATCH(Calculate_score!$B8,Normen!$A$2:$H$2,0))</f>
        <v>98.715999999999994</v>
      </c>
      <c r="F8">
        <f>INDEX(tbl_SD,MATCH(Leeftijd,Normen!$A$2:$A$8,0),MATCH(Calculate_score!$B8,Normen!$A$2:$H$2,0))</f>
        <v>7.1529999999999996</v>
      </c>
      <c r="G8" s="2">
        <f>((C8-E8)/F8)*15+100</f>
        <v>71.23724311477703</v>
      </c>
      <c r="H8" t="str">
        <f t="shared" si="1"/>
        <v>Laag</v>
      </c>
      <c r="K8" t="str">
        <f>IF(ISNA(VLOOKUP(B8&amp;I8,Replies!$C$26:$D$37,2,0)),"",VLOOKUP(B8&amp;I8,Replies!$C$26:$D$37,2,0))</f>
        <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zoomScale="115" zoomScaleNormal="115" workbookViewId="0">
      <selection activeCell="C16" sqref="C16:C19"/>
    </sheetView>
  </sheetViews>
  <sheetFormatPr defaultColWidth="0" defaultRowHeight="10.5" customHeight="1" zeroHeight="1" x14ac:dyDescent="0.15"/>
  <cols>
    <col min="1" max="1" width="10.42578125" customWidth="1"/>
    <col min="2" max="2" width="80.28515625" customWidth="1"/>
    <col min="3" max="3" width="12" customWidth="1"/>
    <col min="4" max="4" width="3.42578125" customWidth="1"/>
    <col min="5" max="17" width="9.140625" hidden="1" customWidth="1"/>
    <col min="18" max="18" width="0" hidden="1" customWidth="1"/>
    <col min="19" max="16384" width="9.140625" hidden="1"/>
  </cols>
  <sheetData>
    <row r="1" spans="1:4" s="39" customFormat="1" ht="18" customHeight="1" thickBot="1" x14ac:dyDescent="0.2">
      <c r="A1" s="39" t="s">
        <v>103</v>
      </c>
    </row>
    <row r="2" spans="1:4" s="40" customFormat="1" ht="11.25" customHeight="1" thickTop="1" thickBot="1" x14ac:dyDescent="0.2"/>
    <row r="3" spans="1:4" s="12" customFormat="1" ht="12" customHeight="1" x14ac:dyDescent="0.15">
      <c r="A3" s="11"/>
      <c r="B3" s="14"/>
      <c r="C3" s="11"/>
      <c r="D3" s="11"/>
    </row>
    <row r="4" spans="1:4" s="3" customFormat="1" ht="45" customHeight="1" x14ac:dyDescent="0.15">
      <c r="B4" s="21" t="s">
        <v>105</v>
      </c>
    </row>
    <row r="5" spans="1:4" s="3" customFormat="1" x14ac:dyDescent="0.15">
      <c r="B5" s="21"/>
      <c r="C5" s="12"/>
    </row>
    <row r="6" spans="1:4" s="3" customFormat="1" ht="31.5" x14ac:dyDescent="0.15">
      <c r="B6" s="21" t="str">
        <f>"Op basis van jouw antwoorden en de vergelijking met Nederlanders van dezelfde leeftijd blijkt jouw totaalscore "&amp;_xlfn.CEILING.MATH(Diagnose!C16)&amp;"."&amp;" Lees hier wat jouw score betekent en wat je meteen al zou kunnen doen om hem te verbeteren."</f>
        <v>Op basis van jouw antwoorden en de vergelijking met Nederlanders van dezelfde leeftijd blijkt jouw totaalscore 72. Lees hier wat jouw score betekent en wat je meteen al zou kunnen doen om hem te verbeteren.</v>
      </c>
      <c r="C6" s="12"/>
    </row>
    <row r="7" spans="1:4" s="3" customFormat="1" x14ac:dyDescent="0.15">
      <c r="B7" s="26"/>
      <c r="C7" s="12"/>
    </row>
    <row r="8" spans="1:4" s="3" customFormat="1" x14ac:dyDescent="0.15">
      <c r="B8" s="27" t="s">
        <v>101</v>
      </c>
      <c r="C8" s="12"/>
    </row>
    <row r="9" spans="1:4" s="3" customFormat="1" ht="10.5" customHeight="1" x14ac:dyDescent="0.15">
      <c r="B9" s="45" t="str">
        <f>Calculate_score!J2&amp;" "&amp;Calculate_score!J4&amp;" "&amp;Calculate_score!J5&amp;" "&amp;Calculate_score!J6&amp;"  "&amp;Calculate_score!J7&amp;" "</f>
        <v xml:space="preserve">Deze tekst dient nog te worden aangevuld In vergelijking tot de gemiddelde Nederlander heb je een aardig idee van je budgetten, maar heel precies ben je er niet in. Je vindt sparen net zo belangrijk als de meeste mensen. Je spaart niet perse voor een doel, ook ben je niet perse voorbereid op onverwachte tegenvallers.  Het overkomt jou vaker dan gemiddeld dat je in een maand niet uit komt met je geld. Je financiën zijn minder in balans dan bij de gemiddelde Nederlander  Uit je antwoorden blijkt ook dat er bij jou, in tegenstelling tot de meeste Nederlanders, niet echt sprake is van 'Geldregelhekel'. Je stelt je financiën regelen niet ellelang uit en bent op de hoogte van je bestedingsruimte. </v>
      </c>
      <c r="C9" s="12"/>
    </row>
    <row r="10" spans="1:4" s="3" customFormat="1" x14ac:dyDescent="0.15">
      <c r="B10" s="45"/>
      <c r="C10" s="12"/>
    </row>
    <row r="11" spans="1:4" s="3" customFormat="1" x14ac:dyDescent="0.15">
      <c r="B11" s="45"/>
      <c r="C11" s="12"/>
    </row>
    <row r="12" spans="1:4" s="3" customFormat="1" x14ac:dyDescent="0.15">
      <c r="B12" s="45"/>
      <c r="C12" s="12"/>
    </row>
    <row r="13" spans="1:4" s="3" customFormat="1" x14ac:dyDescent="0.15">
      <c r="B13" s="45"/>
      <c r="C13" s="19"/>
      <c r="D13" s="7"/>
    </row>
    <row r="14" spans="1:4" s="3" customFormat="1" ht="12" customHeight="1" thickBot="1" x14ac:dyDescent="0.2">
      <c r="B14" s="45"/>
      <c r="C14" s="12"/>
    </row>
    <row r="15" spans="1:4" s="3" customFormat="1" ht="11.25" thickBot="1" x14ac:dyDescent="0.2">
      <c r="B15" s="45"/>
      <c r="C15" s="20" t="s">
        <v>117</v>
      </c>
    </row>
    <row r="16" spans="1:4" s="3" customFormat="1" ht="11.25" customHeight="1" x14ac:dyDescent="0.15">
      <c r="B16" s="46" t="str">
        <f>Calculate_score!K2&amp;" "&amp;Calculate_score!K3&amp;" "&amp;Calculate_score!K4&amp;" "&amp;Calculate_score!K5&amp;" "&amp;Calculate_score!K6&amp;"  "&amp;Calculate_score!K7&amp;" "</f>
        <v xml:space="preserve"> Je hebt een hoge behoefte aan controle over je financiën. Dat kan je absoluut helpen om financieel gezond te zijn en bewust keuzes te maken.      We snappen dat je geen fan bent van je financiën regelen, wel denken we dat het belangrijk is om bewust keuzes te maken. Misschien is een Aandacht-gesprek dat snel overzicht biedt iets voor jou? </v>
      </c>
      <c r="C16" s="42">
        <f>Calculate_score!G8</f>
        <v>71.23724311477703</v>
      </c>
    </row>
    <row r="17" spans="1:4" s="3" customFormat="1" ht="10.5" customHeight="1" x14ac:dyDescent="0.15">
      <c r="B17" s="46"/>
      <c r="C17" s="43"/>
    </row>
    <row r="18" spans="1:4" s="3" customFormat="1" ht="14.25" customHeight="1" x14ac:dyDescent="0.15">
      <c r="B18" s="46"/>
      <c r="C18" s="43"/>
    </row>
    <row r="19" spans="1:4" s="3" customFormat="1" ht="12" customHeight="1" thickBot="1" x14ac:dyDescent="0.2">
      <c r="B19" s="46"/>
      <c r="C19" s="44"/>
    </row>
    <row r="20" spans="1:4" s="3" customFormat="1" x14ac:dyDescent="0.15">
      <c r="C20" s="12"/>
    </row>
    <row r="21" spans="1:4" s="3" customFormat="1" x14ac:dyDescent="0.15">
      <c r="B21" s="8"/>
      <c r="C21" s="12"/>
    </row>
    <row r="22" spans="1:4" s="3" customFormat="1" ht="11.25" thickBot="1" x14ac:dyDescent="0.2">
      <c r="A22" s="18"/>
      <c r="B22" s="18"/>
      <c r="C22" s="18"/>
      <c r="D22" s="18"/>
    </row>
    <row r="23" spans="1:4" s="3" customFormat="1" ht="30" customHeight="1" x14ac:dyDescent="0.15">
      <c r="A23" s="41"/>
      <c r="B23" s="41"/>
      <c r="C23" s="41"/>
      <c r="D23" s="41"/>
    </row>
    <row r="24" spans="1:4" hidden="1" x14ac:dyDescent="0.15"/>
    <row r="25" spans="1:4" hidden="1" x14ac:dyDescent="0.15"/>
    <row r="26" spans="1:4" hidden="1" x14ac:dyDescent="0.15"/>
    <row r="27" spans="1:4" hidden="1" x14ac:dyDescent="0.15"/>
    <row r="28" spans="1:4" hidden="1" x14ac:dyDescent="0.15"/>
    <row r="29" spans="1:4" hidden="1" x14ac:dyDescent="0.15"/>
    <row r="30" spans="1:4" hidden="1" x14ac:dyDescent="0.15"/>
    <row r="31" spans="1:4" hidden="1" x14ac:dyDescent="0.15"/>
    <row r="32" spans="1:4" ht="10.5" hidden="1" customHeight="1" x14ac:dyDescent="0.15"/>
    <row r="33" ht="10.5" hidden="1" customHeight="1" x14ac:dyDescent="0.15"/>
    <row r="34" ht="10.5" hidden="1" customHeight="1" x14ac:dyDescent="0.15"/>
    <row r="35" ht="10.5" hidden="1" customHeight="1" x14ac:dyDescent="0.15"/>
    <row r="36" ht="10.5" hidden="1" customHeight="1" x14ac:dyDescent="0.15"/>
    <row r="37" ht="10.5" hidden="1" customHeight="1" x14ac:dyDescent="0.15"/>
    <row r="38" ht="10.5" hidden="1" customHeight="1" x14ac:dyDescent="0.15"/>
    <row r="39" ht="10.5" hidden="1" customHeight="1" x14ac:dyDescent="0.15"/>
    <row r="40" ht="10.5" hidden="1" customHeight="1" x14ac:dyDescent="0.15"/>
    <row r="41" ht="10.5" hidden="1" customHeight="1" x14ac:dyDescent="0.15"/>
    <row r="42" ht="10.5" hidden="1" customHeight="1" x14ac:dyDescent="0.15"/>
    <row r="43" ht="10.5" hidden="1" customHeight="1" x14ac:dyDescent="0.15"/>
    <row r="44" ht="10.5" hidden="1" customHeight="1" x14ac:dyDescent="0.15"/>
    <row r="45" ht="10.5" hidden="1" customHeight="1" x14ac:dyDescent="0.15"/>
    <row r="46" ht="10.5" hidden="1" customHeight="1" x14ac:dyDescent="0.15"/>
    <row r="47" ht="10.5" hidden="1" customHeight="1" x14ac:dyDescent="0.15"/>
    <row r="48" ht="10.5" hidden="1" customHeight="1" x14ac:dyDescent="0.15"/>
    <row r="49" ht="10.5" hidden="1" customHeight="1" x14ac:dyDescent="0.15"/>
    <row r="50" ht="10.5" hidden="1" customHeight="1" x14ac:dyDescent="0.15"/>
    <row r="51" ht="10.5" hidden="1" customHeight="1" x14ac:dyDescent="0.15"/>
    <row r="52" ht="10.5" hidden="1" customHeight="1" x14ac:dyDescent="0.15"/>
    <row r="53" ht="10.5" hidden="1" customHeight="1" x14ac:dyDescent="0.15"/>
    <row r="54" ht="10.5" hidden="1" customHeight="1" x14ac:dyDescent="0.15"/>
    <row r="55" ht="10.5" hidden="1" customHeight="1" x14ac:dyDescent="0.15"/>
    <row r="56" ht="10.5" hidden="1" customHeight="1" x14ac:dyDescent="0.15"/>
    <row r="57" ht="10.5" hidden="1" customHeight="1" x14ac:dyDescent="0.15"/>
    <row r="58" ht="10.5" hidden="1" customHeight="1" x14ac:dyDescent="0.15"/>
    <row r="59" ht="10.5" hidden="1" customHeight="1" x14ac:dyDescent="0.15"/>
  </sheetData>
  <mergeCells count="5">
    <mergeCell ref="A1:XFD2"/>
    <mergeCell ref="A23:D23"/>
    <mergeCell ref="C16:C19"/>
    <mergeCell ref="B9:B15"/>
    <mergeCell ref="B16:B19"/>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Test</vt:lpstr>
      <vt:lpstr>Test_opties</vt:lpstr>
      <vt:lpstr>Normen</vt:lpstr>
      <vt:lpstr>Replies</vt:lpstr>
      <vt:lpstr>Calculate_score</vt:lpstr>
      <vt:lpstr>Diagnose</vt:lpstr>
      <vt:lpstr>Leeftijd</vt:lpstr>
      <vt:lpstr>tbl_AVG</vt:lpstr>
      <vt:lpstr>tbl_beslis</vt:lpstr>
      <vt:lpstr>tbl_inkomen</vt:lpstr>
      <vt:lpstr>tbl_Leeftijden</vt:lpstr>
      <vt:lpstr>tbl_opleiding</vt:lpstr>
      <vt:lpstr>tbl_SD</vt:lpstr>
      <vt:lpstr>tbl_sekse</vt:lpstr>
      <vt:lpstr>tbl_spaarbedrag</vt:lpstr>
    </vt:vector>
  </TitlesOfParts>
  <Company>Member Company of the AEGON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Vries, Jade</dc:creator>
  <cp:lastModifiedBy>Peter Koen Koning</cp:lastModifiedBy>
  <dcterms:created xsi:type="dcterms:W3CDTF">2015-10-23T08:18:46Z</dcterms:created>
  <dcterms:modified xsi:type="dcterms:W3CDTF">2017-01-04T10:00:21Z</dcterms:modified>
</cp:coreProperties>
</file>