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GitHub/report/10/"/>
    </mc:Choice>
  </mc:AlternateContent>
  <bookViews>
    <workbookView xWindow="0" yWindow="460" windowWidth="25600" windowHeight="145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18" i="1"/>
  <c r="Q16" i="1" l="1"/>
  <c r="Q38" i="1"/>
  <c r="Q39" i="1" s="1"/>
  <c r="Q37" i="1"/>
  <c r="B39" i="1"/>
  <c r="B38" i="1"/>
  <c r="B37" i="1"/>
  <c r="V30" i="1"/>
  <c r="Q9" i="1"/>
  <c r="G10" i="1"/>
  <c r="B30" i="1"/>
  <c r="Q29" i="1"/>
  <c r="Q30" i="1" s="1"/>
  <c r="B9" i="1"/>
  <c r="B8" i="1"/>
  <c r="Q26" i="1"/>
  <c r="Q27" i="1" s="1"/>
  <c r="Q25" i="1"/>
  <c r="Q17" i="1"/>
  <c r="Q8" i="1"/>
  <c r="B29" i="1"/>
  <c r="V38" i="1" l="1"/>
  <c r="V39" i="1" s="1"/>
  <c r="Q10" i="1"/>
  <c r="V10" i="1" s="1"/>
  <c r="V11" i="1" s="1"/>
  <c r="B16" i="1"/>
  <c r="B17" i="1" s="1"/>
  <c r="Q14" i="1" l="1"/>
  <c r="Q15" i="1" s="1"/>
  <c r="Q11" i="1"/>
  <c r="B10" i="1" l="1"/>
  <c r="B26" i="1"/>
  <c r="B25" i="1"/>
  <c r="G38" i="1" l="1"/>
  <c r="G39" i="1" s="1"/>
  <c r="G11" i="1"/>
  <c r="B14" i="1"/>
  <c r="B15" i="1" s="1"/>
  <c r="B11" i="1"/>
  <c r="B27" i="1"/>
  <c r="G30" i="1" l="1"/>
</calcChain>
</file>

<file path=xl/sharedStrings.xml><?xml version="1.0" encoding="utf-8"?>
<sst xmlns="http://schemas.openxmlformats.org/spreadsheetml/2006/main" count="233" uniqueCount="106">
  <si>
    <t>実験1</t>
    <rPh sb="0" eb="2">
      <t>ジッケン</t>
    </rPh>
    <phoneticPr fontId="2"/>
  </si>
  <si>
    <t>T=</t>
    <phoneticPr fontId="2"/>
  </si>
  <si>
    <t>d_1=</t>
    <phoneticPr fontId="2"/>
  </si>
  <si>
    <t>d_2=</t>
    <phoneticPr fontId="2"/>
  </si>
  <si>
    <t>d_3=</t>
    <phoneticPr fontId="2"/>
  </si>
  <si>
    <t>l_0=</t>
    <phoneticPr fontId="2"/>
  </si>
  <si>
    <t>l_1=</t>
    <phoneticPr fontId="2"/>
  </si>
  <si>
    <t>実験2</t>
    <rPh sb="0" eb="2">
      <t>ジッケン</t>
    </rPh>
    <phoneticPr fontId="2"/>
  </si>
  <si>
    <t>実験3</t>
    <rPh sb="0" eb="2">
      <t>ジッケン</t>
    </rPh>
    <phoneticPr fontId="2"/>
  </si>
  <si>
    <t>L=</t>
    <phoneticPr fontId="2"/>
  </si>
  <si>
    <t>ns</t>
    <phoneticPr fontId="2"/>
  </si>
  <si>
    <t>cm</t>
    <phoneticPr fontId="2"/>
  </si>
  <si>
    <t>c=</t>
    <phoneticPr fontId="2"/>
  </si>
  <si>
    <t>cm/ns</t>
    <phoneticPr fontId="2"/>
  </si>
  <si>
    <t>m/s</t>
    <phoneticPr fontId="2"/>
  </si>
  <si>
    <t>t=</t>
    <phoneticPr fontId="2"/>
  </si>
  <si>
    <t>l=</t>
    <phoneticPr fontId="2"/>
  </si>
  <si>
    <t>ガラス管の長さ</t>
    <rPh sb="3" eb="4">
      <t>カン</t>
    </rPh>
    <rPh sb="5" eb="6">
      <t>ナガ</t>
    </rPh>
    <phoneticPr fontId="2"/>
  </si>
  <si>
    <t>遅れ時間</t>
    <rPh sb="0" eb="1">
      <t>オク</t>
    </rPh>
    <rPh sb="2" eb="4">
      <t>ジカン</t>
    </rPh>
    <phoneticPr fontId="2"/>
  </si>
  <si>
    <t>n=</t>
    <phoneticPr fontId="2"/>
  </si>
  <si>
    <t>n(理論)=</t>
    <rPh sb="2" eb="4">
      <t>リロン</t>
    </rPh>
    <phoneticPr fontId="2"/>
  </si>
  <si>
    <t>空気</t>
    <rPh sb="0" eb="2">
      <t>クウキ</t>
    </rPh>
    <phoneticPr fontId="2"/>
  </si>
  <si>
    <t>水</t>
    <rPh sb="0" eb="1">
      <t>ミズ</t>
    </rPh>
    <phoneticPr fontId="2"/>
  </si>
  <si>
    <t>同軸ケーブル</t>
    <rPh sb="0" eb="2">
      <t>ドウジク</t>
    </rPh>
    <phoneticPr fontId="2"/>
  </si>
  <si>
    <t>ΔT=</t>
    <phoneticPr fontId="2"/>
  </si>
  <si>
    <t>ΔL=</t>
    <phoneticPr fontId="2"/>
  </si>
  <si>
    <t>Δc=</t>
    <phoneticPr fontId="2"/>
  </si>
  <si>
    <t>Δl=</t>
    <phoneticPr fontId="2"/>
  </si>
  <si>
    <t>Δt=</t>
    <phoneticPr fontId="2"/>
  </si>
  <si>
    <t>Δn=</t>
    <phoneticPr fontId="2"/>
  </si>
  <si>
    <t>Δv=</t>
    <phoneticPr fontId="2"/>
  </si>
  <si>
    <t>c=</t>
    <phoneticPr fontId="2"/>
  </si>
  <si>
    <t>パルス間時間間隔</t>
    <rPh sb="3" eb="4">
      <t>カン</t>
    </rPh>
    <rPh sb="4" eb="6">
      <t>ジカン</t>
    </rPh>
    <rPh sb="6" eb="8">
      <t>カンカク</t>
    </rPh>
    <phoneticPr fontId="2"/>
  </si>
  <si>
    <t>反射器-半透明鏡</t>
    <rPh sb="0" eb="2">
      <t>ハンシャ</t>
    </rPh>
    <rPh sb="2" eb="3">
      <t>キ</t>
    </rPh>
    <rPh sb="4" eb="7">
      <t>ハントウメイ</t>
    </rPh>
    <rPh sb="7" eb="8">
      <t>キョウ</t>
    </rPh>
    <phoneticPr fontId="2"/>
  </si>
  <si>
    <t>反射器-光検出器</t>
    <rPh sb="0" eb="2">
      <t>ハンシャ</t>
    </rPh>
    <rPh sb="2" eb="3">
      <t>キ</t>
    </rPh>
    <rPh sb="4" eb="5">
      <t>ヒカリ</t>
    </rPh>
    <rPh sb="5" eb="8">
      <t>ケンシュツキ</t>
    </rPh>
    <phoneticPr fontId="2"/>
  </si>
  <si>
    <t>半透明鏡-光検出器</t>
    <rPh sb="0" eb="3">
      <t>ハントウメイ</t>
    </rPh>
    <rPh sb="3" eb="4">
      <t>キョウ</t>
    </rPh>
    <rPh sb="5" eb="6">
      <t>ヒカリ</t>
    </rPh>
    <rPh sb="6" eb="9">
      <t>ケンシュツキ</t>
    </rPh>
    <phoneticPr fontId="2"/>
  </si>
  <si>
    <t>プリズム間(長)</t>
    <rPh sb="4" eb="5">
      <t>カン</t>
    </rPh>
    <rPh sb="6" eb="7">
      <t>チョウ</t>
    </rPh>
    <phoneticPr fontId="2"/>
  </si>
  <si>
    <t>プリズム間(短)</t>
    <rPh sb="4" eb="5">
      <t>カン</t>
    </rPh>
    <rPh sb="6" eb="7">
      <t>タン</t>
    </rPh>
    <phoneticPr fontId="2"/>
  </si>
  <si>
    <t>光路差</t>
    <rPh sb="0" eb="2">
      <t>コウロ</t>
    </rPh>
    <rPh sb="2" eb="3">
      <t>サ</t>
    </rPh>
    <phoneticPr fontId="2"/>
  </si>
  <si>
    <t>同軸ケーブル長</t>
    <rPh sb="0" eb="2">
      <t>ドウジク</t>
    </rPh>
    <rPh sb="6" eb="7">
      <t>チョウ</t>
    </rPh>
    <phoneticPr fontId="2"/>
  </si>
  <si>
    <t>T''=</t>
    <phoneticPr fontId="2"/>
  </si>
  <si>
    <t>T'=</t>
    <phoneticPr fontId="2"/>
  </si>
  <si>
    <t>d_1'=</t>
    <phoneticPr fontId="2"/>
  </si>
  <si>
    <t>d_3'=</t>
    <phoneticPr fontId="2"/>
  </si>
  <si>
    <t>L'=</t>
    <phoneticPr fontId="2"/>
  </si>
  <si>
    <t>L''=</t>
    <phoneticPr fontId="2"/>
  </si>
  <si>
    <t>v'=</t>
    <phoneticPr fontId="2"/>
  </si>
  <si>
    <t>v'=</t>
    <phoneticPr fontId="2"/>
  </si>
  <si>
    <t>×10^8m/s</t>
    <phoneticPr fontId="2"/>
  </si>
  <si>
    <t>×10^8m/s</t>
    <phoneticPr fontId="2"/>
  </si>
  <si>
    <t>v(n考慮)=</t>
    <rPh sb="3" eb="5">
      <t>コウリョ</t>
    </rPh>
    <phoneticPr fontId="2"/>
  </si>
  <si>
    <t>ns</t>
    <phoneticPr fontId="2"/>
  </si>
  <si>
    <t>cm</t>
    <phoneticPr fontId="2"/>
  </si>
  <si>
    <t>m/s</t>
    <phoneticPr fontId="2"/>
  </si>
  <si>
    <t>式1</t>
    <rPh sb="0" eb="1">
      <t>シキ</t>
    </rPh>
    <phoneticPr fontId="2"/>
  </si>
  <si>
    <t>式2</t>
    <rPh sb="0" eb="1">
      <t>シキ</t>
    </rPh>
    <phoneticPr fontId="2"/>
  </si>
  <si>
    <t>式3</t>
    <rPh sb="0" eb="1">
      <t>シキ</t>
    </rPh>
    <phoneticPr fontId="2"/>
  </si>
  <si>
    <t>式4</t>
    <rPh sb="0" eb="1">
      <t>シキ</t>
    </rPh>
    <phoneticPr fontId="2"/>
  </si>
  <si>
    <t>式5</t>
    <rPh sb="0" eb="1">
      <t>シキ</t>
    </rPh>
    <phoneticPr fontId="2"/>
  </si>
  <si>
    <t>c=L/T</t>
    <phoneticPr fontId="2"/>
  </si>
  <si>
    <t>n=c/v</t>
    <phoneticPr fontId="2"/>
  </si>
  <si>
    <t>n=1+ct/l</t>
    <phoneticPr fontId="2"/>
  </si>
  <si>
    <t>v=2L/T</t>
    <phoneticPr fontId="2"/>
  </si>
  <si>
    <t>cm(1と同じ)</t>
    <rPh sb="5" eb="6">
      <t>オナ</t>
    </rPh>
    <phoneticPr fontId="2"/>
  </si>
  <si>
    <t>cm(1と同じ)</t>
    <phoneticPr fontId="2"/>
  </si>
  <si>
    <t>L=d1+d2-d3+n(l0-l1)+l1</t>
    <phoneticPr fontId="2"/>
  </si>
  <si>
    <t>c(理論)=</t>
    <rPh sb="2" eb="4">
      <t>リロン</t>
    </rPh>
    <phoneticPr fontId="2"/>
  </si>
  <si>
    <t>パルス到達時間差</t>
    <rPh sb="3" eb="5">
      <t>トウタツ</t>
    </rPh>
    <rPh sb="5" eb="7">
      <t>ジカン</t>
    </rPh>
    <rPh sb="7" eb="8">
      <t>サ</t>
    </rPh>
    <phoneticPr fontId="2"/>
  </si>
  <si>
    <t>反射器-半透明鏡間距離</t>
    <rPh sb="0" eb="2">
      <t>ハンシャ</t>
    </rPh>
    <rPh sb="2" eb="3">
      <t>キ</t>
    </rPh>
    <rPh sb="4" eb="7">
      <t>ハントウメイ</t>
    </rPh>
    <rPh sb="7" eb="8">
      <t>キョウ</t>
    </rPh>
    <rPh sb="8" eb="9">
      <t>カン</t>
    </rPh>
    <rPh sb="9" eb="11">
      <t>キョリ</t>
    </rPh>
    <phoneticPr fontId="2"/>
  </si>
  <si>
    <t>反射器-光検出器間距離</t>
    <rPh sb="0" eb="2">
      <t>ハンシャ</t>
    </rPh>
    <rPh sb="2" eb="3">
      <t>キ</t>
    </rPh>
    <rPh sb="4" eb="5">
      <t>ヒカリ</t>
    </rPh>
    <rPh sb="5" eb="8">
      <t>ケンシュツキ</t>
    </rPh>
    <phoneticPr fontId="2"/>
  </si>
  <si>
    <t>半透明鏡-光検出器間距離</t>
    <rPh sb="0" eb="3">
      <t>ハントウメイ</t>
    </rPh>
    <rPh sb="3" eb="4">
      <t>キョウ</t>
    </rPh>
    <rPh sb="5" eb="6">
      <t>ヒカリ</t>
    </rPh>
    <rPh sb="6" eb="9">
      <t>ケンシュツキ</t>
    </rPh>
    <phoneticPr fontId="2"/>
  </si>
  <si>
    <t>プリズムの最も遠い頂点間の距離</t>
    <rPh sb="5" eb="6">
      <t>モット</t>
    </rPh>
    <rPh sb="7" eb="8">
      <t>トオ</t>
    </rPh>
    <rPh sb="9" eb="11">
      <t>チョウテン</t>
    </rPh>
    <rPh sb="11" eb="12">
      <t>カン</t>
    </rPh>
    <rPh sb="13" eb="15">
      <t>キョリ</t>
    </rPh>
    <phoneticPr fontId="2"/>
  </si>
  <si>
    <t>プリズムの向かい合った面同士の距離</t>
    <rPh sb="5" eb="6">
      <t>ム</t>
    </rPh>
    <rPh sb="8" eb="9">
      <t>ア</t>
    </rPh>
    <rPh sb="11" eb="12">
      <t>メン</t>
    </rPh>
    <rPh sb="12" eb="14">
      <t>ドウシ</t>
    </rPh>
    <rPh sb="15" eb="17">
      <t>キョリ</t>
    </rPh>
    <phoneticPr fontId="2"/>
  </si>
  <si>
    <t>T/ns</t>
    <phoneticPr fontId="2"/>
  </si>
  <si>
    <t>d_1/cm</t>
    <phoneticPr fontId="2"/>
  </si>
  <si>
    <t>d_2/cm</t>
    <phoneticPr fontId="2"/>
  </si>
  <si>
    <t>d_3/cm</t>
    <phoneticPr fontId="2"/>
  </si>
  <si>
    <t>l_0/cm</t>
    <phoneticPr fontId="2"/>
  </si>
  <si>
    <t>l_1/cm</t>
    <phoneticPr fontId="2"/>
  </si>
  <si>
    <t>16.6\pm0.5</t>
    <phoneticPr fontId="2"/>
  </si>
  <si>
    <t>17.5\pm0.1</t>
    <phoneticPr fontId="2"/>
  </si>
  <si>
    <t>12.5\pm0.1</t>
    <phoneticPr fontId="2"/>
  </si>
  <si>
    <t>52.5\pm0.1</t>
    <phoneticPr fontId="2"/>
  </si>
  <si>
    <t>T'/ns</t>
    <phoneticPr fontId="2"/>
  </si>
  <si>
    <t>d_1'/cm</t>
    <phoneticPr fontId="2"/>
  </si>
  <si>
    <t>d_3'/cm</t>
    <phoneticPr fontId="2"/>
  </si>
  <si>
    <t>l/cm</t>
    <phoneticPr fontId="2"/>
  </si>
  <si>
    <t>16.8\pm0.5</t>
    <phoneticPr fontId="2"/>
  </si>
  <si>
    <t>40.5\pm0.1</t>
    <phoneticPr fontId="2"/>
  </si>
  <si>
    <t>50.0\pm0.1</t>
    <phoneticPr fontId="2"/>
  </si>
  <si>
    <t>同軸ケーブルの長さ</t>
    <rPh sb="0" eb="2">
      <t>ドウジク</t>
    </rPh>
    <rPh sb="7" eb="8">
      <t>ナガ</t>
    </rPh>
    <phoneticPr fontId="2"/>
  </si>
  <si>
    <t>T''/ns</t>
    <phoneticPr fontId="2"/>
  </si>
  <si>
    <t>L''/ns</t>
    <phoneticPr fontId="2"/>
  </si>
  <si>
    <t>10.2\pm0.5</t>
    <phoneticPr fontId="2"/>
  </si>
  <si>
    <t>103.3\pm0.1</t>
    <phoneticPr fontId="2"/>
  </si>
  <si>
    <t>241.2\pm0.1</t>
    <phoneticPr fontId="2"/>
  </si>
  <si>
    <t>291.5\pm0.1</t>
    <phoneticPr fontId="2"/>
  </si>
  <si>
    <t>254.0\pm0.1</t>
    <phoneticPr fontId="2"/>
  </si>
  <si>
    <t>実験値</t>
    <rPh sb="0" eb="2">
      <t>ジッケン</t>
    </rPh>
    <rPh sb="2" eb="3">
      <t>チ</t>
    </rPh>
    <phoneticPr fontId="2"/>
  </si>
  <si>
    <t>文献値</t>
    <rPh sb="0" eb="3">
      <t>ブンケンチ</t>
    </rPh>
    <phoneticPr fontId="2"/>
  </si>
  <si>
    <t>1.12\pm0.06</t>
    <phoneticPr fontId="2"/>
  </si>
  <si>
    <t>L'=</t>
    <phoneticPr fontId="2"/>
  </si>
  <si>
    <t>v=</t>
    <phoneticPr fontId="2"/>
  </si>
  <si>
    <t>五十嵐　修治</t>
    <rPh sb="0" eb="6">
      <t>タニグチヒロキ</t>
    </rPh>
    <phoneticPr fontId="2"/>
  </si>
  <si>
    <t>相対誤差</t>
    <rPh sb="0" eb="4">
      <t>ソウタイg</t>
    </rPh>
    <phoneticPr fontId="2"/>
  </si>
  <si>
    <t>相対誤差</t>
    <rPh sb="0" eb="2">
      <t>ソウタイgpサ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</si>
</sst>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.000"/>
    <numFmt numFmtId="178" formatCode="0.000000000"/>
  </numFmts>
  <fonts count="3">
    <font>
      <sz val="11"/>
      <color theme="1"/>
      <name val="Ricty Diminished"/>
      <family val="2"/>
      <charset val="128"/>
    </font>
    <font>
      <sz val="11"/>
      <color theme="1"/>
      <name val="Ricty Diminished"/>
      <family val="2"/>
      <charset val="128"/>
    </font>
    <font>
      <sz val="6"/>
      <name val="Ricty Diminished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2" fontId="0" fillId="0" borderId="0" xfId="1" applyNumberFormat="1" applyFont="1">
      <alignment vertical="center"/>
    </xf>
    <xf numFmtId="2" fontId="0" fillId="0" borderId="0" xfId="0" applyNumberFormat="1" applyAlignment="1">
      <alignment horizontal="right" vertical="center"/>
    </xf>
    <xf numFmtId="176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</cellXfs>
  <cellStyles count="2">
    <cellStyle name="桁区切り [0]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L8" zoomScale="110" zoomScaleNormal="110" workbookViewId="0">
      <selection activeCell="Q33" sqref="Q33"/>
    </sheetView>
  </sheetViews>
  <sheetFormatPr baseColWidth="10" defaultColWidth="8.83203125" defaultRowHeight="14"/>
  <cols>
    <col min="1" max="1" width="10.5" bestFit="1" customWidth="1"/>
    <col min="2" max="2" width="13.83203125" style="4" bestFit="1" customWidth="1"/>
    <col min="3" max="3" width="12.6640625" bestFit="1" customWidth="1"/>
    <col min="4" max="4" width="19.33203125" bestFit="1" customWidth="1"/>
    <col min="5" max="5" width="6.33203125" customWidth="1"/>
    <col min="6" max="6" width="4.5" bestFit="1" customWidth="1"/>
    <col min="7" max="7" width="12.6640625" bestFit="1" customWidth="1"/>
    <col min="8" max="8" width="9.5" bestFit="1" customWidth="1"/>
    <col min="15" max="15" width="13.5" bestFit="1" customWidth="1"/>
    <col min="17" max="17" width="13" bestFit="1" customWidth="1"/>
    <col min="22" max="22" width="11" bestFit="1" customWidth="1"/>
  </cols>
  <sheetData>
    <row r="1" spans="1:22">
      <c r="A1" t="s">
        <v>0</v>
      </c>
      <c r="B1" s="4" t="s">
        <v>21</v>
      </c>
      <c r="J1" t="s">
        <v>54</v>
      </c>
      <c r="K1" t="s">
        <v>59</v>
      </c>
      <c r="P1" t="s">
        <v>0</v>
      </c>
    </row>
    <row r="2" spans="1:22">
      <c r="A2" s="1" t="s">
        <v>1</v>
      </c>
      <c r="B2" s="4">
        <v>17.600000000000001</v>
      </c>
      <c r="C2" t="s">
        <v>10</v>
      </c>
      <c r="D2" t="s">
        <v>32</v>
      </c>
      <c r="F2" s="1" t="s">
        <v>24</v>
      </c>
      <c r="G2">
        <v>0.5</v>
      </c>
      <c r="H2" t="s">
        <v>51</v>
      </c>
      <c r="J2" t="s">
        <v>55</v>
      </c>
      <c r="K2" t="s">
        <v>60</v>
      </c>
      <c r="N2">
        <v>3</v>
      </c>
      <c r="O2" t="s">
        <v>103</v>
      </c>
      <c r="P2" s="1" t="s">
        <v>1</v>
      </c>
      <c r="Q2">
        <v>17.899999999999999</v>
      </c>
      <c r="R2" t="s">
        <v>10</v>
      </c>
      <c r="V2">
        <v>0.5</v>
      </c>
    </row>
    <row r="3" spans="1:22">
      <c r="A3" s="1" t="s">
        <v>2</v>
      </c>
      <c r="B3" s="4">
        <v>248.9</v>
      </c>
      <c r="C3" t="s">
        <v>11</v>
      </c>
      <c r="D3" t="s">
        <v>33</v>
      </c>
      <c r="F3" s="1"/>
      <c r="J3" t="s">
        <v>56</v>
      </c>
      <c r="K3" t="s">
        <v>61</v>
      </c>
      <c r="P3" s="1" t="s">
        <v>2</v>
      </c>
      <c r="Q3">
        <v>249.6</v>
      </c>
      <c r="R3" t="s">
        <v>11</v>
      </c>
    </row>
    <row r="4" spans="1:22">
      <c r="A4" s="1" t="s">
        <v>3</v>
      </c>
      <c r="B4" s="4">
        <v>310.5</v>
      </c>
      <c r="C4" t="s">
        <v>11</v>
      </c>
      <c r="D4" t="s">
        <v>34</v>
      </c>
      <c r="F4" s="1"/>
      <c r="J4" t="s">
        <v>57</v>
      </c>
      <c r="K4" t="s">
        <v>62</v>
      </c>
      <c r="P4" s="1" t="s">
        <v>3</v>
      </c>
      <c r="Q4">
        <v>309.8</v>
      </c>
      <c r="R4" t="s">
        <v>11</v>
      </c>
    </row>
    <row r="5" spans="1:22">
      <c r="A5" s="1" t="s">
        <v>4</v>
      </c>
      <c r="B5" s="4">
        <v>62.7</v>
      </c>
      <c r="C5" t="s">
        <v>11</v>
      </c>
      <c r="D5" t="s">
        <v>35</v>
      </c>
      <c r="F5" s="1"/>
      <c r="J5" t="s">
        <v>58</v>
      </c>
      <c r="K5" t="s">
        <v>65</v>
      </c>
      <c r="P5" s="1" t="s">
        <v>4</v>
      </c>
      <c r="Q5">
        <v>60.7</v>
      </c>
      <c r="R5" t="s">
        <v>11</v>
      </c>
    </row>
    <row r="6" spans="1:22">
      <c r="A6" s="1" t="s">
        <v>5</v>
      </c>
      <c r="B6" s="4">
        <v>17.809999999999999</v>
      </c>
      <c r="C6" t="s">
        <v>11</v>
      </c>
      <c r="D6" t="s">
        <v>36</v>
      </c>
      <c r="F6" s="1"/>
      <c r="P6" s="1" t="s">
        <v>5</v>
      </c>
      <c r="Q6">
        <v>17.809999999999999</v>
      </c>
      <c r="R6" t="s">
        <v>11</v>
      </c>
    </row>
    <row r="7" spans="1:22">
      <c r="A7" s="1" t="s">
        <v>6</v>
      </c>
      <c r="B7" s="4">
        <v>12.8</v>
      </c>
      <c r="C7" t="s">
        <v>11</v>
      </c>
      <c r="D7" t="s">
        <v>37</v>
      </c>
      <c r="F7" s="1"/>
      <c r="P7" s="1" t="s">
        <v>6</v>
      </c>
      <c r="Q7">
        <v>12.8</v>
      </c>
      <c r="R7" t="s">
        <v>11</v>
      </c>
    </row>
    <row r="8" spans="1:22">
      <c r="A8" s="1" t="s">
        <v>9</v>
      </c>
      <c r="B8" s="4">
        <f>B3+B4-B5+1.5*(B6-B7)+B7</f>
        <v>517.01499999999999</v>
      </c>
      <c r="C8" t="s">
        <v>11</v>
      </c>
      <c r="D8" t="s">
        <v>38</v>
      </c>
      <c r="F8" s="1" t="s">
        <v>25</v>
      </c>
      <c r="G8">
        <v>0.1</v>
      </c>
      <c r="H8" t="s">
        <v>52</v>
      </c>
      <c r="P8" s="1" t="s">
        <v>9</v>
      </c>
      <c r="Q8">
        <f>Q3+Q4-Q5+1.5*(Q6-Q7)+Q7</f>
        <v>519.01499999999999</v>
      </c>
      <c r="R8" t="s">
        <v>11</v>
      </c>
      <c r="V8">
        <v>0.1</v>
      </c>
    </row>
    <row r="9" spans="1:22">
      <c r="A9" s="1" t="s">
        <v>12</v>
      </c>
      <c r="B9" s="4">
        <f>B8/B2</f>
        <v>29.375852272727268</v>
      </c>
      <c r="C9" t="s">
        <v>13</v>
      </c>
      <c r="F9" s="1"/>
      <c r="P9" s="1" t="s">
        <v>12</v>
      </c>
      <c r="Q9">
        <f>Q8/Q2</f>
        <v>28.995251396648047</v>
      </c>
      <c r="R9" t="s">
        <v>13</v>
      </c>
    </row>
    <row r="10" spans="1:22">
      <c r="A10" s="1" t="s">
        <v>12</v>
      </c>
      <c r="B10" s="2">
        <f>B9*10^7</f>
        <v>293758522.72727269</v>
      </c>
      <c r="C10" t="s">
        <v>14</v>
      </c>
      <c r="F10" s="1" t="s">
        <v>26</v>
      </c>
      <c r="G10">
        <f>B10*SQRT((G8/B8)^2+(G2/B2)^2)</f>
        <v>8345605.9932239456</v>
      </c>
      <c r="H10" t="s">
        <v>53</v>
      </c>
      <c r="P10" s="1" t="s">
        <v>12</v>
      </c>
      <c r="Q10">
        <f>Q9*10^7</f>
        <v>289952513.96648049</v>
      </c>
      <c r="R10" t="s">
        <v>14</v>
      </c>
      <c r="V10">
        <f>Q10*SQRT((V8/Q8)^2+(V2/Q2)^2)</f>
        <v>8099424.9040676691</v>
      </c>
    </row>
    <row r="11" spans="1:22">
      <c r="A11" s="1" t="s">
        <v>31</v>
      </c>
      <c r="B11" s="7">
        <f>B10/10^8</f>
        <v>2.9375852272727268</v>
      </c>
      <c r="C11" t="s">
        <v>49</v>
      </c>
      <c r="F11" s="1" t="s">
        <v>26</v>
      </c>
      <c r="G11" s="5">
        <f>G10/10^8</f>
        <v>8.3456059932239451E-2</v>
      </c>
      <c r="H11" t="s">
        <v>49</v>
      </c>
      <c r="P11" s="1" t="s">
        <v>12</v>
      </c>
      <c r="Q11">
        <f>Q10/10^8</f>
        <v>2.8995251396648047</v>
      </c>
      <c r="R11" t="s">
        <v>48</v>
      </c>
      <c r="V11" s="5">
        <f>V10/10^8</f>
        <v>8.0994249040676689E-2</v>
      </c>
    </row>
    <row r="12" spans="1:22">
      <c r="A12" s="1" t="s">
        <v>66</v>
      </c>
      <c r="B12" s="2">
        <v>2.9979245799999998</v>
      </c>
      <c r="C12" t="s">
        <v>49</v>
      </c>
      <c r="F12" s="1"/>
      <c r="G12" s="3"/>
      <c r="P12" s="1" t="s">
        <v>66</v>
      </c>
      <c r="Q12">
        <v>2.9979245799999998</v>
      </c>
      <c r="R12" t="s">
        <v>48</v>
      </c>
    </row>
    <row r="13" spans="1:22">
      <c r="A13" s="1" t="s">
        <v>20</v>
      </c>
      <c r="B13" s="2">
        <v>1.0002800000000001</v>
      </c>
      <c r="F13" s="1"/>
      <c r="P13" s="1" t="s">
        <v>20</v>
      </c>
      <c r="Q13">
        <v>1.0002800000000001</v>
      </c>
    </row>
    <row r="14" spans="1:22">
      <c r="A14" s="1" t="s">
        <v>50</v>
      </c>
      <c r="B14" s="2">
        <f>B10/B13</f>
        <v>293676293.36513042</v>
      </c>
      <c r="C14" t="s">
        <v>14</v>
      </c>
      <c r="F14" s="1"/>
      <c r="P14" s="1" t="s">
        <v>50</v>
      </c>
      <c r="Q14">
        <f>Q10/Q13</f>
        <v>289871349.98848373</v>
      </c>
      <c r="R14" t="s">
        <v>14</v>
      </c>
    </row>
    <row r="15" spans="1:22">
      <c r="A15" s="1" t="s">
        <v>50</v>
      </c>
      <c r="B15" s="7">
        <f>B14/10^8</f>
        <v>2.9367629336513041</v>
      </c>
      <c r="C15" t="s">
        <v>48</v>
      </c>
      <c r="F15" s="1"/>
      <c r="P15" s="1" t="s">
        <v>50</v>
      </c>
      <c r="Q15">
        <f>Q14/10^8</f>
        <v>2.8987134998848374</v>
      </c>
      <c r="R15" t="s">
        <v>48</v>
      </c>
    </row>
    <row r="16" spans="1:22">
      <c r="A16" s="1" t="s">
        <v>101</v>
      </c>
      <c r="B16" s="9">
        <f>B13*(B3+B4-B5+B7)+1.5*(B6-B7)</f>
        <v>517.15766000000008</v>
      </c>
      <c r="F16" s="1"/>
      <c r="P16" s="1" t="s">
        <v>44</v>
      </c>
      <c r="Q16">
        <f>Q13*(Q3+Q4-Q5+Q7)+1.5*(Q6-Q7)</f>
        <v>519.15822000000003</v>
      </c>
    </row>
    <row r="17" spans="1:22">
      <c r="A17" s="1" t="s">
        <v>102</v>
      </c>
      <c r="B17" s="10">
        <f>B16/B2</f>
        <v>29.383957954545458</v>
      </c>
      <c r="F17" s="1"/>
      <c r="P17" s="1" t="s">
        <v>102</v>
      </c>
      <c r="Q17">
        <f>Q16/Q2</f>
        <v>29.003252513966483</v>
      </c>
    </row>
    <row r="18" spans="1:22">
      <c r="F18" s="1"/>
      <c r="P18" s="1" t="s">
        <v>104</v>
      </c>
      <c r="Q18">
        <f>(Q12-Q11)/Q12</f>
        <v>3.2822520283413904E-2</v>
      </c>
    </row>
    <row r="19" spans="1:22">
      <c r="F19" s="1"/>
    </row>
    <row r="20" spans="1:22">
      <c r="A20" t="s">
        <v>7</v>
      </c>
      <c r="B20" s="4" t="s">
        <v>22</v>
      </c>
      <c r="F20" s="1"/>
      <c r="P20" t="s">
        <v>7</v>
      </c>
    </row>
    <row r="21" spans="1:22">
      <c r="A21" s="1" t="s">
        <v>41</v>
      </c>
      <c r="B21" s="4">
        <v>19.3</v>
      </c>
      <c r="C21" t="s">
        <v>10</v>
      </c>
      <c r="D21" t="s">
        <v>32</v>
      </c>
      <c r="F21" s="1" t="s">
        <v>24</v>
      </c>
      <c r="G21">
        <v>0.5</v>
      </c>
      <c r="H21" t="s">
        <v>51</v>
      </c>
      <c r="P21" s="1" t="s">
        <v>41</v>
      </c>
      <c r="Q21" s="4">
        <v>19.3</v>
      </c>
      <c r="R21" t="s">
        <v>10</v>
      </c>
      <c r="V21">
        <v>0.5</v>
      </c>
    </row>
    <row r="22" spans="1:22">
      <c r="A22" s="1" t="s">
        <v>42</v>
      </c>
      <c r="B22" s="3">
        <v>249.6</v>
      </c>
      <c r="C22" t="s">
        <v>11</v>
      </c>
      <c r="D22" t="s">
        <v>33</v>
      </c>
      <c r="F22" s="1"/>
      <c r="P22" s="1" t="s">
        <v>42</v>
      </c>
      <c r="Q22" s="3">
        <v>249.6</v>
      </c>
      <c r="R22" t="s">
        <v>11</v>
      </c>
    </row>
    <row r="23" spans="1:22">
      <c r="A23" s="1" t="s">
        <v>3</v>
      </c>
      <c r="B23" s="4">
        <v>309.8</v>
      </c>
      <c r="C23" t="s">
        <v>63</v>
      </c>
      <c r="D23" t="s">
        <v>34</v>
      </c>
      <c r="F23" s="1"/>
      <c r="P23" s="1" t="s">
        <v>3</v>
      </c>
      <c r="Q23" s="4">
        <v>309.8</v>
      </c>
      <c r="R23" t="s">
        <v>63</v>
      </c>
    </row>
    <row r="24" spans="1:22">
      <c r="A24" s="1" t="s">
        <v>43</v>
      </c>
      <c r="B24" s="4">
        <v>40.5</v>
      </c>
      <c r="C24" t="s">
        <v>11</v>
      </c>
      <c r="D24" t="s">
        <v>35</v>
      </c>
      <c r="F24" s="1"/>
      <c r="P24" s="1" t="s">
        <v>43</v>
      </c>
      <c r="Q24" s="4">
        <v>60.7</v>
      </c>
      <c r="R24" t="s">
        <v>11</v>
      </c>
    </row>
    <row r="25" spans="1:22">
      <c r="A25" s="1" t="s">
        <v>5</v>
      </c>
      <c r="B25" s="4">
        <f>B6</f>
        <v>17.809999999999999</v>
      </c>
      <c r="C25" t="s">
        <v>64</v>
      </c>
      <c r="D25" t="s">
        <v>36</v>
      </c>
      <c r="F25" s="1"/>
      <c r="P25" s="1" t="s">
        <v>5</v>
      </c>
      <c r="Q25" s="4">
        <f>Q6</f>
        <v>17.809999999999999</v>
      </c>
      <c r="R25" t="s">
        <v>64</v>
      </c>
    </row>
    <row r="26" spans="1:22">
      <c r="A26" s="1" t="s">
        <v>6</v>
      </c>
      <c r="B26" s="4">
        <f>B7</f>
        <v>12.8</v>
      </c>
      <c r="C26" t="s">
        <v>64</v>
      </c>
      <c r="D26" t="s">
        <v>37</v>
      </c>
      <c r="F26" s="1"/>
      <c r="P26" s="1" t="s">
        <v>6</v>
      </c>
      <c r="Q26" s="4">
        <f>Q7</f>
        <v>12.8</v>
      </c>
      <c r="R26" t="s">
        <v>64</v>
      </c>
    </row>
    <row r="27" spans="1:22">
      <c r="A27" s="1" t="s">
        <v>44</v>
      </c>
      <c r="B27" s="4">
        <f t="shared" ref="B27" si="0">B22+B23-B24+1.5*(B25-B26)+B26</f>
        <v>539.21499999999992</v>
      </c>
      <c r="C27" t="s">
        <v>11</v>
      </c>
      <c r="D27" t="s">
        <v>38</v>
      </c>
      <c r="F27" s="1" t="s">
        <v>25</v>
      </c>
      <c r="G27">
        <v>3</v>
      </c>
      <c r="H27" t="s">
        <v>52</v>
      </c>
      <c r="P27" s="1" t="s">
        <v>44</v>
      </c>
      <c r="Q27" s="4">
        <f t="shared" ref="Q27" si="1">Q22+Q23-Q24+1.5*(Q25-Q26)+Q26</f>
        <v>519.01499999999999</v>
      </c>
      <c r="R27" t="s">
        <v>11</v>
      </c>
      <c r="V27">
        <v>3</v>
      </c>
    </row>
    <row r="28" spans="1:22">
      <c r="A28" s="1" t="s">
        <v>16</v>
      </c>
      <c r="B28" s="4">
        <v>59.5</v>
      </c>
      <c r="C28" t="s">
        <v>11</v>
      </c>
      <c r="D28" t="s">
        <v>17</v>
      </c>
      <c r="F28" s="1" t="s">
        <v>27</v>
      </c>
      <c r="G28">
        <v>0.1</v>
      </c>
      <c r="H28" t="s">
        <v>52</v>
      </c>
      <c r="P28" s="1" t="s">
        <v>16</v>
      </c>
      <c r="Q28" s="4">
        <v>59.5</v>
      </c>
      <c r="R28" t="s">
        <v>11</v>
      </c>
      <c r="V28">
        <v>0.1</v>
      </c>
    </row>
    <row r="29" spans="1:22">
      <c r="A29" s="1" t="s">
        <v>15</v>
      </c>
      <c r="B29" s="4">
        <f>B21-B2</f>
        <v>1.6999999999999993</v>
      </c>
      <c r="C29" t="s">
        <v>10</v>
      </c>
      <c r="D29" t="s">
        <v>18</v>
      </c>
      <c r="F29" s="1" t="s">
        <v>28</v>
      </c>
      <c r="G29">
        <v>0.1</v>
      </c>
      <c r="H29" t="s">
        <v>51</v>
      </c>
      <c r="P29" s="1" t="s">
        <v>15</v>
      </c>
      <c r="Q29" s="4">
        <f>Q21-Q2</f>
        <v>1.4000000000000021</v>
      </c>
      <c r="R29" t="s">
        <v>10</v>
      </c>
      <c r="V29">
        <v>0.1</v>
      </c>
    </row>
    <row r="30" spans="1:22">
      <c r="A30" s="1" t="s">
        <v>19</v>
      </c>
      <c r="B30" s="5">
        <f>1+((B9*B29)/B28)</f>
        <v>1.8393100649350644</v>
      </c>
      <c r="F30" s="1" t="s">
        <v>29</v>
      </c>
      <c r="G30" s="5">
        <f>(B30-1)*SQRT((G29/B29)^2+(G10/B10)^2+(G28/B28)^2)</f>
        <v>5.4845853565852989E-2</v>
      </c>
      <c r="P30" s="1" t="s">
        <v>19</v>
      </c>
      <c r="Q30" s="5">
        <f>1+((Q9*Q29)/Q28)</f>
        <v>1.6822412093328962</v>
      </c>
      <c r="V30" s="5">
        <f>(Q30-1)*SQRT((V29/Q29)^2+(V10/Q10)^2+(V28/Q28)^2)</f>
        <v>5.2337963969704818E-2</v>
      </c>
    </row>
    <row r="31" spans="1:22">
      <c r="A31" s="1" t="s">
        <v>20</v>
      </c>
      <c r="B31" s="4">
        <v>1.333</v>
      </c>
      <c r="F31" s="1"/>
      <c r="P31" s="1" t="s">
        <v>20</v>
      </c>
      <c r="Q31" s="4">
        <v>1.333</v>
      </c>
    </row>
    <row r="32" spans="1:22">
      <c r="A32" s="1"/>
      <c r="F32" s="1"/>
      <c r="P32" s="1" t="s">
        <v>105</v>
      </c>
      <c r="Q32">
        <f>(Q30-Q31)/Q31</f>
        <v>0.26199640610119751</v>
      </c>
    </row>
    <row r="33" spans="1:23">
      <c r="A33" s="1"/>
      <c r="F33" s="1"/>
    </row>
    <row r="34" spans="1:23">
      <c r="A34" t="s">
        <v>8</v>
      </c>
      <c r="B34" s="4" t="s">
        <v>23</v>
      </c>
      <c r="F34" s="1"/>
      <c r="P34" t="s">
        <v>8</v>
      </c>
      <c r="Q34" s="4" t="s">
        <v>23</v>
      </c>
      <c r="U34" s="1"/>
    </row>
    <row r="35" spans="1:23">
      <c r="A35" s="1" t="s">
        <v>40</v>
      </c>
      <c r="B35" s="4">
        <v>10.9</v>
      </c>
      <c r="C35" t="s">
        <v>10</v>
      </c>
      <c r="D35" t="s">
        <v>32</v>
      </c>
      <c r="F35" s="1" t="s">
        <v>24</v>
      </c>
      <c r="G35">
        <v>0.5</v>
      </c>
      <c r="H35" t="s">
        <v>51</v>
      </c>
      <c r="P35" s="1" t="s">
        <v>40</v>
      </c>
      <c r="Q35" s="4">
        <v>10.9</v>
      </c>
      <c r="R35" t="s">
        <v>10</v>
      </c>
      <c r="S35" t="s">
        <v>32</v>
      </c>
      <c r="U35" s="1" t="s">
        <v>24</v>
      </c>
      <c r="V35">
        <v>0.5</v>
      </c>
      <c r="W35" t="s">
        <v>10</v>
      </c>
    </row>
    <row r="36" spans="1:23">
      <c r="A36" s="1" t="s">
        <v>45</v>
      </c>
      <c r="B36" s="4">
        <v>103.8</v>
      </c>
      <c r="C36" t="s">
        <v>11</v>
      </c>
      <c r="D36" t="s">
        <v>39</v>
      </c>
      <c r="F36" s="1" t="s">
        <v>25</v>
      </c>
      <c r="G36">
        <v>0.1</v>
      </c>
      <c r="H36" t="s">
        <v>52</v>
      </c>
      <c r="P36" s="1" t="s">
        <v>45</v>
      </c>
      <c r="Q36" s="4">
        <v>103.8</v>
      </c>
      <c r="R36" t="s">
        <v>11</v>
      </c>
      <c r="S36" t="s">
        <v>39</v>
      </c>
      <c r="U36" s="1" t="s">
        <v>25</v>
      </c>
      <c r="V36">
        <v>0.1</v>
      </c>
      <c r="W36" t="s">
        <v>11</v>
      </c>
    </row>
    <row r="37" spans="1:23">
      <c r="A37" s="1" t="s">
        <v>46</v>
      </c>
      <c r="B37" s="4">
        <f>(2*B36)/B35</f>
        <v>19.045871559633028</v>
      </c>
      <c r="C37" t="s">
        <v>13</v>
      </c>
      <c r="F37" s="1"/>
      <c r="P37" s="1" t="s">
        <v>46</v>
      </c>
      <c r="Q37" s="4">
        <f>(2*Q36)/Q35</f>
        <v>19.045871559633028</v>
      </c>
      <c r="R37" t="s">
        <v>13</v>
      </c>
      <c r="U37" s="1"/>
    </row>
    <row r="38" spans="1:23">
      <c r="A38" s="1" t="s">
        <v>46</v>
      </c>
      <c r="B38" s="4">
        <f>B37*10^7</f>
        <v>190458715.59633029</v>
      </c>
      <c r="C38" t="s">
        <v>14</v>
      </c>
      <c r="F38" s="1" t="s">
        <v>30</v>
      </c>
      <c r="G38">
        <f>B38*SQRT((G36/B36)^2+(G35/B35)^2)</f>
        <v>8738564.899960611</v>
      </c>
      <c r="H38" t="s">
        <v>53</v>
      </c>
      <c r="P38" s="1" t="s">
        <v>46</v>
      </c>
      <c r="Q38" s="4">
        <f>Q37*10^7</f>
        <v>190458715.59633029</v>
      </c>
      <c r="R38" t="s">
        <v>14</v>
      </c>
      <c r="U38" s="1" t="s">
        <v>30</v>
      </c>
      <c r="V38">
        <f>Q38*SQRT((V36/Q36)^2+(V35/Q35)^2)</f>
        <v>8738564.899960611</v>
      </c>
      <c r="W38" t="s">
        <v>14</v>
      </c>
    </row>
    <row r="39" spans="1:23">
      <c r="A39" s="1" t="s">
        <v>47</v>
      </c>
      <c r="B39" s="5">
        <f>B38/10^8</f>
        <v>1.9045871559633027</v>
      </c>
      <c r="C39" t="s">
        <v>48</v>
      </c>
      <c r="F39" s="1" t="s">
        <v>30</v>
      </c>
      <c r="G39" s="5">
        <f>G38/10^8</f>
        <v>8.7385648999606116E-2</v>
      </c>
      <c r="H39" t="s">
        <v>48</v>
      </c>
      <c r="P39" s="1" t="s">
        <v>46</v>
      </c>
      <c r="Q39" s="5">
        <f>Q38/10^8</f>
        <v>1.9045871559633027</v>
      </c>
      <c r="R39" t="s">
        <v>48</v>
      </c>
      <c r="U39" s="1" t="s">
        <v>30</v>
      </c>
      <c r="V39" s="5">
        <f>V38/10^8</f>
        <v>8.7385648999606116E-2</v>
      </c>
      <c r="W39" t="s">
        <v>48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6" sqref="B16"/>
    </sheetView>
  </sheetViews>
  <sheetFormatPr baseColWidth="10" defaultColWidth="8.83203125" defaultRowHeight="14"/>
  <cols>
    <col min="1" max="1" width="37.33203125" bestFit="1" customWidth="1"/>
    <col min="2" max="2" width="31.83203125" bestFit="1" customWidth="1"/>
    <col min="3" max="3" width="12.5" bestFit="1" customWidth="1"/>
  </cols>
  <sheetData>
    <row r="1" spans="1:6">
      <c r="A1" t="s">
        <v>67</v>
      </c>
      <c r="B1" t="s">
        <v>73</v>
      </c>
      <c r="C1" t="s">
        <v>79</v>
      </c>
    </row>
    <row r="2" spans="1:6">
      <c r="A2" t="s">
        <v>68</v>
      </c>
      <c r="B2" t="s">
        <v>74</v>
      </c>
      <c r="C2" t="s">
        <v>95</v>
      </c>
    </row>
    <row r="3" spans="1:6">
      <c r="A3" t="s">
        <v>69</v>
      </c>
      <c r="B3" t="s">
        <v>75</v>
      </c>
      <c r="C3" t="s">
        <v>96</v>
      </c>
    </row>
    <row r="4" spans="1:6">
      <c r="A4" t="s">
        <v>70</v>
      </c>
      <c r="B4" t="s">
        <v>76</v>
      </c>
      <c r="C4" t="s">
        <v>82</v>
      </c>
    </row>
    <row r="5" spans="1:6">
      <c r="A5" t="s">
        <v>71</v>
      </c>
      <c r="B5" t="s">
        <v>77</v>
      </c>
      <c r="C5" t="s">
        <v>80</v>
      </c>
    </row>
    <row r="6" spans="1:6">
      <c r="A6" t="s">
        <v>72</v>
      </c>
      <c r="B6" t="s">
        <v>78</v>
      </c>
      <c r="C6" t="s">
        <v>81</v>
      </c>
    </row>
    <row r="8" spans="1:6">
      <c r="A8" t="s">
        <v>67</v>
      </c>
      <c r="B8" s="1" t="s">
        <v>83</v>
      </c>
      <c r="C8" s="4" t="s">
        <v>87</v>
      </c>
    </row>
    <row r="9" spans="1:6">
      <c r="A9" t="s">
        <v>68</v>
      </c>
      <c r="B9" s="1" t="s">
        <v>84</v>
      </c>
      <c r="C9" s="4" t="s">
        <v>97</v>
      </c>
    </row>
    <row r="10" spans="1:6">
      <c r="A10" t="s">
        <v>70</v>
      </c>
      <c r="B10" s="1" t="s">
        <v>85</v>
      </c>
      <c r="C10" s="4" t="s">
        <v>88</v>
      </c>
    </row>
    <row r="11" spans="1:6">
      <c r="A11" t="s">
        <v>17</v>
      </c>
      <c r="B11" s="1" t="s">
        <v>86</v>
      </c>
      <c r="C11" s="4" t="s">
        <v>89</v>
      </c>
    </row>
    <row r="12" spans="1:6">
      <c r="B12" s="1"/>
      <c r="C12" s="4"/>
    </row>
    <row r="13" spans="1:6">
      <c r="A13" t="s">
        <v>67</v>
      </c>
      <c r="B13" s="1" t="s">
        <v>91</v>
      </c>
      <c r="C13" s="4" t="s">
        <v>93</v>
      </c>
    </row>
    <row r="14" spans="1:6">
      <c r="A14" t="s">
        <v>90</v>
      </c>
      <c r="B14" s="1" t="s">
        <v>92</v>
      </c>
      <c r="C14" s="4" t="s">
        <v>94</v>
      </c>
    </row>
    <row r="16" spans="1:6">
      <c r="A16" t="s">
        <v>98</v>
      </c>
      <c r="B16" s="8" t="s">
        <v>100</v>
      </c>
      <c r="F16" s="5"/>
    </row>
    <row r="17" spans="1:2">
      <c r="A17" t="s">
        <v>99</v>
      </c>
      <c r="B17" s="6">
        <v>1.333</v>
      </c>
    </row>
    <row r="18" spans="1:2">
      <c r="A18" s="1"/>
      <c r="B18" s="4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鈴木順仁</dc:creator>
  <cp:lastModifiedBy>ありまかいと</cp:lastModifiedBy>
  <dcterms:created xsi:type="dcterms:W3CDTF">2018-01-19T06:06:56Z</dcterms:created>
  <dcterms:modified xsi:type="dcterms:W3CDTF">2018-02-08T11:27:25Z</dcterms:modified>
</cp:coreProperties>
</file>