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user/Downloads/forstudy/report/5/"/>
    </mc:Choice>
  </mc:AlternateContent>
  <bookViews>
    <workbookView xWindow="0" yWindow="460" windowWidth="25600" windowHeight="14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F23" i="1"/>
  <c r="E23" i="1"/>
  <c r="C16" i="1"/>
  <c r="C18" i="1"/>
  <c r="B24" i="1"/>
  <c r="C25" i="1"/>
  <c r="C24" i="1"/>
  <c r="B25" i="1"/>
  <c r="B17" i="1"/>
  <c r="B23" i="1"/>
  <c r="B22" i="1"/>
  <c r="K12" i="1"/>
  <c r="K13" i="1"/>
  <c r="K14" i="1"/>
  <c r="K15" i="1"/>
  <c r="K16" i="1"/>
  <c r="K17" i="1"/>
  <c r="K18" i="1"/>
  <c r="K11" i="1"/>
  <c r="I12" i="1"/>
  <c r="I13" i="1"/>
  <c r="I14" i="1"/>
  <c r="I15" i="1"/>
  <c r="I16" i="1"/>
  <c r="I17" i="1"/>
  <c r="I18" i="1"/>
  <c r="I11" i="1"/>
  <c r="G12" i="1"/>
  <c r="G13" i="1"/>
  <c r="G14" i="1"/>
  <c r="G15" i="1"/>
  <c r="G16" i="1"/>
  <c r="G17" i="1"/>
  <c r="G18" i="1"/>
  <c r="G11" i="1"/>
  <c r="E12" i="1"/>
  <c r="E13" i="1"/>
  <c r="E14" i="1"/>
  <c r="E15" i="1"/>
  <c r="E16" i="1"/>
  <c r="E17" i="1"/>
  <c r="E18" i="1"/>
  <c r="E11" i="1"/>
  <c r="B18" i="1"/>
  <c r="B16" i="1"/>
  <c r="C5" i="1"/>
  <c r="C2" i="1"/>
  <c r="K10" i="1"/>
  <c r="K5" i="1"/>
  <c r="K6" i="1"/>
  <c r="K7" i="1"/>
  <c r="K8" i="1"/>
  <c r="K9" i="1"/>
  <c r="K4" i="1"/>
  <c r="G5" i="1"/>
  <c r="G6" i="1"/>
  <c r="G7" i="1"/>
  <c r="G8" i="1"/>
  <c r="G9" i="1"/>
  <c r="G10" i="1"/>
  <c r="G4" i="1"/>
  <c r="B3" i="1"/>
  <c r="B2" i="1"/>
  <c r="C19" i="1"/>
  <c r="B19" i="1"/>
  <c r="C15" i="1"/>
  <c r="B15" i="1"/>
</calcChain>
</file>

<file path=xl/sharedStrings.xml><?xml version="1.0" encoding="utf-8"?>
<sst xmlns="http://schemas.openxmlformats.org/spreadsheetml/2006/main" count="63" uniqueCount="44">
  <si>
    <t>回路定数</t>
    <rPh sb="0" eb="4">
      <t>カイロテイスウ</t>
    </rPh>
    <phoneticPr fontId="1"/>
  </si>
  <si>
    <t>R(ohm)</t>
    <phoneticPr fontId="1"/>
  </si>
  <si>
    <t>L(h)</t>
    <phoneticPr fontId="1"/>
  </si>
  <si>
    <t>C(nF)</t>
    <phoneticPr fontId="1"/>
  </si>
  <si>
    <t>R(kohm)</t>
    <phoneticPr fontId="1"/>
  </si>
  <si>
    <t>実験</t>
    <rPh sb="0" eb="2">
      <t>ジッケン</t>
    </rPh>
    <phoneticPr fontId="1"/>
  </si>
  <si>
    <t>T_1</t>
    <phoneticPr fontId="1"/>
  </si>
  <si>
    <t>T_2</t>
  </si>
  <si>
    <t>T_3</t>
  </si>
  <si>
    <t>T_4</t>
  </si>
  <si>
    <t>T_5</t>
  </si>
  <si>
    <t>T_6</t>
  </si>
  <si>
    <t>T_7</t>
  </si>
  <si>
    <t>＿T</t>
    <phoneticPr fontId="1"/>
  </si>
  <si>
    <t>減衰振動</t>
    <rPh sb="0" eb="4">
      <t>ゲンスイシンドウ</t>
    </rPh>
    <phoneticPr fontId="1"/>
  </si>
  <si>
    <t>電圧比の対数</t>
    <rPh sb="0" eb="6">
      <t>デンアツヒノタイスウ</t>
    </rPh>
    <phoneticPr fontId="1"/>
  </si>
  <si>
    <t>過減衰</t>
    <rPh sb="0" eb="1">
      <t>カ</t>
    </rPh>
    <rPh sb="1" eb="3">
      <t>ゲンスイ</t>
    </rPh>
    <phoneticPr fontId="1"/>
  </si>
  <si>
    <t>時間ti/s</t>
    <rPh sb="0" eb="2">
      <t>ジカン</t>
    </rPh>
    <phoneticPr fontId="1"/>
  </si>
  <si>
    <t>電圧Vi/V</t>
    <rPh sb="0" eb="2">
      <t>デンアツ</t>
    </rPh>
    <phoneticPr fontId="1"/>
  </si>
  <si>
    <t>T理論値</t>
    <rPh sb="1" eb="4">
      <t>リロンチ</t>
    </rPh>
    <phoneticPr fontId="1"/>
  </si>
  <si>
    <t>gamma</t>
    <phoneticPr fontId="1"/>
  </si>
  <si>
    <t>omega_1</t>
    <phoneticPr fontId="1"/>
  </si>
  <si>
    <t>←０</t>
    <phoneticPr fontId="1"/>
  </si>
  <si>
    <t>omega_0^2</t>
    <phoneticPr fontId="1"/>
  </si>
  <si>
    <t>mx_1</t>
    <phoneticPr fontId="1"/>
  </si>
  <si>
    <t>mx_2</t>
  </si>
  <si>
    <t>mx_3</t>
  </si>
  <si>
    <t>mx_4</t>
  </si>
  <si>
    <t>mx_5</t>
  </si>
  <si>
    <t>mx_6</t>
  </si>
  <si>
    <t>mx_7</t>
  </si>
  <si>
    <t>mx_8</t>
  </si>
  <si>
    <t>my_1</t>
    <phoneticPr fontId="1"/>
  </si>
  <si>
    <t>my_2</t>
  </si>
  <si>
    <t>my_3</t>
  </si>
  <si>
    <t>my_4</t>
  </si>
  <si>
    <t>my_5</t>
  </si>
  <si>
    <t>my_6</t>
  </si>
  <si>
    <t>my_7</t>
  </si>
  <si>
    <t>my_8</t>
  </si>
  <si>
    <t>グラフの傾き減衰振動</t>
    <rPh sb="4" eb="5">
      <t>カタムキ</t>
    </rPh>
    <rPh sb="6" eb="8">
      <t>ゲンスイ</t>
    </rPh>
    <rPh sb="8" eb="10">
      <t>シンドウ</t>
    </rPh>
    <phoneticPr fontId="1"/>
  </si>
  <si>
    <t>グラフの傾き過減衰</t>
    <rPh sb="4" eb="5">
      <t>カタムキ</t>
    </rPh>
    <rPh sb="6" eb="7">
      <t>カ</t>
    </rPh>
    <rPh sb="7" eb="9">
      <t>ゲンスイ</t>
    </rPh>
    <phoneticPr fontId="1"/>
  </si>
  <si>
    <t>gamma/s</t>
    <phoneticPr fontId="1"/>
  </si>
  <si>
    <t>gamma-omega1/s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</si>
</sst>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E+00"/>
    <numFmt numFmtId="177" formatCode="0.000"/>
    <numFmt numFmtId="178" formatCode="0.00000"/>
  </numFmts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0" fontId="0" fillId="0" borderId="1" xfId="0" applyBorder="1"/>
    <xf numFmtId="0" fontId="0" fillId="0" borderId="2" xfId="0" applyBorder="1"/>
    <xf numFmtId="177" fontId="0" fillId="0" borderId="3" xfId="0" applyNumberFormat="1" applyBorder="1"/>
    <xf numFmtId="0" fontId="0" fillId="0" borderId="4" xfId="0" applyBorder="1"/>
    <xf numFmtId="0" fontId="0" fillId="0" borderId="0" xfId="0" applyBorder="1"/>
    <xf numFmtId="177" fontId="0" fillId="0" borderId="5" xfId="0" applyNumberFormat="1" applyBorder="1"/>
    <xf numFmtId="0" fontId="0" fillId="0" borderId="6" xfId="0" applyBorder="1"/>
    <xf numFmtId="0" fontId="0" fillId="0" borderId="7" xfId="0" applyBorder="1"/>
    <xf numFmtId="177" fontId="0" fillId="0" borderId="8" xfId="0" applyNumberFormat="1" applyBorder="1"/>
    <xf numFmtId="17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7" workbookViewId="0">
      <selection activeCell="B22" sqref="B22"/>
    </sheetView>
  </sheetViews>
  <sheetFormatPr baseColWidth="12" defaultRowHeight="20" x14ac:dyDescent="0.3"/>
  <cols>
    <col min="1" max="1" width="18.42578125" bestFit="1" customWidth="1"/>
    <col min="2" max="2" width="23.140625" customWidth="1"/>
    <col min="3" max="3" width="19.85546875" customWidth="1"/>
    <col min="4" max="4" width="13" bestFit="1" customWidth="1"/>
    <col min="7" max="7" width="12.85546875" bestFit="1" customWidth="1"/>
  </cols>
  <sheetData>
    <row r="1" spans="1:12" x14ac:dyDescent="0.3">
      <c r="A1" s="16" t="s">
        <v>0</v>
      </c>
      <c r="B1" s="16"/>
      <c r="E1" s="16" t="s">
        <v>14</v>
      </c>
      <c r="F1" s="16"/>
      <c r="G1" s="16"/>
      <c r="I1" s="16" t="s">
        <v>16</v>
      </c>
      <c r="J1" s="16"/>
      <c r="K1" s="16"/>
    </row>
    <row r="2" spans="1:12" x14ac:dyDescent="0.3">
      <c r="A2" t="s">
        <v>1</v>
      </c>
      <c r="B2">
        <f>50+178.75</f>
        <v>228.75</v>
      </c>
      <c r="C2">
        <f>50+178.75</f>
        <v>228.75</v>
      </c>
      <c r="E2" t="s">
        <v>17</v>
      </c>
      <c r="F2" t="s">
        <v>18</v>
      </c>
      <c r="G2" t="s">
        <v>15</v>
      </c>
      <c r="I2" t="s">
        <v>17</v>
      </c>
      <c r="J2" t="s">
        <v>18</v>
      </c>
      <c r="K2" t="s">
        <v>15</v>
      </c>
    </row>
    <row r="3" spans="1:12" x14ac:dyDescent="0.3">
      <c r="A3" t="s">
        <v>4</v>
      </c>
      <c r="B3">
        <f>17.9+0.05</f>
        <v>17.95</v>
      </c>
      <c r="C3">
        <f>(17.9+0.05)*1000</f>
        <v>17950</v>
      </c>
      <c r="E3">
        <v>16</v>
      </c>
      <c r="F3">
        <v>2.64</v>
      </c>
      <c r="G3">
        <v>0</v>
      </c>
      <c r="I3">
        <v>25</v>
      </c>
      <c r="J3">
        <v>1.32</v>
      </c>
      <c r="K3">
        <v>0</v>
      </c>
    </row>
    <row r="4" spans="1:12" x14ac:dyDescent="0.3">
      <c r="A4" t="s">
        <v>2</v>
      </c>
      <c r="B4">
        <v>5.0090000000000003E-2</v>
      </c>
      <c r="C4">
        <v>5.0090000000000003E-2</v>
      </c>
      <c r="E4">
        <v>84</v>
      </c>
      <c r="F4">
        <v>2.08</v>
      </c>
      <c r="G4" s="4">
        <f>LN(F4/$F$3)</f>
        <v>-0.23841102344499823</v>
      </c>
      <c r="I4">
        <v>50</v>
      </c>
      <c r="J4">
        <v>0.72</v>
      </c>
      <c r="K4" s="4">
        <f>LN(J4/$J$3)</f>
        <v>-0.6061358035703156</v>
      </c>
    </row>
    <row r="5" spans="1:12" x14ac:dyDescent="0.3">
      <c r="A5" t="s">
        <v>3</v>
      </c>
      <c r="B5">
        <v>2.2170000000000001</v>
      </c>
      <c r="C5">
        <f>2.217*(10^-9)</f>
        <v>2.2170000000000001E-9</v>
      </c>
      <c r="E5">
        <v>148</v>
      </c>
      <c r="F5">
        <v>1.68</v>
      </c>
      <c r="G5" s="4">
        <f t="shared" ref="G5:G10" si="0">LN(F5/$F$3)</f>
        <v>-0.45198512374305727</v>
      </c>
      <c r="I5">
        <v>75</v>
      </c>
      <c r="J5">
        <v>0.4</v>
      </c>
      <c r="K5" s="4">
        <f t="shared" ref="K5:K9" si="1">LN(J5/$J$3)</f>
        <v>-1.1939224684724346</v>
      </c>
    </row>
    <row r="6" spans="1:12" x14ac:dyDescent="0.3">
      <c r="E6">
        <v>216</v>
      </c>
      <c r="F6">
        <v>1.32</v>
      </c>
      <c r="G6" s="4">
        <f t="shared" si="0"/>
        <v>-0.69314718055994529</v>
      </c>
      <c r="I6">
        <v>100</v>
      </c>
      <c r="J6">
        <v>0.24</v>
      </c>
      <c r="K6" s="4">
        <f t="shared" si="1"/>
        <v>-1.7047480922384253</v>
      </c>
    </row>
    <row r="7" spans="1:12" x14ac:dyDescent="0.3">
      <c r="A7" t="s">
        <v>5</v>
      </c>
      <c r="B7">
        <v>1</v>
      </c>
      <c r="C7">
        <v>2</v>
      </c>
      <c r="E7">
        <v>280</v>
      </c>
      <c r="F7">
        <v>1.08</v>
      </c>
      <c r="G7" s="4">
        <f t="shared" si="0"/>
        <v>-0.89381787602209639</v>
      </c>
      <c r="I7">
        <v>125</v>
      </c>
      <c r="J7">
        <v>0.16</v>
      </c>
      <c r="K7" s="4">
        <f t="shared" si="1"/>
        <v>-2.1102132003465894</v>
      </c>
    </row>
    <row r="8" spans="1:12" x14ac:dyDescent="0.3">
      <c r="A8" t="s">
        <v>6</v>
      </c>
      <c r="B8">
        <v>68</v>
      </c>
      <c r="C8">
        <v>25</v>
      </c>
      <c r="E8">
        <v>344</v>
      </c>
      <c r="F8">
        <v>0.84</v>
      </c>
      <c r="G8" s="4">
        <f t="shared" si="0"/>
        <v>-1.1451323043030026</v>
      </c>
      <c r="I8">
        <v>150</v>
      </c>
      <c r="J8">
        <v>0.08</v>
      </c>
      <c r="K8" s="4">
        <f t="shared" si="1"/>
        <v>-2.8033603809065348</v>
      </c>
    </row>
    <row r="9" spans="1:12" x14ac:dyDescent="0.3">
      <c r="A9" t="s">
        <v>7</v>
      </c>
      <c r="B9">
        <v>64</v>
      </c>
      <c r="C9">
        <v>25</v>
      </c>
      <c r="E9">
        <v>412</v>
      </c>
      <c r="F9">
        <v>0.68</v>
      </c>
      <c r="G9" s="4">
        <f t="shared" si="0"/>
        <v>-1.3564413979702095</v>
      </c>
      <c r="I9">
        <v>175</v>
      </c>
      <c r="J9">
        <v>0.04</v>
      </c>
      <c r="K9" s="4">
        <f t="shared" si="1"/>
        <v>-3.4965075614664802</v>
      </c>
    </row>
    <row r="10" spans="1:12" ht="21" thickBot="1" x14ac:dyDescent="0.35">
      <c r="A10" t="s">
        <v>8</v>
      </c>
      <c r="B10">
        <v>68</v>
      </c>
      <c r="C10">
        <v>25</v>
      </c>
      <c r="E10">
        <v>476</v>
      </c>
      <c r="F10">
        <v>0.56000000000000005</v>
      </c>
      <c r="G10" s="4">
        <f t="shared" si="0"/>
        <v>-1.550597412411167</v>
      </c>
      <c r="I10">
        <v>200</v>
      </c>
      <c r="J10">
        <v>0</v>
      </c>
      <c r="K10" s="4" t="e">
        <f>LN(J10/$J$3)</f>
        <v>#NUM!</v>
      </c>
      <c r="L10" t="s">
        <v>22</v>
      </c>
    </row>
    <row r="11" spans="1:12" x14ac:dyDescent="0.3">
      <c r="A11" t="s">
        <v>9</v>
      </c>
      <c r="B11">
        <v>64</v>
      </c>
      <c r="C11">
        <v>25</v>
      </c>
      <c r="D11" s="5" t="s">
        <v>24</v>
      </c>
      <c r="E11" s="6">
        <f>E3/25</f>
        <v>0.64</v>
      </c>
      <c r="F11" s="6" t="s">
        <v>32</v>
      </c>
      <c r="G11" s="7">
        <f>(-13/1.5)*G3</f>
        <v>0</v>
      </c>
      <c r="H11" s="5" t="s">
        <v>24</v>
      </c>
      <c r="I11" s="6">
        <f>I3/10</f>
        <v>2.5</v>
      </c>
      <c r="J11" s="6" t="s">
        <v>32</v>
      </c>
      <c r="K11" s="7">
        <f>(-13/4)*K3</f>
        <v>0</v>
      </c>
    </row>
    <row r="12" spans="1:12" x14ac:dyDescent="0.3">
      <c r="A12" t="s">
        <v>10</v>
      </c>
      <c r="B12">
        <v>64</v>
      </c>
      <c r="C12">
        <v>25</v>
      </c>
      <c r="D12" s="8" t="s">
        <v>25</v>
      </c>
      <c r="E12" s="9">
        <f t="shared" ref="E12:E18" si="2">E4/25</f>
        <v>3.36</v>
      </c>
      <c r="F12" s="9" t="s">
        <v>33</v>
      </c>
      <c r="G12" s="10">
        <f t="shared" ref="G12:G18" si="3">(-13/1.5)*G4</f>
        <v>2.0662288698566513</v>
      </c>
      <c r="H12" s="8" t="s">
        <v>25</v>
      </c>
      <c r="I12" s="9">
        <f t="shared" ref="I12:I18" si="4">I4/10</f>
        <v>5</v>
      </c>
      <c r="J12" s="9" t="s">
        <v>33</v>
      </c>
      <c r="K12" s="10">
        <f t="shared" ref="K12:K18" si="5">(-13/4)*K4</f>
        <v>1.9699413616035257</v>
      </c>
    </row>
    <row r="13" spans="1:12" x14ac:dyDescent="0.3">
      <c r="A13" t="s">
        <v>11</v>
      </c>
      <c r="B13">
        <v>68</v>
      </c>
      <c r="C13">
        <v>25</v>
      </c>
      <c r="D13" s="8" t="s">
        <v>26</v>
      </c>
      <c r="E13" s="9">
        <f t="shared" si="2"/>
        <v>5.92</v>
      </c>
      <c r="F13" s="9" t="s">
        <v>34</v>
      </c>
      <c r="G13" s="10">
        <f t="shared" si="3"/>
        <v>3.9172044057731625</v>
      </c>
      <c r="H13" s="8" t="s">
        <v>26</v>
      </c>
      <c r="I13" s="9">
        <f t="shared" si="4"/>
        <v>7.5</v>
      </c>
      <c r="J13" s="9" t="s">
        <v>34</v>
      </c>
      <c r="K13" s="10">
        <f t="shared" si="5"/>
        <v>3.8802480225354121</v>
      </c>
    </row>
    <row r="14" spans="1:12" x14ac:dyDescent="0.3">
      <c r="A14" t="s">
        <v>12</v>
      </c>
      <c r="B14">
        <v>64</v>
      </c>
      <c r="C14">
        <v>25</v>
      </c>
      <c r="D14" s="8" t="s">
        <v>27</v>
      </c>
      <c r="E14" s="9">
        <f t="shared" si="2"/>
        <v>8.64</v>
      </c>
      <c r="F14" s="9" t="s">
        <v>35</v>
      </c>
      <c r="G14" s="10">
        <f t="shared" si="3"/>
        <v>6.0072755648528586</v>
      </c>
      <c r="H14" s="8" t="s">
        <v>27</v>
      </c>
      <c r="I14" s="9">
        <f t="shared" si="4"/>
        <v>10</v>
      </c>
      <c r="J14" s="9" t="s">
        <v>35</v>
      </c>
      <c r="K14" s="10">
        <f t="shared" si="5"/>
        <v>5.5404312997748821</v>
      </c>
    </row>
    <row r="15" spans="1:12" x14ac:dyDescent="0.3">
      <c r="A15" t="s">
        <v>13</v>
      </c>
      <c r="B15">
        <f>AVERAGE(B8:B14)</f>
        <v>65.714285714285708</v>
      </c>
      <c r="C15">
        <f>AVERAGE(C8:C14)</f>
        <v>25</v>
      </c>
      <c r="D15" s="8" t="s">
        <v>28</v>
      </c>
      <c r="E15" s="9">
        <f t="shared" si="2"/>
        <v>11.2</v>
      </c>
      <c r="F15" s="9" t="s">
        <v>36</v>
      </c>
      <c r="G15" s="10">
        <f t="shared" si="3"/>
        <v>7.7464215921915018</v>
      </c>
      <c r="H15" s="8" t="s">
        <v>28</v>
      </c>
      <c r="I15" s="9">
        <f t="shared" si="4"/>
        <v>12.5</v>
      </c>
      <c r="J15" s="9" t="s">
        <v>36</v>
      </c>
      <c r="K15" s="10">
        <f t="shared" si="5"/>
        <v>6.858192901126416</v>
      </c>
    </row>
    <row r="16" spans="1:12" x14ac:dyDescent="0.3">
      <c r="A16" t="s">
        <v>20</v>
      </c>
      <c r="B16">
        <f>C2/(2*C4)</f>
        <v>2283.3898981832699</v>
      </c>
      <c r="C16">
        <f>C3/(2*C4)</f>
        <v>179177.48053503691</v>
      </c>
      <c r="D16" s="8" t="s">
        <v>29</v>
      </c>
      <c r="E16" s="9">
        <f t="shared" si="2"/>
        <v>13.76</v>
      </c>
      <c r="F16" s="9" t="s">
        <v>37</v>
      </c>
      <c r="G16" s="10">
        <f t="shared" si="3"/>
        <v>9.9244799706260221</v>
      </c>
      <c r="H16" s="8" t="s">
        <v>29</v>
      </c>
      <c r="I16" s="9">
        <f t="shared" si="4"/>
        <v>15</v>
      </c>
      <c r="J16" s="9" t="s">
        <v>37</v>
      </c>
      <c r="K16" s="10">
        <f t="shared" si="5"/>
        <v>9.1109212379462381</v>
      </c>
    </row>
    <row r="17" spans="1:11" x14ac:dyDescent="0.3">
      <c r="A17" t="s">
        <v>23</v>
      </c>
      <c r="B17" s="16">
        <f>1/(B4*C5)</f>
        <v>9004990836.0710754</v>
      </c>
      <c r="C17" s="16"/>
      <c r="D17" s="8" t="s">
        <v>30</v>
      </c>
      <c r="E17" s="9">
        <f t="shared" si="2"/>
        <v>16.48</v>
      </c>
      <c r="F17" s="9" t="s">
        <v>38</v>
      </c>
      <c r="G17" s="10">
        <f t="shared" si="3"/>
        <v>11.755825449075148</v>
      </c>
      <c r="H17" s="8" t="s">
        <v>30</v>
      </c>
      <c r="I17" s="9">
        <f t="shared" si="4"/>
        <v>17.5</v>
      </c>
      <c r="J17" s="9" t="s">
        <v>38</v>
      </c>
      <c r="K17" s="10">
        <f t="shared" si="5"/>
        <v>11.363649574766061</v>
      </c>
    </row>
    <row r="18" spans="1:11" ht="21" thickBot="1" x14ac:dyDescent="0.35">
      <c r="A18" t="s">
        <v>21</v>
      </c>
      <c r="B18" s="1">
        <f>SQRT(-B16^2+B17)</f>
        <v>94922.098088370345</v>
      </c>
      <c r="C18" s="2">
        <f>SQRT(-B17+C16^2)</f>
        <v>151985.45553707585</v>
      </c>
      <c r="D18" s="11" t="s">
        <v>31</v>
      </c>
      <c r="E18" s="12">
        <f t="shared" si="2"/>
        <v>19.04</v>
      </c>
      <c r="F18" s="12" t="s">
        <v>39</v>
      </c>
      <c r="G18" s="13">
        <f t="shared" si="3"/>
        <v>13.438510907563446</v>
      </c>
      <c r="H18" s="11" t="s">
        <v>31</v>
      </c>
      <c r="I18" s="12">
        <f t="shared" si="4"/>
        <v>20</v>
      </c>
      <c r="J18" s="12" t="s">
        <v>39</v>
      </c>
      <c r="K18" s="13" t="e">
        <f t="shared" si="5"/>
        <v>#NUM!</v>
      </c>
    </row>
    <row r="19" spans="1:11" x14ac:dyDescent="0.3">
      <c r="A19" t="s">
        <v>19</v>
      </c>
      <c r="B19" s="3">
        <f>2*PI()/B18</f>
        <v>6.6193072358452097E-5</v>
      </c>
      <c r="C19" s="3">
        <f>2*PI()/C18</f>
        <v>4.1340701220235151E-5</v>
      </c>
    </row>
    <row r="21" spans="1:11" x14ac:dyDescent="0.3">
      <c r="A21" s="16"/>
      <c r="B21" s="16"/>
    </row>
    <row r="22" spans="1:11" x14ac:dyDescent="0.3">
      <c r="A22" t="s">
        <v>42</v>
      </c>
      <c r="B22" s="15">
        <f>B16</f>
        <v>2283.3898981832699</v>
      </c>
    </row>
    <row r="23" spans="1:11" x14ac:dyDescent="0.3">
      <c r="A23" t="s">
        <v>43</v>
      </c>
      <c r="B23" s="15">
        <f>C16-C18</f>
        <v>27192.024997961067</v>
      </c>
      <c r="E23">
        <f>65.7142857142857*10^-6</f>
        <v>6.5714285714285687E-5</v>
      </c>
      <c r="F23">
        <f>25*10^-6</f>
        <v>2.4999999999999998E-5</v>
      </c>
      <c r="G23">
        <v>6.5714285714285701E-5</v>
      </c>
    </row>
    <row r="24" spans="1:11" x14ac:dyDescent="0.3">
      <c r="A24" t="s">
        <v>40</v>
      </c>
      <c r="B24" s="14">
        <f>(-(1.5/13)*(2-13))/(25*(3-18))</f>
        <v>-3.3846153846153852E-3</v>
      </c>
      <c r="C24">
        <f>B24*10^6*LOG(EXP(1))</f>
        <v>-1469.9197849033142</v>
      </c>
      <c r="E24">
        <v>6.6193072358452097E-5</v>
      </c>
      <c r="F24">
        <v>4.1340701220235151E-5</v>
      </c>
      <c r="G24">
        <v>6.6193072358452097E-5</v>
      </c>
    </row>
    <row r="25" spans="1:11" x14ac:dyDescent="0.3">
      <c r="A25" t="s">
        <v>41</v>
      </c>
      <c r="B25" s="14">
        <f>(-(4/13)*(0.5-13))/(10*(3-20))</f>
        <v>-2.2624434389140271E-2</v>
      </c>
      <c r="C25">
        <f>B25*10^6*LOG(EXP(1))</f>
        <v>-9825.6670113857872</v>
      </c>
    </row>
  </sheetData>
  <mergeCells count="5">
    <mergeCell ref="A1:B1"/>
    <mergeCell ref="B17:C17"/>
    <mergeCell ref="E1:G1"/>
    <mergeCell ref="I1:K1"/>
    <mergeCell ref="A21:B2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2017-12-13T07:25:38Z</dcterms:created>
  <dcterms:modified xsi:type="dcterms:W3CDTF">2017-12-14T13:23:06Z</dcterms:modified>
</cp:coreProperties>
</file>