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user/Downloads/forstudy/report/7/"/>
    </mc:Choice>
  </mc:AlternateContent>
  <bookViews>
    <workbookView xWindow="0" yWindow="460" windowWidth="38400" windowHeight="16400" tabRatio="500" activeTab="3"/>
  </bookViews>
  <sheets>
    <sheet name="生データ" sheetId="1" r:id="rId1"/>
    <sheet name="計算用" sheetId="3" r:id="rId2"/>
    <sheet name="印刷用" sheetId="4" r:id="rId3"/>
    <sheet name="Sheet1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" l="1"/>
  <c r="B7" i="5"/>
  <c r="C7" i="5"/>
  <c r="C8" i="5"/>
  <c r="C6" i="5"/>
  <c r="P57" i="4"/>
  <c r="D8" i="5"/>
  <c r="B8" i="5"/>
  <c r="D7" i="5"/>
  <c r="D6" i="5"/>
  <c r="O94" i="4"/>
  <c r="B6" i="5"/>
  <c r="O95" i="4"/>
  <c r="O96" i="4"/>
  <c r="O97" i="4"/>
  <c r="O98" i="4"/>
  <c r="O99" i="4"/>
  <c r="O100" i="4"/>
  <c r="O101" i="4"/>
  <c r="O102" i="4"/>
  <c r="O103" i="4"/>
  <c r="O104" i="4"/>
  <c r="O105" i="4"/>
  <c r="R95" i="4"/>
  <c r="R96" i="4"/>
  <c r="R97" i="4"/>
  <c r="R98" i="4"/>
  <c r="R99" i="4"/>
  <c r="R100" i="4"/>
  <c r="R101" i="4"/>
  <c r="R102" i="4"/>
  <c r="R103" i="4"/>
  <c r="R104" i="4"/>
  <c r="R105" i="4"/>
  <c r="Q95" i="4"/>
  <c r="Q96" i="4"/>
  <c r="Q97" i="4"/>
  <c r="Q98" i="4"/>
  <c r="Q99" i="4"/>
  <c r="Q100" i="4"/>
  <c r="Q101" i="4"/>
  <c r="Q102" i="4"/>
  <c r="Q103" i="4"/>
  <c r="Q104" i="4"/>
  <c r="Q105" i="4"/>
  <c r="R94" i="4"/>
  <c r="Q94" i="4"/>
  <c r="P94" i="4"/>
  <c r="P95" i="4"/>
  <c r="P96" i="4"/>
  <c r="P97" i="4"/>
  <c r="P98" i="4"/>
  <c r="P99" i="4"/>
  <c r="P100" i="4"/>
  <c r="P101" i="4"/>
  <c r="P102" i="4"/>
  <c r="P103" i="4"/>
  <c r="P104" i="4"/>
  <c r="P105" i="4"/>
  <c r="P84" i="4"/>
  <c r="P51" i="4"/>
  <c r="P91" i="4"/>
  <c r="E81" i="4"/>
  <c r="I81" i="4"/>
  <c r="R52" i="4"/>
  <c r="E82" i="4"/>
  <c r="I82" i="4"/>
  <c r="R53" i="4"/>
  <c r="E83" i="4"/>
  <c r="I83" i="4"/>
  <c r="R54" i="4"/>
  <c r="E84" i="4"/>
  <c r="I84" i="4"/>
  <c r="R55" i="4"/>
  <c r="E85" i="4"/>
  <c r="I85" i="4"/>
  <c r="R56" i="4"/>
  <c r="E86" i="4"/>
  <c r="I86" i="4"/>
  <c r="R57" i="4"/>
  <c r="E87" i="4"/>
  <c r="I87" i="4"/>
  <c r="R58" i="4"/>
  <c r="E88" i="4"/>
  <c r="I88" i="4"/>
  <c r="R59" i="4"/>
  <c r="E89" i="4"/>
  <c r="I89" i="4"/>
  <c r="R60" i="4"/>
  <c r="E90" i="4"/>
  <c r="I90" i="4"/>
  <c r="R61" i="4"/>
  <c r="E91" i="4"/>
  <c r="I91" i="4"/>
  <c r="R62" i="4"/>
  <c r="E80" i="4"/>
  <c r="I80" i="4"/>
  <c r="R51" i="4"/>
  <c r="E67" i="4"/>
  <c r="I67" i="4"/>
  <c r="Q52" i="4"/>
  <c r="E68" i="4"/>
  <c r="I68" i="4"/>
  <c r="Q53" i="4"/>
  <c r="E69" i="4"/>
  <c r="I69" i="4"/>
  <c r="Q54" i="4"/>
  <c r="E70" i="4"/>
  <c r="I70" i="4"/>
  <c r="Q55" i="4"/>
  <c r="E71" i="4"/>
  <c r="I71" i="4"/>
  <c r="Q56" i="4"/>
  <c r="E72" i="4"/>
  <c r="I72" i="4"/>
  <c r="Q57" i="4"/>
  <c r="E73" i="4"/>
  <c r="I73" i="4"/>
  <c r="Q58" i="4"/>
  <c r="E74" i="4"/>
  <c r="I74" i="4"/>
  <c r="Q59" i="4"/>
  <c r="E75" i="4"/>
  <c r="I75" i="4"/>
  <c r="Q60" i="4"/>
  <c r="E76" i="4"/>
  <c r="I76" i="4"/>
  <c r="Q61" i="4"/>
  <c r="E77" i="4"/>
  <c r="I77" i="4"/>
  <c r="Q62" i="4"/>
  <c r="E66" i="4"/>
  <c r="I66" i="4"/>
  <c r="Q51" i="4"/>
  <c r="E52" i="4"/>
  <c r="I52" i="4"/>
  <c r="O52" i="4"/>
  <c r="O53" i="4"/>
  <c r="O54" i="4"/>
  <c r="O55" i="4"/>
  <c r="O56" i="4"/>
  <c r="O57" i="4"/>
  <c r="O58" i="4"/>
  <c r="O59" i="4"/>
  <c r="O60" i="4"/>
  <c r="O61" i="4"/>
  <c r="O62" i="4"/>
  <c r="O51" i="4"/>
  <c r="E61" i="4"/>
  <c r="I61" i="4"/>
  <c r="P60" i="4"/>
  <c r="E62" i="4"/>
  <c r="I62" i="4"/>
  <c r="P61" i="4"/>
  <c r="E63" i="4"/>
  <c r="I63" i="4"/>
  <c r="P62" i="4"/>
  <c r="E58" i="4"/>
  <c r="I58" i="4"/>
  <c r="E59" i="4"/>
  <c r="I59" i="4"/>
  <c r="P58" i="4"/>
  <c r="E60" i="4"/>
  <c r="I60" i="4"/>
  <c r="P59" i="4"/>
  <c r="E53" i="4"/>
  <c r="I53" i="4"/>
  <c r="P52" i="4"/>
  <c r="E54" i="4"/>
  <c r="I54" i="4"/>
  <c r="P53" i="4"/>
  <c r="E55" i="4"/>
  <c r="I55" i="4"/>
  <c r="P54" i="4"/>
  <c r="E56" i="4"/>
  <c r="I56" i="4"/>
  <c r="P55" i="4"/>
  <c r="E57" i="4"/>
  <c r="I57" i="4"/>
  <c r="P56" i="4"/>
  <c r="E19" i="4"/>
  <c r="I19" i="4"/>
  <c r="P4" i="4"/>
  <c r="O4" i="4"/>
  <c r="E42" i="4"/>
  <c r="I42" i="4"/>
  <c r="R5" i="4"/>
  <c r="E43" i="4"/>
  <c r="I43" i="4"/>
  <c r="R6" i="4"/>
  <c r="E44" i="4"/>
  <c r="I44" i="4"/>
  <c r="R7" i="4"/>
  <c r="E45" i="4"/>
  <c r="I45" i="4"/>
  <c r="R8" i="4"/>
  <c r="E46" i="4"/>
  <c r="I46" i="4"/>
  <c r="R9" i="4"/>
  <c r="E47" i="4"/>
  <c r="I47" i="4"/>
  <c r="R10" i="4"/>
  <c r="E48" i="4"/>
  <c r="I48" i="4"/>
  <c r="R11" i="4"/>
  <c r="E49" i="4"/>
  <c r="I49" i="4"/>
  <c r="R12" i="4"/>
  <c r="E41" i="4"/>
  <c r="I41" i="4"/>
  <c r="R4" i="4"/>
  <c r="E30" i="4"/>
  <c r="I30" i="4"/>
  <c r="Q4" i="4"/>
  <c r="E31" i="4"/>
  <c r="I31" i="4"/>
  <c r="Q5" i="4"/>
  <c r="E32" i="4"/>
  <c r="I32" i="4"/>
  <c r="Q6" i="4"/>
  <c r="E33" i="4"/>
  <c r="I33" i="4"/>
  <c r="Q7" i="4"/>
  <c r="E34" i="4"/>
  <c r="I34" i="4"/>
  <c r="Q8" i="4"/>
  <c r="E35" i="4"/>
  <c r="I35" i="4"/>
  <c r="Q9" i="4"/>
  <c r="E36" i="4"/>
  <c r="I36" i="4"/>
  <c r="Q10" i="4"/>
  <c r="E37" i="4"/>
  <c r="I37" i="4"/>
  <c r="Q11" i="4"/>
  <c r="E38" i="4"/>
  <c r="I38" i="4"/>
  <c r="Q12" i="4"/>
  <c r="E20" i="4"/>
  <c r="I20" i="4"/>
  <c r="P5" i="4"/>
  <c r="E21" i="4"/>
  <c r="I21" i="4"/>
  <c r="P6" i="4"/>
  <c r="E22" i="4"/>
  <c r="I22" i="4"/>
  <c r="P7" i="4"/>
  <c r="E23" i="4"/>
  <c r="I23" i="4"/>
  <c r="P8" i="4"/>
  <c r="E24" i="4"/>
  <c r="I24" i="4"/>
  <c r="P9" i="4"/>
  <c r="E25" i="4"/>
  <c r="I25" i="4"/>
  <c r="P10" i="4"/>
  <c r="E26" i="4"/>
  <c r="I26" i="4"/>
  <c r="P11" i="4"/>
  <c r="E27" i="4"/>
  <c r="I27" i="4"/>
  <c r="P12" i="4"/>
  <c r="O5" i="4"/>
  <c r="O6" i="4"/>
  <c r="O7" i="4"/>
  <c r="O8" i="4"/>
  <c r="O9" i="4"/>
  <c r="O10" i="4"/>
  <c r="O11" i="4"/>
  <c r="O12" i="4"/>
  <c r="B183" i="4"/>
  <c r="B165" i="4"/>
  <c r="B157" i="4"/>
  <c r="B167" i="4"/>
  <c r="B159" i="4"/>
  <c r="B172" i="4"/>
  <c r="B162" i="4"/>
  <c r="D183" i="4"/>
  <c r="D165" i="4"/>
  <c r="D157" i="4"/>
  <c r="D167" i="4"/>
  <c r="D159" i="4"/>
  <c r="B144" i="4"/>
  <c r="C144" i="4"/>
  <c r="D170" i="4"/>
  <c r="D147" i="4"/>
  <c r="D172" i="4"/>
  <c r="C183" i="4"/>
  <c r="C165" i="4"/>
  <c r="C157" i="4"/>
  <c r="C167" i="4"/>
  <c r="C159" i="4"/>
  <c r="B139" i="4"/>
  <c r="C139" i="4"/>
  <c r="C170" i="4"/>
  <c r="C147" i="4"/>
  <c r="C172" i="4"/>
  <c r="D180" i="4"/>
  <c r="D181" i="4"/>
  <c r="D182" i="4"/>
  <c r="D169" i="4"/>
  <c r="D155" i="4"/>
  <c r="D173" i="4"/>
  <c r="C180" i="4"/>
  <c r="C181" i="4"/>
  <c r="C182" i="4"/>
  <c r="C169" i="4"/>
  <c r="C155" i="4"/>
  <c r="C173" i="4"/>
  <c r="B180" i="4"/>
  <c r="B181" i="4"/>
  <c r="B182" i="4"/>
  <c r="B169" i="4"/>
  <c r="B155" i="4"/>
  <c r="B173" i="4"/>
  <c r="C154" i="4"/>
  <c r="C168" i="4"/>
  <c r="D154" i="4"/>
  <c r="D168" i="4"/>
  <c r="B154" i="4"/>
  <c r="B168" i="4"/>
  <c r="D162" i="4"/>
  <c r="C162" i="4"/>
  <c r="C163" i="4"/>
  <c r="B163" i="4"/>
  <c r="D163" i="4"/>
  <c r="R81" i="4"/>
  <c r="R82" i="4"/>
  <c r="R83" i="4"/>
  <c r="R84" i="4"/>
  <c r="R85" i="4"/>
  <c r="R86" i="4"/>
  <c r="R87" i="4"/>
  <c r="R88" i="4"/>
  <c r="R89" i="4"/>
  <c r="R90" i="4"/>
  <c r="R91" i="4"/>
  <c r="Q81" i="4"/>
  <c r="Q82" i="4"/>
  <c r="Q83" i="4"/>
  <c r="Q84" i="4"/>
  <c r="Q85" i="4"/>
  <c r="Q86" i="4"/>
  <c r="Q87" i="4"/>
  <c r="Q88" i="4"/>
  <c r="Q89" i="4"/>
  <c r="Q90" i="4"/>
  <c r="Q91" i="4"/>
  <c r="R80" i="4"/>
  <c r="Q80" i="4"/>
  <c r="P81" i="4"/>
  <c r="P82" i="4"/>
  <c r="P83" i="4"/>
  <c r="P85" i="4"/>
  <c r="P86" i="4"/>
  <c r="P87" i="4"/>
  <c r="P88" i="4"/>
  <c r="P89" i="4"/>
  <c r="P90" i="4"/>
  <c r="P80" i="4"/>
  <c r="I19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3" i="4"/>
  <c r="D3" i="4"/>
  <c r="E134" i="4"/>
  <c r="I134" i="4"/>
  <c r="E133" i="4"/>
  <c r="I133" i="4"/>
  <c r="E132" i="4"/>
  <c r="I132" i="4"/>
  <c r="E131" i="4"/>
  <c r="I131" i="4"/>
  <c r="E130" i="4"/>
  <c r="I130" i="4"/>
  <c r="E129" i="4"/>
  <c r="I129" i="4"/>
  <c r="E128" i="4"/>
  <c r="I128" i="4"/>
  <c r="E127" i="4"/>
  <c r="I127" i="4"/>
  <c r="E126" i="4"/>
  <c r="I126" i="4"/>
  <c r="E125" i="4"/>
  <c r="I125" i="4"/>
  <c r="E124" i="4"/>
  <c r="I124" i="4"/>
  <c r="E123" i="4"/>
  <c r="I123" i="4"/>
  <c r="E120" i="4"/>
  <c r="E119" i="4"/>
  <c r="I119" i="4"/>
  <c r="E118" i="4"/>
  <c r="I118" i="4"/>
  <c r="E117" i="4"/>
  <c r="I117" i="4"/>
  <c r="E116" i="4"/>
  <c r="I116" i="4"/>
  <c r="E115" i="4"/>
  <c r="I115" i="4"/>
  <c r="E114" i="4"/>
  <c r="I114" i="4"/>
  <c r="E113" i="4"/>
  <c r="I113" i="4"/>
  <c r="E112" i="4"/>
  <c r="I112" i="4"/>
  <c r="E111" i="4"/>
  <c r="I111" i="4"/>
  <c r="E110" i="4"/>
  <c r="I110" i="4"/>
  <c r="E109" i="4"/>
  <c r="I109" i="4"/>
  <c r="E108" i="4"/>
  <c r="I108" i="4"/>
  <c r="E105" i="4"/>
  <c r="I105" i="4"/>
  <c r="E104" i="4"/>
  <c r="I104" i="4"/>
  <c r="E103" i="4"/>
  <c r="I103" i="4"/>
  <c r="E102" i="4"/>
  <c r="I102" i="4"/>
  <c r="E101" i="4"/>
  <c r="I101" i="4"/>
  <c r="E100" i="4"/>
  <c r="I100" i="4"/>
  <c r="E99" i="4"/>
  <c r="I99" i="4"/>
  <c r="E98" i="4"/>
  <c r="I98" i="4"/>
  <c r="E97" i="4"/>
  <c r="I97" i="4"/>
  <c r="E96" i="4"/>
  <c r="I96" i="4"/>
  <c r="E95" i="4"/>
  <c r="I95" i="4"/>
  <c r="E94" i="4"/>
  <c r="I94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I124" i="3"/>
  <c r="I125" i="3"/>
  <c r="I126" i="3"/>
  <c r="I127" i="3"/>
  <c r="I128" i="3"/>
  <c r="I129" i="3"/>
  <c r="I130" i="3"/>
  <c r="I131" i="3"/>
  <c r="I132" i="3"/>
  <c r="I133" i="3"/>
  <c r="I134" i="3"/>
  <c r="I123" i="3"/>
  <c r="I109" i="3"/>
  <c r="I110" i="3"/>
  <c r="I111" i="3"/>
  <c r="I112" i="3"/>
  <c r="I113" i="3"/>
  <c r="I114" i="3"/>
  <c r="I115" i="3"/>
  <c r="I116" i="3"/>
  <c r="I117" i="3"/>
  <c r="I118" i="3"/>
  <c r="I119" i="3"/>
  <c r="I108" i="3"/>
  <c r="I95" i="3"/>
  <c r="I96" i="3"/>
  <c r="I97" i="3"/>
  <c r="I98" i="3"/>
  <c r="I99" i="3"/>
  <c r="I100" i="3"/>
  <c r="I101" i="3"/>
  <c r="I102" i="3"/>
  <c r="I103" i="3"/>
  <c r="I104" i="3"/>
  <c r="I105" i="3"/>
  <c r="I94" i="3"/>
  <c r="I81" i="3"/>
  <c r="I82" i="3"/>
  <c r="I83" i="3"/>
  <c r="I84" i="3"/>
  <c r="I85" i="3"/>
  <c r="I86" i="3"/>
  <c r="I87" i="3"/>
  <c r="I88" i="3"/>
  <c r="I89" i="3"/>
  <c r="I90" i="3"/>
  <c r="I91" i="3"/>
  <c r="I80" i="3"/>
  <c r="I67" i="3"/>
  <c r="I68" i="3"/>
  <c r="I69" i="3"/>
  <c r="I70" i="3"/>
  <c r="I71" i="3"/>
  <c r="I72" i="3"/>
  <c r="I73" i="3"/>
  <c r="I74" i="3"/>
  <c r="I75" i="3"/>
  <c r="I76" i="3"/>
  <c r="I77" i="3"/>
  <c r="I66" i="3"/>
  <c r="I53" i="3"/>
  <c r="I54" i="3"/>
  <c r="I55" i="3"/>
  <c r="I56" i="3"/>
  <c r="I57" i="3"/>
  <c r="I58" i="3"/>
  <c r="I59" i="3"/>
  <c r="I60" i="3"/>
  <c r="I61" i="3"/>
  <c r="I62" i="3"/>
  <c r="I63" i="3"/>
  <c r="I52" i="3"/>
  <c r="I42" i="3"/>
  <c r="I43" i="3"/>
  <c r="I44" i="3"/>
  <c r="I45" i="3"/>
  <c r="I46" i="3"/>
  <c r="I47" i="3"/>
  <c r="I48" i="3"/>
  <c r="I49" i="3"/>
  <c r="I41" i="3"/>
  <c r="I31" i="3"/>
  <c r="I32" i="3"/>
  <c r="I33" i="3"/>
  <c r="I34" i="3"/>
  <c r="I35" i="3"/>
  <c r="I36" i="3"/>
  <c r="I37" i="3"/>
  <c r="I38" i="3"/>
  <c r="I20" i="3"/>
  <c r="I21" i="3"/>
  <c r="I22" i="3"/>
  <c r="I23" i="3"/>
  <c r="I24" i="3"/>
  <c r="I25" i="3"/>
  <c r="I26" i="3"/>
  <c r="I27" i="3"/>
  <c r="I30" i="3"/>
  <c r="B144" i="3"/>
  <c r="C144" i="3"/>
  <c r="D147" i="3"/>
  <c r="B139" i="3"/>
  <c r="C139" i="3"/>
  <c r="C147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5" i="3"/>
  <c r="E104" i="3"/>
  <c r="E103" i="3"/>
  <c r="E102" i="3"/>
  <c r="E101" i="3"/>
  <c r="E100" i="3"/>
  <c r="E99" i="3"/>
  <c r="E98" i="3"/>
  <c r="E97" i="3"/>
  <c r="E96" i="3"/>
  <c r="E95" i="3"/>
  <c r="E94" i="3"/>
  <c r="E91" i="3"/>
  <c r="E90" i="3"/>
  <c r="E89" i="3"/>
  <c r="E88" i="3"/>
  <c r="E87" i="3"/>
  <c r="E86" i="3"/>
  <c r="E85" i="3"/>
  <c r="E84" i="3"/>
  <c r="E83" i="3"/>
  <c r="E82" i="3"/>
  <c r="E81" i="3"/>
  <c r="E80" i="3"/>
  <c r="E77" i="3"/>
  <c r="E76" i="3"/>
  <c r="E75" i="3"/>
  <c r="E74" i="3"/>
  <c r="E73" i="3"/>
  <c r="E72" i="3"/>
  <c r="E71" i="3"/>
  <c r="E70" i="3"/>
  <c r="E69" i="3"/>
  <c r="E68" i="3"/>
  <c r="E67" i="3"/>
  <c r="E66" i="3"/>
  <c r="E63" i="3"/>
  <c r="E62" i="3"/>
  <c r="E61" i="3"/>
  <c r="E60" i="3"/>
  <c r="E59" i="3"/>
  <c r="E58" i="3"/>
  <c r="E57" i="3"/>
  <c r="E56" i="3"/>
  <c r="E55" i="3"/>
  <c r="E54" i="3"/>
  <c r="E53" i="3"/>
  <c r="E52" i="3"/>
  <c r="E49" i="3"/>
  <c r="E48" i="3"/>
  <c r="E47" i="3"/>
  <c r="E46" i="3"/>
  <c r="E45" i="3"/>
  <c r="E44" i="3"/>
  <c r="E43" i="3"/>
  <c r="E42" i="3"/>
  <c r="E41" i="3"/>
  <c r="E38" i="3"/>
  <c r="E37" i="3"/>
  <c r="E36" i="3"/>
  <c r="E35" i="3"/>
  <c r="E34" i="3"/>
  <c r="E33" i="3"/>
  <c r="E32" i="3"/>
  <c r="E31" i="3"/>
  <c r="E30" i="3"/>
  <c r="E27" i="3"/>
  <c r="E26" i="3"/>
  <c r="E25" i="3"/>
  <c r="E24" i="3"/>
  <c r="E23" i="3"/>
  <c r="E22" i="3"/>
  <c r="E21" i="3"/>
  <c r="E20" i="3"/>
  <c r="E19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125" i="1"/>
  <c r="E126" i="1"/>
  <c r="E127" i="1"/>
  <c r="E128" i="1"/>
  <c r="E129" i="1"/>
  <c r="E130" i="1"/>
  <c r="E131" i="1"/>
  <c r="E132" i="1"/>
  <c r="E133" i="1"/>
  <c r="E134" i="1"/>
  <c r="E135" i="1"/>
  <c r="E124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9" i="1"/>
  <c r="E106" i="1"/>
  <c r="E96" i="1"/>
  <c r="E97" i="1"/>
  <c r="E98" i="1"/>
  <c r="E99" i="1"/>
  <c r="E100" i="1"/>
  <c r="E101" i="1"/>
  <c r="E102" i="1"/>
  <c r="E103" i="1"/>
  <c r="E104" i="1"/>
  <c r="E105" i="1"/>
  <c r="E95" i="1"/>
  <c r="E89" i="1"/>
  <c r="E90" i="1"/>
  <c r="E91" i="1"/>
  <c r="E92" i="1"/>
  <c r="E82" i="1"/>
  <c r="E83" i="1"/>
  <c r="E84" i="1"/>
  <c r="E85" i="1"/>
  <c r="E86" i="1"/>
  <c r="E87" i="1"/>
  <c r="E88" i="1"/>
  <c r="E81" i="1"/>
  <c r="E68" i="1"/>
  <c r="E69" i="1"/>
  <c r="E70" i="1"/>
  <c r="E71" i="1"/>
  <c r="E72" i="1"/>
  <c r="E73" i="1"/>
  <c r="E74" i="1"/>
  <c r="E75" i="1"/>
  <c r="E76" i="1"/>
  <c r="E77" i="1"/>
  <c r="E78" i="1"/>
  <c r="E67" i="1"/>
  <c r="E54" i="1"/>
  <c r="E55" i="1"/>
  <c r="E56" i="1"/>
  <c r="E57" i="1"/>
  <c r="E58" i="1"/>
  <c r="E59" i="1"/>
  <c r="E60" i="1"/>
  <c r="E61" i="1"/>
  <c r="E62" i="1"/>
  <c r="E63" i="1"/>
  <c r="E64" i="1"/>
  <c r="E53" i="1"/>
  <c r="E43" i="1"/>
  <c r="E44" i="1"/>
  <c r="E45" i="1"/>
  <c r="E46" i="1"/>
  <c r="E47" i="1"/>
  <c r="E48" i="1"/>
  <c r="E49" i="1"/>
  <c r="E50" i="1"/>
  <c r="E42" i="1"/>
  <c r="E32" i="1"/>
  <c r="E33" i="1"/>
  <c r="E34" i="1"/>
  <c r="E35" i="1"/>
  <c r="E36" i="1"/>
  <c r="E37" i="1"/>
  <c r="E38" i="1"/>
  <c r="E39" i="1"/>
  <c r="E31" i="1"/>
  <c r="E21" i="1"/>
  <c r="E22" i="1"/>
  <c r="E23" i="1"/>
  <c r="E24" i="1"/>
  <c r="E25" i="1"/>
  <c r="E26" i="1"/>
  <c r="E27" i="1"/>
  <c r="E28" i="1"/>
  <c r="E2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D148" i="1"/>
  <c r="C148" i="1"/>
  <c r="C145" i="1"/>
  <c r="B145" i="1"/>
  <c r="C140" i="1"/>
  <c r="B14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<sst xmlns="http://schemas.openxmlformats.org/spreadsheetml/2006/main" count="184" uniqueCount="75">
  <si>
    <t>Li /cm</t>
    <phoneticPr fontId="1"/>
  </si>
  <si>
    <t>Delta Li</t>
    <phoneticPr fontId="1"/>
  </si>
  <si>
    <t>1/Li</t>
    <phoneticPr fontId="1"/>
  </si>
  <si>
    <t>水,18.6℃,theta = 60.3,ls = 16.36</t>
    <rPh sb="0" eb="1">
      <t>ミズ</t>
    </rPh>
    <phoneticPr fontId="1"/>
  </si>
  <si>
    <t>水,18.9℃,theta = 60.3,ls = 16.56</t>
    <phoneticPr fontId="1"/>
  </si>
  <si>
    <t>水,18.9℃,theta = 60.3,ls = 16.51</t>
    <phoneticPr fontId="1"/>
  </si>
  <si>
    <t>エタノール,19.1℃,theta = 60.2,ls = 6.51</t>
  </si>
  <si>
    <t>エタノール,19.1℃,theta = 60.2,ls = 6.51</t>
    <phoneticPr fontId="1"/>
  </si>
  <si>
    <t>エタノール,19.3℃,theta = 60.2,ls = 6.90</t>
    <phoneticPr fontId="1"/>
  </si>
  <si>
    <t>エタノール,19.4℃,theta = 60.2,ls = 6.41</t>
    <phoneticPr fontId="1"/>
  </si>
  <si>
    <t>混合,20.8℃,theta = 60.2,ls = 6.65</t>
    <rPh sb="0" eb="2">
      <t>konngou</t>
    </rPh>
    <phoneticPr fontId="1"/>
  </si>
  <si>
    <t>混合,20.9℃,theta = 60.2,ls = 6.74</t>
    <rPh sb="0" eb="2">
      <t>konngou</t>
    </rPh>
    <phoneticPr fontId="1"/>
  </si>
  <si>
    <t>混合,21.1℃,theta = 60.2,ls = 6.69</t>
    <phoneticPr fontId="1"/>
  </si>
  <si>
    <t>水</t>
    <rPh sb="0" eb="1">
      <t>ミズ</t>
    </rPh>
    <phoneticPr fontId="1"/>
  </si>
  <si>
    <t>エタノール</t>
    <phoneticPr fontId="1"/>
  </si>
  <si>
    <t>前</t>
    <rPh sb="0" eb="1">
      <t>マエ</t>
    </rPh>
    <phoneticPr fontId="1"/>
  </si>
  <si>
    <t>後</t>
    <rPh sb="0" eb="1">
      <t>アト</t>
    </rPh>
    <phoneticPr fontId="1"/>
  </si>
  <si>
    <t>差</t>
    <rPh sb="0" eb="1">
      <t>サ</t>
    </rPh>
    <phoneticPr fontId="1"/>
  </si>
  <si>
    <t>混合溶液</t>
    <rPh sb="0" eb="4">
      <t>コンゴウヨウエキ</t>
    </rPh>
    <phoneticPr fontId="1"/>
  </si>
  <si>
    <t>混合溶液</t>
    <rPh sb="0" eb="4">
      <t>コンゴウ</t>
    </rPh>
    <phoneticPr fontId="1"/>
  </si>
  <si>
    <t>密度 rho /g・cm_1</t>
    <rPh sb="0" eb="2">
      <t>ミツド</t>
    </rPh>
    <phoneticPr fontId="1"/>
  </si>
  <si>
    <t>差の check</t>
    <rPh sb="0" eb="1">
      <t>サノ</t>
    </rPh>
    <phoneticPr fontId="1"/>
  </si>
  <si>
    <t>Delta L/Delta T</t>
    <phoneticPr fontId="1"/>
  </si>
  <si>
    <r>
      <rPr>
        <u/>
        <sz val="12"/>
        <color theme="1"/>
        <rFont val="Yu Gothic (本文)"/>
        <family val="3"/>
        <charset val="128"/>
      </rPr>
      <t>毛細管の番号</t>
    </r>
    <r>
      <rPr>
        <sz val="12"/>
        <color theme="1"/>
        <rFont val="Yu Gothic"/>
        <family val="2"/>
        <charset val="128"/>
        <scheme val="minor"/>
      </rPr>
      <t>,</t>
    </r>
    <r>
      <rPr>
        <u/>
        <sz val="12"/>
        <color theme="1"/>
        <rFont val="Yu Gothic (本文)"/>
        <family val="3"/>
        <charset val="128"/>
      </rPr>
      <t>半径</t>
    </r>
    <rPh sb="0" eb="3">
      <t>モウサイカンノ</t>
    </rPh>
    <rPh sb="4" eb="6">
      <t>バンゴウ</t>
    </rPh>
    <rPh sb="7" eb="9">
      <t>ハンケイ</t>
    </rPh>
    <phoneticPr fontId="1"/>
  </si>
  <si>
    <t>1/li</t>
    <phoneticPr fontId="1"/>
  </si>
  <si>
    <t>li</t>
    <phoneticPr fontId="1"/>
  </si>
  <si>
    <t>m_y</t>
    <phoneticPr fontId="1"/>
  </si>
  <si>
    <t>x</t>
    <phoneticPr fontId="1"/>
  </si>
  <si>
    <t>y</t>
    <phoneticPr fontId="1"/>
  </si>
  <si>
    <t>m_x</t>
  </si>
  <si>
    <t>a /cm</t>
    <phoneticPr fontId="1"/>
  </si>
  <si>
    <t>D_a /cm</t>
    <phoneticPr fontId="1"/>
  </si>
  <si>
    <t>v0 m/s</t>
    <phoneticPr fontId="1"/>
  </si>
  <si>
    <t>l0 /m</t>
    <phoneticPr fontId="1"/>
  </si>
  <si>
    <t>g m/ss</t>
    <phoneticPr fontId="1"/>
  </si>
  <si>
    <t>粘性率</t>
    <rPh sb="0" eb="3">
      <t>ネンセイリツ</t>
    </rPh>
    <phoneticPr fontId="1"/>
  </si>
  <si>
    <t>表面張力</t>
    <rPh sb="0" eb="4">
      <t>ヒョウメn</t>
    </rPh>
    <phoneticPr fontId="1"/>
  </si>
  <si>
    <t>D_a /m</t>
    <phoneticPr fontId="1"/>
  </si>
  <si>
    <t>a /m</t>
    <phoneticPr fontId="1"/>
  </si>
  <si>
    <t>g cm/ss</t>
    <phoneticPr fontId="1"/>
  </si>
  <si>
    <t>lo /cm</t>
    <phoneticPr fontId="1"/>
  </si>
  <si>
    <t>v0 cm/s</t>
    <phoneticPr fontId="1"/>
  </si>
  <si>
    <t xml:space="preserve">Delta cos theta </t>
    <phoneticPr fontId="1"/>
  </si>
  <si>
    <t>Delta rho</t>
    <phoneticPr fontId="1"/>
  </si>
  <si>
    <t>Delta v0</t>
  </si>
  <si>
    <t>Delta v0</t>
    <phoneticPr fontId="1"/>
  </si>
  <si>
    <t>theta  /celcius</t>
    <phoneticPr fontId="1"/>
  </si>
  <si>
    <t>theta /radian</t>
    <phoneticPr fontId="1"/>
  </si>
  <si>
    <t>Delta h</t>
    <phoneticPr fontId="1"/>
  </si>
  <si>
    <t>Delta l0</t>
  </si>
  <si>
    <t>Delta l0</t>
    <phoneticPr fontId="1"/>
  </si>
  <si>
    <t>Delta 1/l0</t>
    <phoneticPr fontId="1"/>
  </si>
  <si>
    <t>Delta eta</t>
    <phoneticPr fontId="1"/>
  </si>
  <si>
    <t>Delta gamma</t>
    <phoneticPr fontId="1"/>
  </si>
  <si>
    <t xml:space="preserve">cos theta </t>
    <phoneticPr fontId="1"/>
  </si>
  <si>
    <t>kara</t>
    <phoneticPr fontId="1"/>
  </si>
  <si>
    <t>v0-</t>
    <phoneticPr fontId="1"/>
  </si>
  <si>
    <t>1/l0-</t>
    <phoneticPr fontId="1"/>
  </si>
  <si>
    <t>1/l0+</t>
    <phoneticPr fontId="1"/>
  </si>
  <si>
    <t>l0-</t>
    <phoneticPr fontId="1"/>
  </si>
  <si>
    <t>l0+</t>
    <phoneticPr fontId="1"/>
  </si>
  <si>
    <t>v0+</t>
    <phoneticPr fontId="1"/>
  </si>
  <si>
    <t>2Dl0</t>
    <phoneticPr fontId="1"/>
  </si>
  <si>
    <t>2Dv0</t>
    <phoneticPr fontId="1"/>
  </si>
  <si>
    <t>a</t>
    <phoneticPr fontId="1"/>
  </si>
  <si>
    <t>l0</t>
    <phoneticPr fontId="1"/>
  </si>
  <si>
    <t>cos(theta)</t>
    <phoneticPr fontId="1"/>
  </si>
  <si>
    <t>gamma</t>
    <phoneticPr fontId="1"/>
  </si>
  <si>
    <t xml:space="preserve">rho </t>
    <phoneticPr fontId="1"/>
  </si>
  <si>
    <t>g</t>
    <phoneticPr fontId="1"/>
  </si>
  <si>
    <t>eta</t>
    <phoneticPr fontId="1"/>
  </si>
  <si>
    <t>v0</t>
    <phoneticPr fontId="1"/>
  </si>
  <si>
    <t>混合溶液</t>
    <rPh sb="0" eb="2">
      <t>コンゴウ</t>
    </rPh>
    <rPh sb="2" eb="4">
      <t>ヨウエキ</t>
    </rPh>
    <phoneticPr fontId="1"/>
  </si>
  <si>
    <t>eta(文献値)</t>
    <rPh sb="4" eb="6">
      <t>ブンケン</t>
    </rPh>
    <rPh sb="6" eb="7">
      <t>アタイ</t>
    </rPh>
    <phoneticPr fontId="1"/>
  </si>
  <si>
    <t>gamma(文献値)</t>
    <rPh sb="6" eb="9">
      <t>ブンケンチ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</si>
</sst>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"/>
    <numFmt numFmtId="178" formatCode="0.00000_ "/>
    <numFmt numFmtId="196" formatCode="0.0000000"/>
    <numFmt numFmtId="197" formatCode="0.000000"/>
    <numFmt numFmtId="198" formatCode="0.00000"/>
  </numFmts>
  <fonts count="6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u/>
      <sz val="12"/>
      <color theme="1"/>
      <name val="Yu Gothic (本文)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176" fontId="0" fillId="0" borderId="0" xfId="0" applyNumberFormat="1"/>
    <xf numFmtId="2" fontId="0" fillId="0" borderId="0" xfId="0" applyNumberFormat="1"/>
    <xf numFmtId="176" fontId="0" fillId="0" borderId="0" xfId="0" applyNumberFormat="1" applyAlignment="1">
      <alignment horizontal="left"/>
    </xf>
    <xf numFmtId="0" fontId="0" fillId="0" borderId="1" xfId="0" applyBorder="1"/>
    <xf numFmtId="176" fontId="0" fillId="0" borderId="1" xfId="0" applyNumberFormat="1" applyBorder="1" applyAlignment="1">
      <alignment horizontal="left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177" fontId="0" fillId="0" borderId="0" xfId="0" applyNumberFormat="1" applyAlignment="1">
      <alignment horizontal="left"/>
    </xf>
    <xf numFmtId="178" fontId="0" fillId="0" borderId="0" xfId="0" applyNumberFormat="1"/>
    <xf numFmtId="0" fontId="0" fillId="0" borderId="1" xfId="0" applyBorder="1" applyAlignment="1">
      <alignment horizontal="center"/>
    </xf>
    <xf numFmtId="196" fontId="0" fillId="0" borderId="0" xfId="0" applyNumberFormat="1"/>
    <xf numFmtId="197" fontId="0" fillId="0" borderId="0" xfId="0" applyNumberFormat="1"/>
    <xf numFmtId="198" fontId="0" fillId="0" borderId="0" xfId="0" applyNumberFormat="1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水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印刷用!$M$4:$M$12</c:f>
              <c:numCache>
                <c:formatCode>0.0000</c:formatCode>
                <c:ptCount val="9"/>
                <c:pt idx="0">
                  <c:v>0.0125258345337258</c:v>
                </c:pt>
                <c:pt idx="1">
                  <c:v>0.0138580931263858</c:v>
                </c:pt>
                <c:pt idx="2">
                  <c:v>0.0154523680754076</c:v>
                </c:pt>
                <c:pt idx="3">
                  <c:v>0.0173928167666754</c:v>
                </c:pt>
                <c:pt idx="4">
                  <c:v>0.0198511166253102</c:v>
                </c:pt>
                <c:pt idx="5">
                  <c:v>0.023441162681669</c:v>
                </c:pt>
                <c:pt idx="6">
                  <c:v>0.0282685512367491</c:v>
                </c:pt>
                <c:pt idx="7">
                  <c:v>0.034346556757685</c:v>
                </c:pt>
                <c:pt idx="8">
                  <c:v>0.0431872165838912</c:v>
                </c:pt>
              </c:numCache>
            </c:numRef>
          </c:xVal>
          <c:yVal>
            <c:numRef>
              <c:f>印刷用!$I$19:$I$27</c:f>
              <c:numCache>
                <c:formatCode>General</c:formatCode>
                <c:ptCount val="9"/>
                <c:pt idx="0">
                  <c:v>1.296238244514106</c:v>
                </c:pt>
                <c:pt idx="1">
                  <c:v>1.323364485981308</c:v>
                </c:pt>
                <c:pt idx="2">
                  <c:v>1.276143790849673</c:v>
                </c:pt>
                <c:pt idx="3">
                  <c:v>1.232342007434944</c:v>
                </c:pt>
                <c:pt idx="4">
                  <c:v>1.127407407407407</c:v>
                </c:pt>
                <c:pt idx="5">
                  <c:v>1.009032258064517</c:v>
                </c:pt>
                <c:pt idx="6">
                  <c:v>0.874352331606217</c:v>
                </c:pt>
                <c:pt idx="7">
                  <c:v>0.676436107854631</c:v>
                </c:pt>
                <c:pt idx="8">
                  <c:v>0.507007419620775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印刷用!$M$4:$M$12</c:f>
              <c:numCache>
                <c:formatCode>0.0000</c:formatCode>
                <c:ptCount val="9"/>
                <c:pt idx="0">
                  <c:v>0.0125258345337258</c:v>
                </c:pt>
                <c:pt idx="1">
                  <c:v>0.0138580931263858</c:v>
                </c:pt>
                <c:pt idx="2">
                  <c:v>0.0154523680754076</c:v>
                </c:pt>
                <c:pt idx="3">
                  <c:v>0.0173928167666754</c:v>
                </c:pt>
                <c:pt idx="4">
                  <c:v>0.0198511166253102</c:v>
                </c:pt>
                <c:pt idx="5">
                  <c:v>0.023441162681669</c:v>
                </c:pt>
                <c:pt idx="6">
                  <c:v>0.0282685512367491</c:v>
                </c:pt>
                <c:pt idx="7">
                  <c:v>0.034346556757685</c:v>
                </c:pt>
                <c:pt idx="8">
                  <c:v>0.0431872165838912</c:v>
                </c:pt>
              </c:numCache>
            </c:numRef>
          </c:xVal>
          <c:yVal>
            <c:numRef>
              <c:f>印刷用!$I$30:$I$38</c:f>
              <c:numCache>
                <c:formatCode>General</c:formatCode>
                <c:ptCount val="9"/>
                <c:pt idx="0">
                  <c:v>1.376039933444259</c:v>
                </c:pt>
                <c:pt idx="1">
                  <c:v>1.325842696629214</c:v>
                </c:pt>
                <c:pt idx="2">
                  <c:v>1.269918699186992</c:v>
                </c:pt>
                <c:pt idx="3">
                  <c:v>1.207650273224044</c:v>
                </c:pt>
                <c:pt idx="4">
                  <c:v>1.134128166915052</c:v>
                </c:pt>
                <c:pt idx="5">
                  <c:v>1.026246719160105</c:v>
                </c:pt>
                <c:pt idx="6">
                  <c:v>0.8777633289987</c:v>
                </c:pt>
                <c:pt idx="7">
                  <c:v>0.677230046948356</c:v>
                </c:pt>
                <c:pt idx="8">
                  <c:v>0.507007419620775</c:v>
                </c:pt>
              </c:numCache>
            </c:numRef>
          </c:yVal>
          <c:smooth val="0"/>
        </c:ser>
        <c:ser>
          <c:idx val="2"/>
          <c:order val="2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印刷用!$M$4:$M$12</c:f>
              <c:numCache>
                <c:formatCode>0.0000</c:formatCode>
                <c:ptCount val="9"/>
                <c:pt idx="0">
                  <c:v>0.0125258345337258</c:v>
                </c:pt>
                <c:pt idx="1">
                  <c:v>0.0138580931263858</c:v>
                </c:pt>
                <c:pt idx="2">
                  <c:v>0.0154523680754076</c:v>
                </c:pt>
                <c:pt idx="3">
                  <c:v>0.0173928167666754</c:v>
                </c:pt>
                <c:pt idx="4">
                  <c:v>0.0198511166253102</c:v>
                </c:pt>
                <c:pt idx="5">
                  <c:v>0.023441162681669</c:v>
                </c:pt>
                <c:pt idx="6">
                  <c:v>0.0282685512367491</c:v>
                </c:pt>
                <c:pt idx="7">
                  <c:v>0.034346556757685</c:v>
                </c:pt>
                <c:pt idx="8">
                  <c:v>0.0431872165838912</c:v>
                </c:pt>
              </c:numCache>
            </c:numRef>
          </c:xVal>
          <c:yVal>
            <c:numRef>
              <c:f>印刷用!$I$41:$I$49</c:f>
              <c:numCache>
                <c:formatCode>General</c:formatCode>
                <c:ptCount val="9"/>
                <c:pt idx="0">
                  <c:v>1.376039933444259</c:v>
                </c:pt>
                <c:pt idx="1">
                  <c:v>1.323364485981308</c:v>
                </c:pt>
                <c:pt idx="2">
                  <c:v>1.259677419354839</c:v>
                </c:pt>
                <c:pt idx="3">
                  <c:v>1.216513761467889</c:v>
                </c:pt>
                <c:pt idx="4">
                  <c:v>1.146084337349398</c:v>
                </c:pt>
                <c:pt idx="5">
                  <c:v>1.019556714471969</c:v>
                </c:pt>
                <c:pt idx="6">
                  <c:v>0.884665792922673</c:v>
                </c:pt>
                <c:pt idx="7">
                  <c:v>0.682840236686391</c:v>
                </c:pt>
                <c:pt idx="8">
                  <c:v>0.509105960264901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41184"/>
        <c:axId val="1544839408"/>
      </c:scatterChart>
      <c:valAx>
        <c:axId val="15448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839408"/>
        <c:crosses val="autoZero"/>
        <c:crossBetween val="midCat"/>
      </c:valAx>
      <c:valAx>
        <c:axId val="15448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8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混合溶液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印刷用!$M$4:$M$15</c:f>
              <c:numCache>
                <c:formatCode>0.0000</c:formatCode>
                <c:ptCount val="12"/>
                <c:pt idx="0">
                  <c:v>0.0125258345337258</c:v>
                </c:pt>
                <c:pt idx="1">
                  <c:v>0.0138580931263858</c:v>
                </c:pt>
                <c:pt idx="2">
                  <c:v>0.0154523680754076</c:v>
                </c:pt>
                <c:pt idx="3">
                  <c:v>0.0173928167666754</c:v>
                </c:pt>
                <c:pt idx="4">
                  <c:v>0.0198511166253102</c:v>
                </c:pt>
                <c:pt idx="5">
                  <c:v>0.023441162681669</c:v>
                </c:pt>
                <c:pt idx="6">
                  <c:v>0.0282685512367491</c:v>
                </c:pt>
                <c:pt idx="7">
                  <c:v>0.034346556757685</c:v>
                </c:pt>
                <c:pt idx="8">
                  <c:v>0.0431872165838912</c:v>
                </c:pt>
                <c:pt idx="9">
                  <c:v>0.0549601538884309</c:v>
                </c:pt>
                <c:pt idx="10">
                  <c:v>0.0695410292072323</c:v>
                </c:pt>
                <c:pt idx="11">
                  <c:v>0.0928505106778087</c:v>
                </c:pt>
              </c:numCache>
            </c:numRef>
          </c:xVal>
          <c:yVal>
            <c:numRef>
              <c:f>印刷用!$I$94:$I$105</c:f>
              <c:numCache>
                <c:formatCode>General</c:formatCode>
                <c:ptCount val="12"/>
                <c:pt idx="0">
                  <c:v>0.690893901420217</c:v>
                </c:pt>
                <c:pt idx="1">
                  <c:v>0.697536945812808</c:v>
                </c:pt>
                <c:pt idx="2">
                  <c:v>0.669811320754717</c:v>
                </c:pt>
                <c:pt idx="3">
                  <c:v>0.677914110429448</c:v>
                </c:pt>
                <c:pt idx="4">
                  <c:v>0.658304498269896</c:v>
                </c:pt>
                <c:pt idx="5">
                  <c:v>0.640983606557377</c:v>
                </c:pt>
                <c:pt idx="6">
                  <c:v>0.613636363636364</c:v>
                </c:pt>
                <c:pt idx="7">
                  <c:v>0.565686274509804</c:v>
                </c:pt>
                <c:pt idx="8">
                  <c:v>0.604125736738703</c:v>
                </c:pt>
                <c:pt idx="9">
                  <c:v>0.377</c:v>
                </c:pt>
                <c:pt idx="10">
                  <c:v>0.362441314553991</c:v>
                </c:pt>
                <c:pt idx="11">
                  <c:v>0.243301955104996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印刷用!$M$4:$M$15</c:f>
              <c:numCache>
                <c:formatCode>0.0000</c:formatCode>
                <c:ptCount val="12"/>
                <c:pt idx="0">
                  <c:v>0.0125258345337258</c:v>
                </c:pt>
                <c:pt idx="1">
                  <c:v>0.0138580931263858</c:v>
                </c:pt>
                <c:pt idx="2">
                  <c:v>0.0154523680754076</c:v>
                </c:pt>
                <c:pt idx="3">
                  <c:v>0.0173928167666754</c:v>
                </c:pt>
                <c:pt idx="4">
                  <c:v>0.0198511166253102</c:v>
                </c:pt>
                <c:pt idx="5">
                  <c:v>0.023441162681669</c:v>
                </c:pt>
                <c:pt idx="6">
                  <c:v>0.0282685512367491</c:v>
                </c:pt>
                <c:pt idx="7">
                  <c:v>0.034346556757685</c:v>
                </c:pt>
                <c:pt idx="8">
                  <c:v>0.0431872165838912</c:v>
                </c:pt>
                <c:pt idx="9">
                  <c:v>0.0549601538884309</c:v>
                </c:pt>
                <c:pt idx="10">
                  <c:v>0.0695410292072323</c:v>
                </c:pt>
                <c:pt idx="11">
                  <c:v>0.0928505106778087</c:v>
                </c:pt>
              </c:numCache>
            </c:numRef>
          </c:xVal>
          <c:yVal>
            <c:numRef>
              <c:f>印刷用!$I$108:$I$119</c:f>
              <c:numCache>
                <c:formatCode>General</c:formatCode>
                <c:ptCount val="12"/>
                <c:pt idx="0">
                  <c:v>0.688715953307393</c:v>
                </c:pt>
                <c:pt idx="1">
                  <c:v>0.768700787401575</c:v>
                </c:pt>
                <c:pt idx="2">
                  <c:v>0.579039301310044</c:v>
                </c:pt>
                <c:pt idx="3">
                  <c:v>0.778915046059366</c:v>
                </c:pt>
                <c:pt idx="4">
                  <c:v>0.670668953687821</c:v>
                </c:pt>
                <c:pt idx="5">
                  <c:v>0.55923777961889</c:v>
                </c:pt>
                <c:pt idx="6">
                  <c:v>0.524069028156221</c:v>
                </c:pt>
                <c:pt idx="7">
                  <c:v>0.6047197640118</c:v>
                </c:pt>
                <c:pt idx="8">
                  <c:v>0.36852394916911</c:v>
                </c:pt>
                <c:pt idx="9">
                  <c:v>0.377690802348337</c:v>
                </c:pt>
                <c:pt idx="10">
                  <c:v>0.31638418079096</c:v>
                </c:pt>
                <c:pt idx="11">
                  <c:v>0.199432221433641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印刷用!$M$4:$M$15</c:f>
              <c:numCache>
                <c:formatCode>0.0000</c:formatCode>
                <c:ptCount val="12"/>
                <c:pt idx="0">
                  <c:v>0.0125258345337258</c:v>
                </c:pt>
                <c:pt idx="1">
                  <c:v>0.0138580931263858</c:v>
                </c:pt>
                <c:pt idx="2">
                  <c:v>0.0154523680754076</c:v>
                </c:pt>
                <c:pt idx="3">
                  <c:v>0.0173928167666754</c:v>
                </c:pt>
                <c:pt idx="4">
                  <c:v>0.0198511166253102</c:v>
                </c:pt>
                <c:pt idx="5">
                  <c:v>0.023441162681669</c:v>
                </c:pt>
                <c:pt idx="6">
                  <c:v>0.0282685512367491</c:v>
                </c:pt>
                <c:pt idx="7">
                  <c:v>0.034346556757685</c:v>
                </c:pt>
                <c:pt idx="8">
                  <c:v>0.0431872165838912</c:v>
                </c:pt>
                <c:pt idx="9">
                  <c:v>0.0549601538884309</c:v>
                </c:pt>
                <c:pt idx="10">
                  <c:v>0.0695410292072323</c:v>
                </c:pt>
                <c:pt idx="11">
                  <c:v>0.0928505106778087</c:v>
                </c:pt>
              </c:numCache>
            </c:numRef>
          </c:xVal>
          <c:yVal>
            <c:numRef>
              <c:f>印刷用!$I$123:$I$134</c:f>
              <c:numCache>
                <c:formatCode>General</c:formatCode>
                <c:ptCount val="12"/>
                <c:pt idx="0">
                  <c:v>0.706837606837607</c:v>
                </c:pt>
                <c:pt idx="1">
                  <c:v>0.705882352941176</c:v>
                </c:pt>
                <c:pt idx="2">
                  <c:v>0.684487291849255</c:v>
                </c:pt>
                <c:pt idx="3">
                  <c:v>0.694968553459119</c:v>
                </c:pt>
                <c:pt idx="4">
                  <c:v>0.66520979020979</c:v>
                </c:pt>
                <c:pt idx="5">
                  <c:v>0.654941373534338</c:v>
                </c:pt>
                <c:pt idx="6">
                  <c:v>0.621546961325967</c:v>
                </c:pt>
                <c:pt idx="7">
                  <c:v>0.567913385826772</c:v>
                </c:pt>
                <c:pt idx="8">
                  <c:v>0.606508875739645</c:v>
                </c:pt>
                <c:pt idx="9">
                  <c:v>0.371794871794872</c:v>
                </c:pt>
                <c:pt idx="10">
                  <c:v>0.373307543520309</c:v>
                </c:pt>
                <c:pt idx="11">
                  <c:v>0.237960339943343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18128"/>
        <c:axId val="1544016352"/>
      </c:scatterChart>
      <c:valAx>
        <c:axId val="154401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016352"/>
        <c:crosses val="autoZero"/>
        <c:crossBetween val="midCat"/>
      </c:valAx>
      <c:valAx>
        <c:axId val="15440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01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エタノール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印刷用!$M$4:$M$15</c:f>
              <c:numCache>
                <c:formatCode>0.0000</c:formatCode>
                <c:ptCount val="12"/>
                <c:pt idx="0">
                  <c:v>0.0125258345337258</c:v>
                </c:pt>
                <c:pt idx="1">
                  <c:v>0.0138580931263858</c:v>
                </c:pt>
                <c:pt idx="2">
                  <c:v>0.0154523680754076</c:v>
                </c:pt>
                <c:pt idx="3">
                  <c:v>0.0173928167666754</c:v>
                </c:pt>
                <c:pt idx="4">
                  <c:v>0.0198511166253102</c:v>
                </c:pt>
                <c:pt idx="5">
                  <c:v>0.023441162681669</c:v>
                </c:pt>
                <c:pt idx="6">
                  <c:v>0.0282685512367491</c:v>
                </c:pt>
                <c:pt idx="7">
                  <c:v>0.034346556757685</c:v>
                </c:pt>
                <c:pt idx="8">
                  <c:v>0.0431872165838912</c:v>
                </c:pt>
                <c:pt idx="9">
                  <c:v>0.0549601538884309</c:v>
                </c:pt>
                <c:pt idx="10">
                  <c:v>0.0695410292072323</c:v>
                </c:pt>
                <c:pt idx="11">
                  <c:v>0.0928505106778087</c:v>
                </c:pt>
              </c:numCache>
            </c:numRef>
          </c:xVal>
          <c:yVal>
            <c:numRef>
              <c:f>印刷用!$I$52:$I$63</c:f>
              <c:numCache>
                <c:formatCode>General</c:formatCode>
                <c:ptCount val="12"/>
                <c:pt idx="0">
                  <c:v>1.076822916666667</c:v>
                </c:pt>
                <c:pt idx="1">
                  <c:v>1.03056768558952</c:v>
                </c:pt>
                <c:pt idx="2">
                  <c:v>1.020915032679739</c:v>
                </c:pt>
                <c:pt idx="3">
                  <c:v>1.009132420091324</c:v>
                </c:pt>
                <c:pt idx="4">
                  <c:v>0.975641025641026</c:v>
                </c:pt>
                <c:pt idx="5">
                  <c:v>0.932061978545888</c:v>
                </c:pt>
                <c:pt idx="6">
                  <c:v>0.919618528610355</c:v>
                </c:pt>
                <c:pt idx="7">
                  <c:v>0.824285714285714</c:v>
                </c:pt>
                <c:pt idx="8">
                  <c:v>0.871104815864022</c:v>
                </c:pt>
                <c:pt idx="9">
                  <c:v>0.496052631578948</c:v>
                </c:pt>
                <c:pt idx="10">
                  <c:v>0.481296758104738</c:v>
                </c:pt>
                <c:pt idx="11">
                  <c:v>0.317880794701987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印刷用!$M$4:$M$15</c:f>
              <c:numCache>
                <c:formatCode>0.0000</c:formatCode>
                <c:ptCount val="12"/>
                <c:pt idx="0">
                  <c:v>0.0125258345337258</c:v>
                </c:pt>
                <c:pt idx="1">
                  <c:v>0.0138580931263858</c:v>
                </c:pt>
                <c:pt idx="2">
                  <c:v>0.0154523680754076</c:v>
                </c:pt>
                <c:pt idx="3">
                  <c:v>0.0173928167666754</c:v>
                </c:pt>
                <c:pt idx="4">
                  <c:v>0.0198511166253102</c:v>
                </c:pt>
                <c:pt idx="5">
                  <c:v>0.023441162681669</c:v>
                </c:pt>
                <c:pt idx="6">
                  <c:v>0.0282685512367491</c:v>
                </c:pt>
                <c:pt idx="7">
                  <c:v>0.034346556757685</c:v>
                </c:pt>
                <c:pt idx="8">
                  <c:v>0.0431872165838912</c:v>
                </c:pt>
                <c:pt idx="9">
                  <c:v>0.0549601538884309</c:v>
                </c:pt>
                <c:pt idx="10">
                  <c:v>0.0695410292072323</c:v>
                </c:pt>
                <c:pt idx="11">
                  <c:v>0.0928505106778087</c:v>
                </c:pt>
              </c:numCache>
            </c:numRef>
          </c:xVal>
          <c:yVal>
            <c:numRef>
              <c:f>印刷用!$I$80:$I$91</c:f>
              <c:numCache>
                <c:formatCode>General</c:formatCode>
                <c:ptCount val="12"/>
                <c:pt idx="0">
                  <c:v>1.062982005141388</c:v>
                </c:pt>
                <c:pt idx="1">
                  <c:v>1.092592592592593</c:v>
                </c:pt>
                <c:pt idx="2">
                  <c:v>1.034437086092715</c:v>
                </c:pt>
                <c:pt idx="3">
                  <c:v>1.049050632911392</c:v>
                </c:pt>
                <c:pt idx="4">
                  <c:v>1.00794701986755</c:v>
                </c:pt>
                <c:pt idx="5">
                  <c:v>0.99238578680203</c:v>
                </c:pt>
                <c:pt idx="6">
                  <c:v>0.931034482758621</c:v>
                </c:pt>
                <c:pt idx="7">
                  <c:v>0.884969325153375</c:v>
                </c:pt>
                <c:pt idx="8">
                  <c:v>0.931818181818182</c:v>
                </c:pt>
                <c:pt idx="9">
                  <c:v>0.568627450980392</c:v>
                </c:pt>
                <c:pt idx="10">
                  <c:v>0.586626139817629</c:v>
                </c:pt>
                <c:pt idx="11">
                  <c:v>0.387543252595156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印刷用!$M$4:$M$15</c:f>
              <c:numCache>
                <c:formatCode>0.0000</c:formatCode>
                <c:ptCount val="12"/>
                <c:pt idx="0">
                  <c:v>0.0125258345337258</c:v>
                </c:pt>
                <c:pt idx="1">
                  <c:v>0.0138580931263858</c:v>
                </c:pt>
                <c:pt idx="2">
                  <c:v>0.0154523680754076</c:v>
                </c:pt>
                <c:pt idx="3">
                  <c:v>0.0173928167666754</c:v>
                </c:pt>
                <c:pt idx="4">
                  <c:v>0.0198511166253102</c:v>
                </c:pt>
                <c:pt idx="5">
                  <c:v>0.023441162681669</c:v>
                </c:pt>
                <c:pt idx="6">
                  <c:v>0.0282685512367491</c:v>
                </c:pt>
                <c:pt idx="7">
                  <c:v>0.034346556757685</c:v>
                </c:pt>
                <c:pt idx="8">
                  <c:v>0.0431872165838912</c:v>
                </c:pt>
                <c:pt idx="9">
                  <c:v>0.0549601538884309</c:v>
                </c:pt>
                <c:pt idx="10">
                  <c:v>0.0695410292072323</c:v>
                </c:pt>
                <c:pt idx="11">
                  <c:v>0.0928505106778087</c:v>
                </c:pt>
              </c:numCache>
            </c:numRef>
          </c:xVal>
          <c:yVal>
            <c:numRef>
              <c:f>印刷用!$I$66:$I$77</c:f>
              <c:numCache>
                <c:formatCode>General</c:formatCode>
                <c:ptCount val="12"/>
                <c:pt idx="0">
                  <c:v>1.06025641025641</c:v>
                </c:pt>
                <c:pt idx="1">
                  <c:v>1.053571428571429</c:v>
                </c:pt>
                <c:pt idx="2">
                  <c:v>1.0249343832021</c:v>
                </c:pt>
                <c:pt idx="3">
                  <c:v>1.0359375</c:v>
                </c:pt>
                <c:pt idx="4">
                  <c:v>1.001315789473684</c:v>
                </c:pt>
                <c:pt idx="5">
                  <c:v>0.952496954933008</c:v>
                </c:pt>
                <c:pt idx="6">
                  <c:v>0.941422594142259</c:v>
                </c:pt>
                <c:pt idx="7">
                  <c:v>0.861194029850747</c:v>
                </c:pt>
                <c:pt idx="8">
                  <c:v>0.915178571428572</c:v>
                </c:pt>
                <c:pt idx="9">
                  <c:v>0.561011904761905</c:v>
                </c:pt>
                <c:pt idx="10">
                  <c:v>0.548295454545454</c:v>
                </c:pt>
                <c:pt idx="11">
                  <c:v>0.382687927107061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13264"/>
        <c:axId val="1548781392"/>
      </c:scatterChart>
      <c:valAx>
        <c:axId val="1549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781392"/>
        <c:crosses val="autoZero"/>
        <c:crossBetween val="midCat"/>
      </c:valAx>
      <c:valAx>
        <c:axId val="15487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9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15</xdr:row>
      <xdr:rowOff>228600</xdr:rowOff>
    </xdr:from>
    <xdr:to>
      <xdr:col>17</xdr:col>
      <xdr:colOff>165100</xdr:colOff>
      <xdr:row>26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292100</xdr:colOff>
      <xdr:row>39</xdr:row>
      <xdr:rowOff>165100</xdr:rowOff>
    </xdr:from>
    <xdr:to>
      <xdr:col>17</xdr:col>
      <xdr:colOff>342900</xdr:colOff>
      <xdr:row>50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622300</xdr:colOff>
      <xdr:row>28</xdr:row>
      <xdr:rowOff>12700</xdr:rowOff>
    </xdr:from>
    <xdr:to>
      <xdr:col>17</xdr:col>
      <xdr:colOff>673100</xdr:colOff>
      <xdr:row>38</xdr:row>
      <xdr:rowOff>215900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8"/>
  <sheetViews>
    <sheetView workbookViewId="0">
      <selection sqref="A1:XFD1"/>
    </sheetView>
  </sheetViews>
  <sheetFormatPr baseColWidth="12" defaultRowHeight="20" x14ac:dyDescent="0.3"/>
  <cols>
    <col min="3" max="3" width="16.140625" bestFit="1" customWidth="1"/>
  </cols>
  <sheetData>
    <row r="2" spans="1:7" x14ac:dyDescent="0.3">
      <c r="A2" t="s">
        <v>0</v>
      </c>
      <c r="B2" t="s">
        <v>1</v>
      </c>
      <c r="C2" t="s">
        <v>2</v>
      </c>
      <c r="E2" t="s">
        <v>21</v>
      </c>
      <c r="G2" t="s">
        <v>22</v>
      </c>
    </row>
    <row r="3" spans="1:7" x14ac:dyDescent="0.3">
      <c r="A3">
        <v>3.14</v>
      </c>
      <c r="C3" s="4">
        <f>1/A3</f>
        <v>0.31847133757961782</v>
      </c>
    </row>
    <row r="4" spans="1:7" x14ac:dyDescent="0.3">
      <c r="A4">
        <v>6.28</v>
      </c>
      <c r="B4">
        <v>2.87</v>
      </c>
      <c r="C4" s="4">
        <f t="shared" ref="C4:C17" si="0">1/A4</f>
        <v>0.15923566878980891</v>
      </c>
      <c r="E4">
        <f>A4-A3</f>
        <v>3.14</v>
      </c>
    </row>
    <row r="5" spans="1:7" x14ac:dyDescent="0.3">
      <c r="A5">
        <v>9.09</v>
      </c>
      <c r="B5">
        <v>2.81</v>
      </c>
      <c r="C5" s="4">
        <f t="shared" si="0"/>
        <v>0.11001100110011001</v>
      </c>
      <c r="E5">
        <f t="shared" ref="E5:E17" si="1">A5-A4</f>
        <v>2.8099999999999996</v>
      </c>
    </row>
    <row r="6" spans="1:7" x14ac:dyDescent="0.3">
      <c r="A6">
        <v>12.45</v>
      </c>
      <c r="B6">
        <v>3.36</v>
      </c>
      <c r="C6" s="4">
        <f t="shared" si="0"/>
        <v>8.0321285140562249E-2</v>
      </c>
      <c r="E6">
        <f t="shared" si="1"/>
        <v>3.3599999999999994</v>
      </c>
    </row>
    <row r="7" spans="1:7" x14ac:dyDescent="0.3">
      <c r="A7">
        <v>16.309999999999999</v>
      </c>
      <c r="B7">
        <v>3.86</v>
      </c>
      <c r="C7" s="4">
        <f t="shared" si="0"/>
        <v>6.1312078479460456E-2</v>
      </c>
      <c r="E7">
        <f t="shared" si="1"/>
        <v>3.8599999999999994</v>
      </c>
    </row>
    <row r="8" spans="1:7" x14ac:dyDescent="0.3">
      <c r="A8">
        <v>20.079999999999998</v>
      </c>
      <c r="B8">
        <v>3.77</v>
      </c>
      <c r="C8" s="4">
        <f t="shared" si="0"/>
        <v>4.9800796812749008E-2</v>
      </c>
      <c r="E8">
        <f t="shared" si="1"/>
        <v>3.7699999999999996</v>
      </c>
    </row>
    <row r="9" spans="1:7" x14ac:dyDescent="0.3">
      <c r="A9">
        <v>26.23</v>
      </c>
      <c r="B9">
        <v>6.15</v>
      </c>
      <c r="C9" s="4">
        <f t="shared" si="0"/>
        <v>3.812428516965307E-2</v>
      </c>
      <c r="E9">
        <f t="shared" si="1"/>
        <v>6.1500000000000021</v>
      </c>
    </row>
    <row r="10" spans="1:7" x14ac:dyDescent="0.3">
      <c r="A10">
        <v>32</v>
      </c>
      <c r="B10">
        <v>5.77</v>
      </c>
      <c r="C10" s="4">
        <f t="shared" si="0"/>
        <v>3.125E-2</v>
      </c>
      <c r="E10">
        <f t="shared" si="1"/>
        <v>5.77</v>
      </c>
    </row>
    <row r="11" spans="1:7" x14ac:dyDescent="0.3">
      <c r="A11">
        <v>38.75</v>
      </c>
      <c r="B11">
        <v>6.75</v>
      </c>
      <c r="C11" s="4">
        <f t="shared" si="0"/>
        <v>2.5806451612903226E-2</v>
      </c>
      <c r="E11">
        <f t="shared" si="1"/>
        <v>6.75</v>
      </c>
    </row>
    <row r="12" spans="1:7" x14ac:dyDescent="0.3">
      <c r="A12">
        <v>46.57</v>
      </c>
      <c r="B12">
        <v>7.82</v>
      </c>
      <c r="C12" s="4">
        <f t="shared" si="0"/>
        <v>2.1473051320592657E-2</v>
      </c>
      <c r="E12">
        <f t="shared" si="1"/>
        <v>7.82</v>
      </c>
    </row>
    <row r="13" spans="1:7" x14ac:dyDescent="0.3">
      <c r="A13">
        <v>54.18</v>
      </c>
      <c r="B13">
        <v>7.61</v>
      </c>
      <c r="C13" s="4">
        <f t="shared" si="0"/>
        <v>1.8456995201181249E-2</v>
      </c>
      <c r="E13">
        <f t="shared" si="1"/>
        <v>7.6099999999999994</v>
      </c>
    </row>
    <row r="14" spans="1:7" x14ac:dyDescent="0.3">
      <c r="A14">
        <v>60.81</v>
      </c>
      <c r="B14">
        <v>6.63</v>
      </c>
      <c r="C14" s="4">
        <f t="shared" si="0"/>
        <v>1.6444663706627199E-2</v>
      </c>
      <c r="E14">
        <f t="shared" si="1"/>
        <v>6.6300000000000026</v>
      </c>
    </row>
    <row r="15" spans="1:7" x14ac:dyDescent="0.3">
      <c r="A15">
        <v>68.62</v>
      </c>
      <c r="B15">
        <v>7.81</v>
      </c>
      <c r="C15" s="4">
        <f t="shared" si="0"/>
        <v>1.4573010784027979E-2</v>
      </c>
      <c r="E15">
        <f t="shared" si="1"/>
        <v>7.8100000000000023</v>
      </c>
    </row>
    <row r="16" spans="1:7" x14ac:dyDescent="0.3">
      <c r="A16">
        <v>75.7</v>
      </c>
      <c r="B16">
        <v>7.08</v>
      </c>
      <c r="C16" s="4">
        <f t="shared" si="0"/>
        <v>1.3210039630118889E-2</v>
      </c>
      <c r="E16">
        <f t="shared" si="1"/>
        <v>7.0799999999999983</v>
      </c>
    </row>
    <row r="17" spans="1:5" x14ac:dyDescent="0.3">
      <c r="A17">
        <v>83.97</v>
      </c>
      <c r="B17">
        <v>8.27</v>
      </c>
      <c r="C17" s="4">
        <f t="shared" si="0"/>
        <v>1.1909015124449208E-2</v>
      </c>
      <c r="E17">
        <f t="shared" si="1"/>
        <v>8.269999999999996</v>
      </c>
    </row>
    <row r="18" spans="1:5" x14ac:dyDescent="0.3">
      <c r="A18" t="s">
        <v>3</v>
      </c>
    </row>
    <row r="19" spans="1:5" x14ac:dyDescent="0.3">
      <c r="A19">
        <v>0</v>
      </c>
    </row>
    <row r="20" spans="1:5" x14ac:dyDescent="0.3">
      <c r="A20">
        <v>6.38</v>
      </c>
      <c r="B20">
        <v>6.38</v>
      </c>
      <c r="E20">
        <f>A20-A19</f>
        <v>6.38</v>
      </c>
    </row>
    <row r="21" spans="1:5" x14ac:dyDescent="0.3">
      <c r="A21">
        <v>11.73</v>
      </c>
      <c r="B21">
        <v>5.35</v>
      </c>
      <c r="E21">
        <f t="shared" ref="E21:E28" si="2">A21-A20</f>
        <v>5.3500000000000005</v>
      </c>
    </row>
    <row r="22" spans="1:5" x14ac:dyDescent="0.3">
      <c r="A22">
        <v>17.850000000000001</v>
      </c>
      <c r="B22">
        <v>6.12</v>
      </c>
      <c r="E22">
        <f t="shared" si="2"/>
        <v>6.120000000000001</v>
      </c>
    </row>
    <row r="23" spans="1:5" x14ac:dyDescent="0.3">
      <c r="A23">
        <v>23.23</v>
      </c>
      <c r="B23">
        <v>5.38</v>
      </c>
      <c r="E23">
        <f t="shared" si="2"/>
        <v>5.379999999999999</v>
      </c>
    </row>
    <row r="24" spans="1:5" x14ac:dyDescent="0.3">
      <c r="A24">
        <v>29.98</v>
      </c>
      <c r="B24">
        <v>6.75</v>
      </c>
      <c r="E24">
        <f t="shared" si="2"/>
        <v>6.75</v>
      </c>
    </row>
    <row r="25" spans="1:5" x14ac:dyDescent="0.3">
      <c r="A25">
        <v>37.729999999999997</v>
      </c>
      <c r="B25">
        <v>7.75</v>
      </c>
      <c r="E25">
        <f t="shared" si="2"/>
        <v>7.7499999999999964</v>
      </c>
    </row>
    <row r="26" spans="1:5" x14ac:dyDescent="0.3">
      <c r="A26">
        <v>45.45</v>
      </c>
      <c r="B26">
        <v>7.72</v>
      </c>
      <c r="E26">
        <f t="shared" si="2"/>
        <v>7.720000000000006</v>
      </c>
    </row>
    <row r="27" spans="1:5" x14ac:dyDescent="0.3">
      <c r="A27">
        <v>53.98</v>
      </c>
      <c r="B27">
        <v>8.5299999999999994</v>
      </c>
      <c r="E27">
        <f t="shared" si="2"/>
        <v>8.529999999999994</v>
      </c>
    </row>
    <row r="28" spans="1:5" x14ac:dyDescent="0.3">
      <c r="A28">
        <v>66.11</v>
      </c>
      <c r="B28">
        <v>12.13</v>
      </c>
      <c r="E28">
        <f t="shared" si="2"/>
        <v>12.130000000000003</v>
      </c>
    </row>
    <row r="29" spans="1:5" x14ac:dyDescent="0.3">
      <c r="A29" t="s">
        <v>4</v>
      </c>
    </row>
    <row r="30" spans="1:5" x14ac:dyDescent="0.3">
      <c r="A30">
        <v>0</v>
      </c>
    </row>
    <row r="31" spans="1:5" x14ac:dyDescent="0.3">
      <c r="A31">
        <v>6.01</v>
      </c>
      <c r="E31">
        <f>A31-A30</f>
        <v>6.01</v>
      </c>
    </row>
    <row r="32" spans="1:5" x14ac:dyDescent="0.3">
      <c r="A32">
        <v>11.35</v>
      </c>
      <c r="B32">
        <v>5.34</v>
      </c>
      <c r="E32">
        <f t="shared" ref="E32:E39" si="3">A32-A31</f>
        <v>5.34</v>
      </c>
    </row>
    <row r="33" spans="1:5" x14ac:dyDescent="0.3">
      <c r="A33">
        <v>17.5</v>
      </c>
      <c r="B33">
        <v>6.15</v>
      </c>
      <c r="E33">
        <f t="shared" si="3"/>
        <v>6.15</v>
      </c>
    </row>
    <row r="34" spans="1:5" x14ac:dyDescent="0.3">
      <c r="A34">
        <v>22.99</v>
      </c>
      <c r="B34">
        <v>5.49</v>
      </c>
      <c r="E34">
        <f t="shared" si="3"/>
        <v>5.4899999999999984</v>
      </c>
    </row>
    <row r="35" spans="1:5" x14ac:dyDescent="0.3">
      <c r="A35">
        <v>29.7</v>
      </c>
      <c r="B35">
        <v>6.71</v>
      </c>
      <c r="E35">
        <f t="shared" si="3"/>
        <v>6.7100000000000009</v>
      </c>
    </row>
    <row r="36" spans="1:5" x14ac:dyDescent="0.3">
      <c r="A36">
        <v>37.32</v>
      </c>
      <c r="B36">
        <v>7.62</v>
      </c>
      <c r="E36">
        <f t="shared" si="3"/>
        <v>7.620000000000001</v>
      </c>
    </row>
    <row r="37" spans="1:5" x14ac:dyDescent="0.3">
      <c r="A37">
        <v>45.01</v>
      </c>
      <c r="B37">
        <v>7.69</v>
      </c>
      <c r="E37">
        <f t="shared" si="3"/>
        <v>7.6899999999999977</v>
      </c>
    </row>
    <row r="38" spans="1:5" x14ac:dyDescent="0.3">
      <c r="A38">
        <v>53.53</v>
      </c>
      <c r="B38">
        <v>8.52</v>
      </c>
      <c r="E38">
        <f t="shared" si="3"/>
        <v>8.5200000000000031</v>
      </c>
    </row>
    <row r="39" spans="1:5" x14ac:dyDescent="0.3">
      <c r="A39">
        <v>65.66</v>
      </c>
      <c r="B39">
        <v>12.13</v>
      </c>
      <c r="E39">
        <f t="shared" si="3"/>
        <v>12.129999999999995</v>
      </c>
    </row>
    <row r="40" spans="1:5" x14ac:dyDescent="0.3">
      <c r="A40" t="s">
        <v>5</v>
      </c>
    </row>
    <row r="41" spans="1:5" x14ac:dyDescent="0.3">
      <c r="A41">
        <v>0</v>
      </c>
    </row>
    <row r="42" spans="1:5" x14ac:dyDescent="0.3">
      <c r="A42">
        <v>6.01</v>
      </c>
      <c r="B42">
        <v>6.01</v>
      </c>
      <c r="E42">
        <f>A42-A41</f>
        <v>6.01</v>
      </c>
    </row>
    <row r="43" spans="1:5" x14ac:dyDescent="0.3">
      <c r="A43">
        <v>11.36</v>
      </c>
      <c r="B43">
        <v>5.35</v>
      </c>
      <c r="E43">
        <f t="shared" ref="E43:E50" si="4">A43-A42</f>
        <v>5.35</v>
      </c>
    </row>
    <row r="44" spans="1:5" x14ac:dyDescent="0.3">
      <c r="A44">
        <v>17.559999999999999</v>
      </c>
      <c r="B44">
        <v>6.2</v>
      </c>
      <c r="E44">
        <f t="shared" si="4"/>
        <v>6.1999999999999993</v>
      </c>
    </row>
    <row r="45" spans="1:5" x14ac:dyDescent="0.3">
      <c r="A45">
        <v>23.01</v>
      </c>
      <c r="E45">
        <f t="shared" si="4"/>
        <v>5.4500000000000028</v>
      </c>
    </row>
    <row r="46" spans="1:5" x14ac:dyDescent="0.3">
      <c r="A46">
        <v>29.65</v>
      </c>
      <c r="B46">
        <v>6.64</v>
      </c>
      <c r="E46">
        <f t="shared" si="4"/>
        <v>6.639999999999997</v>
      </c>
    </row>
    <row r="47" spans="1:5" x14ac:dyDescent="0.3">
      <c r="A47">
        <v>37.32</v>
      </c>
      <c r="B47">
        <v>7.67</v>
      </c>
      <c r="E47">
        <f t="shared" si="4"/>
        <v>7.6700000000000017</v>
      </c>
    </row>
    <row r="48" spans="1:5" x14ac:dyDescent="0.3">
      <c r="A48">
        <v>44.95</v>
      </c>
      <c r="B48">
        <v>7.63</v>
      </c>
      <c r="E48">
        <f t="shared" si="4"/>
        <v>7.6300000000000026</v>
      </c>
    </row>
    <row r="49" spans="1:5" x14ac:dyDescent="0.3">
      <c r="A49">
        <v>53.4</v>
      </c>
      <c r="B49">
        <v>8.4499999999999993</v>
      </c>
      <c r="E49">
        <f t="shared" si="4"/>
        <v>8.4499999999999957</v>
      </c>
    </row>
    <row r="50" spans="1:5" x14ac:dyDescent="0.3">
      <c r="A50">
        <v>65.48</v>
      </c>
      <c r="B50">
        <v>12.08</v>
      </c>
      <c r="E50">
        <f t="shared" si="4"/>
        <v>12.080000000000005</v>
      </c>
    </row>
    <row r="51" spans="1:5" x14ac:dyDescent="0.3">
      <c r="A51" t="s">
        <v>7</v>
      </c>
    </row>
    <row r="52" spans="1:5" x14ac:dyDescent="0.3">
      <c r="A52">
        <v>0</v>
      </c>
    </row>
    <row r="53" spans="1:5" x14ac:dyDescent="0.3">
      <c r="A53">
        <v>7.68</v>
      </c>
      <c r="B53">
        <v>7.68</v>
      </c>
      <c r="E53">
        <f>A53-A52</f>
        <v>7.68</v>
      </c>
    </row>
    <row r="54" spans="1:5" x14ac:dyDescent="0.3">
      <c r="A54">
        <v>14.55</v>
      </c>
      <c r="B54">
        <v>6.89</v>
      </c>
      <c r="E54">
        <f t="shared" ref="E54:E64" si="5">A54-A53</f>
        <v>6.870000000000001</v>
      </c>
    </row>
    <row r="55" spans="1:5" x14ac:dyDescent="0.3">
      <c r="A55">
        <v>22.2</v>
      </c>
      <c r="B55">
        <v>7.65</v>
      </c>
      <c r="E55">
        <f t="shared" si="5"/>
        <v>7.6499999999999986</v>
      </c>
    </row>
    <row r="56" spans="1:5" x14ac:dyDescent="0.3">
      <c r="A56">
        <v>28.77</v>
      </c>
      <c r="B56">
        <v>6.57</v>
      </c>
      <c r="E56">
        <f t="shared" si="5"/>
        <v>6.57</v>
      </c>
    </row>
    <row r="57" spans="1:5" x14ac:dyDescent="0.3">
      <c r="A57">
        <v>36.57</v>
      </c>
      <c r="B57">
        <v>7.8</v>
      </c>
      <c r="E57">
        <f t="shared" si="5"/>
        <v>7.8000000000000007</v>
      </c>
    </row>
    <row r="58" spans="1:5" x14ac:dyDescent="0.3">
      <c r="A58">
        <v>44.96</v>
      </c>
      <c r="B58">
        <v>8.39</v>
      </c>
      <c r="E58">
        <f t="shared" si="5"/>
        <v>8.39</v>
      </c>
    </row>
    <row r="59" spans="1:5" x14ac:dyDescent="0.3">
      <c r="A59">
        <v>52.3</v>
      </c>
      <c r="B59">
        <v>7.34</v>
      </c>
      <c r="E59">
        <f t="shared" si="5"/>
        <v>7.3399999999999963</v>
      </c>
    </row>
    <row r="60" spans="1:5" x14ac:dyDescent="0.3">
      <c r="A60">
        <v>59.3</v>
      </c>
      <c r="B60">
        <v>7</v>
      </c>
      <c r="E60">
        <f t="shared" si="5"/>
        <v>7</v>
      </c>
    </row>
    <row r="61" spans="1:5" x14ac:dyDescent="0.3">
      <c r="A61">
        <v>66.36</v>
      </c>
      <c r="B61">
        <v>7.06</v>
      </c>
      <c r="E61">
        <f t="shared" si="5"/>
        <v>7.0600000000000023</v>
      </c>
    </row>
    <row r="62" spans="1:5" x14ac:dyDescent="0.3">
      <c r="A62">
        <v>73.959999999999994</v>
      </c>
      <c r="B62">
        <v>7.6</v>
      </c>
      <c r="E62">
        <f t="shared" si="5"/>
        <v>7.5999999999999943</v>
      </c>
    </row>
    <row r="63" spans="1:5" x14ac:dyDescent="0.3">
      <c r="A63">
        <v>81.98</v>
      </c>
      <c r="B63">
        <v>8.02</v>
      </c>
      <c r="E63">
        <f t="shared" si="5"/>
        <v>8.0200000000000102</v>
      </c>
    </row>
    <row r="64" spans="1:5" x14ac:dyDescent="0.3">
      <c r="A64">
        <v>92.55</v>
      </c>
      <c r="B64">
        <v>10.57</v>
      </c>
      <c r="E64">
        <f t="shared" si="5"/>
        <v>10.569999999999993</v>
      </c>
    </row>
    <row r="65" spans="1:5" x14ac:dyDescent="0.3">
      <c r="A65" t="s">
        <v>8</v>
      </c>
    </row>
    <row r="66" spans="1:5" x14ac:dyDescent="0.3">
      <c r="A66">
        <v>0</v>
      </c>
    </row>
    <row r="67" spans="1:5" x14ac:dyDescent="0.3">
      <c r="A67">
        <v>7.8</v>
      </c>
      <c r="B67">
        <v>7.8</v>
      </c>
      <c r="E67">
        <f>A67-A66</f>
        <v>7.8</v>
      </c>
    </row>
    <row r="68" spans="1:5" x14ac:dyDescent="0.3">
      <c r="A68">
        <v>14.52</v>
      </c>
      <c r="B68">
        <v>6.72</v>
      </c>
      <c r="E68">
        <f t="shared" ref="E68:E78" si="6">A68-A67</f>
        <v>6.72</v>
      </c>
    </row>
    <row r="69" spans="1:5" x14ac:dyDescent="0.3">
      <c r="A69">
        <v>22.14</v>
      </c>
      <c r="B69">
        <v>7.62</v>
      </c>
      <c r="E69">
        <f t="shared" si="6"/>
        <v>7.620000000000001</v>
      </c>
    </row>
    <row r="70" spans="1:5" x14ac:dyDescent="0.3">
      <c r="A70">
        <v>28.54</v>
      </c>
      <c r="B70">
        <v>6.4</v>
      </c>
      <c r="E70">
        <f t="shared" si="6"/>
        <v>6.3999999999999986</v>
      </c>
    </row>
    <row r="71" spans="1:5" x14ac:dyDescent="0.3">
      <c r="A71">
        <v>36.14</v>
      </c>
      <c r="B71">
        <v>7.6</v>
      </c>
      <c r="E71">
        <f t="shared" si="6"/>
        <v>7.6000000000000014</v>
      </c>
    </row>
    <row r="72" spans="1:5" x14ac:dyDescent="0.3">
      <c r="A72">
        <v>44.35</v>
      </c>
      <c r="B72">
        <v>8.2100000000000009</v>
      </c>
      <c r="E72">
        <f t="shared" si="6"/>
        <v>8.2100000000000009</v>
      </c>
    </row>
    <row r="73" spans="1:5" x14ac:dyDescent="0.3">
      <c r="A73">
        <v>51.52</v>
      </c>
      <c r="B73">
        <v>7.17</v>
      </c>
      <c r="E73">
        <f t="shared" si="6"/>
        <v>7.1700000000000017</v>
      </c>
    </row>
    <row r="74" spans="1:5" x14ac:dyDescent="0.3">
      <c r="A74">
        <v>58.22</v>
      </c>
      <c r="B74">
        <v>6.7</v>
      </c>
      <c r="E74">
        <f t="shared" si="6"/>
        <v>6.6999999999999957</v>
      </c>
    </row>
    <row r="75" spans="1:5" x14ac:dyDescent="0.3">
      <c r="A75">
        <v>64.94</v>
      </c>
      <c r="B75">
        <v>6.72</v>
      </c>
      <c r="E75">
        <f t="shared" si="6"/>
        <v>6.7199999999999989</v>
      </c>
    </row>
    <row r="76" spans="1:5" x14ac:dyDescent="0.3">
      <c r="A76">
        <v>71.66</v>
      </c>
      <c r="B76">
        <v>6.72</v>
      </c>
      <c r="E76">
        <f t="shared" si="6"/>
        <v>6.7199999999999989</v>
      </c>
    </row>
    <row r="77" spans="1:5" x14ac:dyDescent="0.3">
      <c r="A77">
        <v>78.7</v>
      </c>
      <c r="B77">
        <v>7.04</v>
      </c>
      <c r="E77">
        <f t="shared" si="6"/>
        <v>7.0400000000000063</v>
      </c>
    </row>
    <row r="78" spans="1:5" x14ac:dyDescent="0.3">
      <c r="A78">
        <v>87.48</v>
      </c>
      <c r="B78">
        <v>8.7799999999999994</v>
      </c>
      <c r="E78">
        <f t="shared" si="6"/>
        <v>8.7800000000000011</v>
      </c>
    </row>
    <row r="79" spans="1:5" x14ac:dyDescent="0.3">
      <c r="A79" t="s">
        <v>9</v>
      </c>
    </row>
    <row r="80" spans="1:5" x14ac:dyDescent="0.3">
      <c r="A80">
        <v>0</v>
      </c>
    </row>
    <row r="81" spans="1:5" x14ac:dyDescent="0.3">
      <c r="A81">
        <v>7.78</v>
      </c>
      <c r="B81">
        <v>7.78</v>
      </c>
      <c r="E81">
        <f>A81-A80</f>
        <v>7.78</v>
      </c>
    </row>
    <row r="82" spans="1:5" x14ac:dyDescent="0.3">
      <c r="A82">
        <v>14.26</v>
      </c>
      <c r="B82">
        <v>6.48</v>
      </c>
      <c r="E82">
        <f t="shared" ref="E82:E92" si="7">A82-A81</f>
        <v>6.4799999999999995</v>
      </c>
    </row>
    <row r="83" spans="1:5" x14ac:dyDescent="0.3">
      <c r="A83">
        <v>21.81</v>
      </c>
      <c r="B83">
        <v>7.55</v>
      </c>
      <c r="E83">
        <f t="shared" si="7"/>
        <v>7.5499999999999989</v>
      </c>
    </row>
    <row r="84" spans="1:5" x14ac:dyDescent="0.3">
      <c r="A84">
        <v>28.13</v>
      </c>
      <c r="B84">
        <v>6.32</v>
      </c>
      <c r="E84">
        <f t="shared" si="7"/>
        <v>6.32</v>
      </c>
    </row>
    <row r="85" spans="1:5" x14ac:dyDescent="0.3">
      <c r="A85">
        <v>35.68</v>
      </c>
      <c r="B85">
        <v>7.55</v>
      </c>
      <c r="E85">
        <f t="shared" si="7"/>
        <v>7.5500000000000007</v>
      </c>
    </row>
    <row r="86" spans="1:5" x14ac:dyDescent="0.3">
      <c r="A86">
        <v>43.56</v>
      </c>
      <c r="B86">
        <v>7.88</v>
      </c>
      <c r="E86">
        <f t="shared" si="7"/>
        <v>7.8800000000000026</v>
      </c>
    </row>
    <row r="87" spans="1:5" x14ac:dyDescent="0.3">
      <c r="A87">
        <v>50.81</v>
      </c>
      <c r="B87">
        <v>7.25</v>
      </c>
      <c r="E87">
        <f t="shared" si="7"/>
        <v>7.25</v>
      </c>
    </row>
    <row r="88" spans="1:5" x14ac:dyDescent="0.3">
      <c r="A88">
        <v>57.33</v>
      </c>
      <c r="B88">
        <v>6.52</v>
      </c>
      <c r="E88">
        <f t="shared" si="7"/>
        <v>6.519999999999996</v>
      </c>
    </row>
    <row r="89" spans="1:5" x14ac:dyDescent="0.3">
      <c r="A89">
        <v>63.93</v>
      </c>
      <c r="B89">
        <v>6.6</v>
      </c>
      <c r="E89">
        <f>A89-A88</f>
        <v>6.6000000000000014</v>
      </c>
    </row>
    <row r="90" spans="1:5" x14ac:dyDescent="0.3">
      <c r="A90">
        <v>70.56</v>
      </c>
      <c r="B90">
        <v>6.63</v>
      </c>
      <c r="E90">
        <f t="shared" si="7"/>
        <v>6.6300000000000026</v>
      </c>
    </row>
    <row r="91" spans="1:5" x14ac:dyDescent="0.3">
      <c r="A91">
        <v>77.14</v>
      </c>
      <c r="B91">
        <v>6.58</v>
      </c>
      <c r="E91">
        <f t="shared" si="7"/>
        <v>6.5799999999999983</v>
      </c>
    </row>
    <row r="92" spans="1:5" x14ac:dyDescent="0.3">
      <c r="A92">
        <v>85.81</v>
      </c>
      <c r="B92">
        <v>8.67</v>
      </c>
      <c r="E92">
        <f t="shared" si="7"/>
        <v>8.6700000000000017</v>
      </c>
    </row>
    <row r="93" spans="1:5" x14ac:dyDescent="0.3">
      <c r="A93" t="s">
        <v>10</v>
      </c>
    </row>
    <row r="94" spans="1:5" x14ac:dyDescent="0.3">
      <c r="A94">
        <v>0</v>
      </c>
    </row>
    <row r="95" spans="1:5" x14ac:dyDescent="0.3">
      <c r="A95">
        <v>11.97</v>
      </c>
      <c r="B95">
        <v>11.97</v>
      </c>
      <c r="E95">
        <f>A95-A94</f>
        <v>11.97</v>
      </c>
    </row>
    <row r="96" spans="1:5" x14ac:dyDescent="0.3">
      <c r="A96">
        <v>22.12</v>
      </c>
      <c r="B96">
        <v>10.15</v>
      </c>
      <c r="E96">
        <f t="shared" ref="E96:E106" si="8">A96-A95</f>
        <v>10.15</v>
      </c>
    </row>
    <row r="97" spans="1:5" x14ac:dyDescent="0.3">
      <c r="A97">
        <v>33.78</v>
      </c>
      <c r="B97">
        <v>11.66</v>
      </c>
      <c r="E97">
        <f t="shared" si="8"/>
        <v>11.66</v>
      </c>
    </row>
    <row r="98" spans="1:5" x14ac:dyDescent="0.3">
      <c r="A98">
        <v>43.56</v>
      </c>
      <c r="B98">
        <v>9.7799999999999994</v>
      </c>
      <c r="E98">
        <f t="shared" si="8"/>
        <v>9.7800000000000011</v>
      </c>
    </row>
    <row r="99" spans="1:5" x14ac:dyDescent="0.3">
      <c r="A99">
        <v>55.12</v>
      </c>
      <c r="B99">
        <v>11.56</v>
      </c>
      <c r="E99">
        <f t="shared" si="8"/>
        <v>11.559999999999995</v>
      </c>
    </row>
    <row r="100" spans="1:5" x14ac:dyDescent="0.3">
      <c r="A100">
        <v>67.319999999999993</v>
      </c>
      <c r="B100">
        <v>12.2</v>
      </c>
      <c r="E100">
        <f t="shared" si="8"/>
        <v>12.199999999999996</v>
      </c>
    </row>
    <row r="101" spans="1:5" x14ac:dyDescent="0.3">
      <c r="A101">
        <v>78.319999999999993</v>
      </c>
      <c r="B101">
        <v>11</v>
      </c>
      <c r="E101">
        <f t="shared" si="8"/>
        <v>11</v>
      </c>
    </row>
    <row r="102" spans="1:5" x14ac:dyDescent="0.3">
      <c r="A102">
        <v>88.52</v>
      </c>
      <c r="B102">
        <v>10.199999999999999</v>
      </c>
      <c r="E102">
        <f t="shared" si="8"/>
        <v>10.200000000000003</v>
      </c>
    </row>
    <row r="103" spans="1:5" x14ac:dyDescent="0.3">
      <c r="A103">
        <v>98.7</v>
      </c>
      <c r="B103">
        <v>10.18</v>
      </c>
      <c r="E103">
        <f t="shared" si="8"/>
        <v>10.180000000000007</v>
      </c>
    </row>
    <row r="104" spans="1:5" x14ac:dyDescent="0.3">
      <c r="A104">
        <v>108.7</v>
      </c>
      <c r="B104">
        <v>10</v>
      </c>
      <c r="E104">
        <f t="shared" si="8"/>
        <v>10</v>
      </c>
    </row>
    <row r="105" spans="1:5" x14ac:dyDescent="0.3">
      <c r="A105">
        <v>119.35</v>
      </c>
      <c r="B105">
        <v>10.65</v>
      </c>
      <c r="E105">
        <f t="shared" si="8"/>
        <v>10.649999999999991</v>
      </c>
    </row>
    <row r="106" spans="1:5" x14ac:dyDescent="0.3">
      <c r="A106">
        <v>133.16</v>
      </c>
      <c r="B106">
        <v>13.81</v>
      </c>
      <c r="E106">
        <f t="shared" si="8"/>
        <v>13.810000000000002</v>
      </c>
    </row>
    <row r="107" spans="1:5" x14ac:dyDescent="0.3">
      <c r="A107" t="s">
        <v>11</v>
      </c>
    </row>
    <row r="108" spans="1:5" x14ac:dyDescent="0.3">
      <c r="A108">
        <v>0</v>
      </c>
    </row>
    <row r="109" spans="1:5" x14ac:dyDescent="0.3">
      <c r="A109">
        <v>10.28</v>
      </c>
      <c r="B109">
        <v>10.28</v>
      </c>
      <c r="E109">
        <f>A109-A108</f>
        <v>10.28</v>
      </c>
    </row>
    <row r="110" spans="1:5" x14ac:dyDescent="0.3">
      <c r="A110">
        <v>20.440000000000001</v>
      </c>
      <c r="B110">
        <v>10.16</v>
      </c>
      <c r="E110">
        <f t="shared" ref="E110:E121" si="9">A110-A109</f>
        <v>10.160000000000002</v>
      </c>
    </row>
    <row r="111" spans="1:5" x14ac:dyDescent="0.3">
      <c r="A111">
        <v>31.89</v>
      </c>
      <c r="B111">
        <v>11.4</v>
      </c>
      <c r="E111">
        <f t="shared" si="9"/>
        <v>11.45</v>
      </c>
    </row>
    <row r="112" spans="1:5" x14ac:dyDescent="0.3">
      <c r="A112">
        <v>41.66</v>
      </c>
      <c r="B112">
        <v>9.77</v>
      </c>
      <c r="E112">
        <f t="shared" si="9"/>
        <v>9.769999999999996</v>
      </c>
    </row>
    <row r="113" spans="1:5" x14ac:dyDescent="0.3">
      <c r="A113">
        <v>53.32</v>
      </c>
      <c r="B113">
        <v>11.66</v>
      </c>
      <c r="E113">
        <f t="shared" si="9"/>
        <v>11.660000000000004</v>
      </c>
    </row>
    <row r="114" spans="1:5" x14ac:dyDescent="0.3">
      <c r="A114">
        <v>65.39</v>
      </c>
      <c r="B114">
        <v>12.07</v>
      </c>
      <c r="E114">
        <f t="shared" si="9"/>
        <v>12.07</v>
      </c>
    </row>
    <row r="115" spans="1:5" x14ac:dyDescent="0.3">
      <c r="A115">
        <v>76.400000000000006</v>
      </c>
      <c r="B115">
        <v>11.01</v>
      </c>
      <c r="E115">
        <f t="shared" si="9"/>
        <v>11.010000000000005</v>
      </c>
    </row>
    <row r="116" spans="1:5" x14ac:dyDescent="0.3">
      <c r="A116">
        <v>86.57</v>
      </c>
      <c r="B116">
        <v>10.17</v>
      </c>
      <c r="E116">
        <f t="shared" si="9"/>
        <v>10.169999999999987</v>
      </c>
    </row>
    <row r="117" spans="1:5" x14ac:dyDescent="0.3">
      <c r="A117">
        <v>96.8</v>
      </c>
      <c r="B117">
        <v>10.23</v>
      </c>
      <c r="E117">
        <f t="shared" si="9"/>
        <v>10.230000000000004</v>
      </c>
    </row>
    <row r="118" spans="1:5" x14ac:dyDescent="0.3">
      <c r="A118">
        <v>107.02</v>
      </c>
      <c r="B118">
        <v>10.220000000000001</v>
      </c>
      <c r="E118">
        <f t="shared" si="9"/>
        <v>10.219999999999999</v>
      </c>
    </row>
    <row r="119" spans="1:5" x14ac:dyDescent="0.3">
      <c r="A119">
        <v>117.64</v>
      </c>
      <c r="B119">
        <v>10.62</v>
      </c>
      <c r="E119">
        <f t="shared" si="9"/>
        <v>10.620000000000005</v>
      </c>
    </row>
    <row r="120" spans="1:5" x14ac:dyDescent="0.3">
      <c r="A120">
        <v>131.72999999999999</v>
      </c>
      <c r="B120">
        <v>14.09</v>
      </c>
      <c r="E120">
        <f t="shared" si="9"/>
        <v>14.089999999999989</v>
      </c>
    </row>
    <row r="121" spans="1:5" x14ac:dyDescent="0.3">
      <c r="A121">
        <v>179.78</v>
      </c>
      <c r="B121">
        <v>48.05</v>
      </c>
      <c r="E121">
        <f t="shared" si="9"/>
        <v>48.050000000000011</v>
      </c>
    </row>
    <row r="122" spans="1:5" x14ac:dyDescent="0.3">
      <c r="A122" s="1" t="s">
        <v>12</v>
      </c>
    </row>
    <row r="123" spans="1:5" x14ac:dyDescent="0.3">
      <c r="A123">
        <v>0</v>
      </c>
    </row>
    <row r="124" spans="1:5" x14ac:dyDescent="0.3">
      <c r="A124">
        <v>11.7</v>
      </c>
      <c r="B124">
        <v>11.7</v>
      </c>
      <c r="E124">
        <f>A124-A123</f>
        <v>11.7</v>
      </c>
    </row>
    <row r="125" spans="1:5" x14ac:dyDescent="0.3">
      <c r="A125">
        <v>21.73</v>
      </c>
      <c r="B125">
        <v>10.029999999999999</v>
      </c>
      <c r="E125">
        <f t="shared" ref="E125:E135" si="10">A125-A124</f>
        <v>10.030000000000001</v>
      </c>
    </row>
    <row r="126" spans="1:5" x14ac:dyDescent="0.3">
      <c r="A126">
        <v>33.14</v>
      </c>
      <c r="B126">
        <v>11.41</v>
      </c>
      <c r="E126">
        <f t="shared" si="10"/>
        <v>11.41</v>
      </c>
    </row>
    <row r="127" spans="1:5" x14ac:dyDescent="0.3">
      <c r="A127">
        <v>42.68</v>
      </c>
      <c r="B127">
        <v>9.5399999999999991</v>
      </c>
      <c r="E127">
        <f t="shared" si="10"/>
        <v>9.5399999999999991</v>
      </c>
    </row>
    <row r="128" spans="1:5" x14ac:dyDescent="0.3">
      <c r="A128">
        <v>54.12</v>
      </c>
      <c r="B128">
        <v>11.44</v>
      </c>
      <c r="E128">
        <f t="shared" si="10"/>
        <v>11.439999999999998</v>
      </c>
    </row>
    <row r="129" spans="1:5" x14ac:dyDescent="0.3">
      <c r="A129">
        <v>66.06</v>
      </c>
      <c r="B129">
        <v>11.94</v>
      </c>
      <c r="E129">
        <f t="shared" si="10"/>
        <v>11.940000000000005</v>
      </c>
    </row>
    <row r="130" spans="1:5" x14ac:dyDescent="0.3">
      <c r="A130">
        <v>76.92</v>
      </c>
      <c r="B130">
        <v>10.86</v>
      </c>
      <c r="E130">
        <f t="shared" si="10"/>
        <v>10.86</v>
      </c>
    </row>
    <row r="131" spans="1:5" x14ac:dyDescent="0.3">
      <c r="A131">
        <v>87.08</v>
      </c>
      <c r="B131">
        <v>10.16</v>
      </c>
      <c r="E131">
        <f t="shared" si="10"/>
        <v>10.159999999999997</v>
      </c>
    </row>
    <row r="132" spans="1:5" x14ac:dyDescent="0.3">
      <c r="A132">
        <v>97.22</v>
      </c>
      <c r="B132">
        <v>10.14</v>
      </c>
      <c r="E132">
        <f t="shared" si="10"/>
        <v>10.14</v>
      </c>
    </row>
    <row r="133" spans="1:5" x14ac:dyDescent="0.3">
      <c r="A133">
        <v>107.36</v>
      </c>
      <c r="B133">
        <v>10.14</v>
      </c>
      <c r="E133">
        <f t="shared" si="10"/>
        <v>10.14</v>
      </c>
    </row>
    <row r="134" spans="1:5" x14ac:dyDescent="0.3">
      <c r="A134">
        <v>117.7</v>
      </c>
      <c r="B134">
        <v>10.34</v>
      </c>
      <c r="E134">
        <f t="shared" si="10"/>
        <v>10.340000000000003</v>
      </c>
    </row>
    <row r="135" spans="1:5" x14ac:dyDescent="0.3">
      <c r="A135">
        <v>131.82</v>
      </c>
      <c r="B135">
        <v>14.12</v>
      </c>
      <c r="E135">
        <f t="shared" si="10"/>
        <v>14.11999999999999</v>
      </c>
    </row>
    <row r="137" spans="1:5" x14ac:dyDescent="0.3">
      <c r="B137" t="s">
        <v>13</v>
      </c>
      <c r="C137" t="s">
        <v>14</v>
      </c>
    </row>
    <row r="138" spans="1:5" x14ac:dyDescent="0.3">
      <c r="A138" t="s">
        <v>15</v>
      </c>
      <c r="B138" s="3">
        <v>30.95</v>
      </c>
      <c r="C138" s="3">
        <v>39.200000000000003</v>
      </c>
    </row>
    <row r="139" spans="1:5" x14ac:dyDescent="0.3">
      <c r="A139" t="s">
        <v>16</v>
      </c>
      <c r="B139" s="3">
        <v>5.76</v>
      </c>
      <c r="C139" s="3">
        <v>7.22</v>
      </c>
    </row>
    <row r="140" spans="1:5" x14ac:dyDescent="0.3">
      <c r="A140" t="s">
        <v>17</v>
      </c>
      <c r="B140" s="3">
        <f>B138-B139</f>
        <v>25.189999999999998</v>
      </c>
      <c r="C140" s="3">
        <f>C138-C139</f>
        <v>31.980000000000004</v>
      </c>
    </row>
    <row r="142" spans="1:5" x14ac:dyDescent="0.3">
      <c r="B142" t="s">
        <v>13</v>
      </c>
      <c r="C142" t="s">
        <v>18</v>
      </c>
    </row>
    <row r="143" spans="1:5" x14ac:dyDescent="0.3">
      <c r="A143" t="s">
        <v>15</v>
      </c>
      <c r="B143" s="3">
        <v>36.6</v>
      </c>
      <c r="C143" s="3">
        <v>41.08</v>
      </c>
    </row>
    <row r="144" spans="1:5" x14ac:dyDescent="0.3">
      <c r="A144" t="s">
        <v>16</v>
      </c>
      <c r="B144" s="3">
        <v>11.61</v>
      </c>
      <c r="C144" s="3">
        <v>12.46</v>
      </c>
    </row>
    <row r="145" spans="1:4" x14ac:dyDescent="0.3">
      <c r="A145" t="s">
        <v>17</v>
      </c>
      <c r="B145" s="3">
        <f>B143-B144</f>
        <v>24.990000000000002</v>
      </c>
      <c r="C145" s="3">
        <f>C143-C144</f>
        <v>28.619999999999997</v>
      </c>
    </row>
    <row r="147" spans="1:4" x14ac:dyDescent="0.3">
      <c r="B147" t="s">
        <v>13</v>
      </c>
      <c r="C147" t="s">
        <v>14</v>
      </c>
      <c r="D147" t="s">
        <v>19</v>
      </c>
    </row>
    <row r="148" spans="1:4" x14ac:dyDescent="0.3">
      <c r="A148" t="s">
        <v>20</v>
      </c>
      <c r="B148">
        <v>1</v>
      </c>
      <c r="C148" s="2">
        <f>B148*(B140/C140)</f>
        <v>0.78767979987492165</v>
      </c>
      <c r="D148" s="2">
        <f>B148*(B145/C145)</f>
        <v>0.87316561844863749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42" workbookViewId="0">
      <selection activeCell="J19" sqref="J19"/>
    </sheetView>
  </sheetViews>
  <sheetFormatPr baseColWidth="12" defaultRowHeight="20" x14ac:dyDescent="0.3"/>
  <cols>
    <col min="3" max="3" width="16.14062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21</v>
      </c>
      <c r="I1" t="s">
        <v>22</v>
      </c>
    </row>
    <row r="2" spans="1:9" x14ac:dyDescent="0.3">
      <c r="A2">
        <v>3.14</v>
      </c>
      <c r="C2" s="4"/>
    </row>
    <row r="3" spans="1:9" x14ac:dyDescent="0.3">
      <c r="A3">
        <v>6.28</v>
      </c>
      <c r="B3">
        <v>2.87</v>
      </c>
      <c r="C3" s="4">
        <f t="shared" ref="C3:C16" si="0">1/A3</f>
        <v>0.15923566878980891</v>
      </c>
      <c r="E3">
        <f>A3-A2</f>
        <v>3.14</v>
      </c>
    </row>
    <row r="4" spans="1:9" x14ac:dyDescent="0.3">
      <c r="A4">
        <v>9.09</v>
      </c>
      <c r="B4">
        <v>2.81</v>
      </c>
      <c r="C4" s="4">
        <f t="shared" si="0"/>
        <v>0.11001100110011001</v>
      </c>
      <c r="E4">
        <f t="shared" ref="E4:E16" si="1">A4-A3</f>
        <v>2.8099999999999996</v>
      </c>
    </row>
    <row r="5" spans="1:9" x14ac:dyDescent="0.3">
      <c r="A5">
        <v>12.45</v>
      </c>
      <c r="B5">
        <v>3.36</v>
      </c>
      <c r="C5" s="4">
        <f t="shared" si="0"/>
        <v>8.0321285140562249E-2</v>
      </c>
      <c r="E5">
        <f t="shared" si="1"/>
        <v>3.3599999999999994</v>
      </c>
    </row>
    <row r="6" spans="1:9" x14ac:dyDescent="0.3">
      <c r="A6">
        <v>16.309999999999999</v>
      </c>
      <c r="B6">
        <v>3.86</v>
      </c>
      <c r="C6" s="4">
        <f t="shared" si="0"/>
        <v>6.1312078479460456E-2</v>
      </c>
      <c r="E6">
        <f t="shared" si="1"/>
        <v>3.8599999999999994</v>
      </c>
    </row>
    <row r="7" spans="1:9" x14ac:dyDescent="0.3">
      <c r="A7">
        <v>20.079999999999998</v>
      </c>
      <c r="B7">
        <v>3.77</v>
      </c>
      <c r="C7" s="4">
        <f t="shared" si="0"/>
        <v>4.9800796812749008E-2</v>
      </c>
      <c r="E7">
        <f t="shared" si="1"/>
        <v>3.7699999999999996</v>
      </c>
    </row>
    <row r="8" spans="1:9" x14ac:dyDescent="0.3">
      <c r="A8">
        <v>26.23</v>
      </c>
      <c r="B8">
        <v>6.15</v>
      </c>
      <c r="C8" s="4">
        <f t="shared" si="0"/>
        <v>3.812428516965307E-2</v>
      </c>
      <c r="E8">
        <f t="shared" si="1"/>
        <v>6.1500000000000021</v>
      </c>
    </row>
    <row r="9" spans="1:9" x14ac:dyDescent="0.3">
      <c r="A9">
        <v>32</v>
      </c>
      <c r="B9">
        <v>5.77</v>
      </c>
      <c r="C9" s="4">
        <f t="shared" si="0"/>
        <v>3.125E-2</v>
      </c>
      <c r="E9">
        <f t="shared" si="1"/>
        <v>5.77</v>
      </c>
    </row>
    <row r="10" spans="1:9" x14ac:dyDescent="0.3">
      <c r="A10">
        <v>38.75</v>
      </c>
      <c r="B10">
        <v>6.75</v>
      </c>
      <c r="C10" s="4">
        <f t="shared" si="0"/>
        <v>2.5806451612903226E-2</v>
      </c>
      <c r="E10">
        <f t="shared" si="1"/>
        <v>6.75</v>
      </c>
    </row>
    <row r="11" spans="1:9" x14ac:dyDescent="0.3">
      <c r="A11">
        <v>46.57</v>
      </c>
      <c r="B11">
        <v>7.82</v>
      </c>
      <c r="C11" s="4">
        <f t="shared" si="0"/>
        <v>2.1473051320592657E-2</v>
      </c>
      <c r="E11">
        <f t="shared" si="1"/>
        <v>7.82</v>
      </c>
    </row>
    <row r="12" spans="1:9" x14ac:dyDescent="0.3">
      <c r="A12">
        <v>54.18</v>
      </c>
      <c r="B12">
        <v>7.61</v>
      </c>
      <c r="C12" s="4">
        <f t="shared" si="0"/>
        <v>1.8456995201181249E-2</v>
      </c>
      <c r="E12">
        <f t="shared" si="1"/>
        <v>7.6099999999999994</v>
      </c>
    </row>
    <row r="13" spans="1:9" x14ac:dyDescent="0.3">
      <c r="A13">
        <v>60.81</v>
      </c>
      <c r="B13">
        <v>6.63</v>
      </c>
      <c r="C13" s="4">
        <f t="shared" si="0"/>
        <v>1.6444663706627199E-2</v>
      </c>
      <c r="E13">
        <f t="shared" si="1"/>
        <v>6.6300000000000026</v>
      </c>
    </row>
    <row r="14" spans="1:9" x14ac:dyDescent="0.3">
      <c r="A14">
        <v>68.62</v>
      </c>
      <c r="B14">
        <v>7.81</v>
      </c>
      <c r="C14" s="4">
        <f t="shared" si="0"/>
        <v>1.4573010784027979E-2</v>
      </c>
      <c r="E14">
        <f t="shared" si="1"/>
        <v>7.8100000000000023</v>
      </c>
    </row>
    <row r="15" spans="1:9" x14ac:dyDescent="0.3">
      <c r="A15">
        <v>75.7</v>
      </c>
      <c r="B15">
        <v>7.08</v>
      </c>
      <c r="C15" s="4">
        <f t="shared" si="0"/>
        <v>1.3210039630118889E-2</v>
      </c>
      <c r="E15">
        <f t="shared" si="1"/>
        <v>7.0799999999999983</v>
      </c>
    </row>
    <row r="16" spans="1:9" x14ac:dyDescent="0.3">
      <c r="A16">
        <v>83.97</v>
      </c>
      <c r="B16">
        <v>8.27</v>
      </c>
      <c r="C16" s="4">
        <f t="shared" si="0"/>
        <v>1.1909015124449208E-2</v>
      </c>
      <c r="E16">
        <f t="shared" si="1"/>
        <v>8.269999999999996</v>
      </c>
    </row>
    <row r="17" spans="1:9" x14ac:dyDescent="0.3">
      <c r="A17" t="s">
        <v>3</v>
      </c>
    </row>
    <row r="18" spans="1:9" x14ac:dyDescent="0.3">
      <c r="A18">
        <v>0</v>
      </c>
    </row>
    <row r="19" spans="1:9" x14ac:dyDescent="0.3">
      <c r="A19">
        <v>6.38</v>
      </c>
      <c r="B19">
        <v>6.38</v>
      </c>
      <c r="E19">
        <f>A19-A18</f>
        <v>6.38</v>
      </c>
      <c r="G19">
        <v>8.27</v>
      </c>
      <c r="H19">
        <v>9</v>
      </c>
      <c r="I19">
        <f>G19/E19</f>
        <v>1.2962382445141065</v>
      </c>
    </row>
    <row r="20" spans="1:9" x14ac:dyDescent="0.3">
      <c r="A20">
        <v>11.73</v>
      </c>
      <c r="B20">
        <v>5.35</v>
      </c>
      <c r="E20">
        <f t="shared" ref="E20:E27" si="2">A20-A19</f>
        <v>5.3500000000000005</v>
      </c>
      <c r="G20">
        <v>7.08</v>
      </c>
      <c r="H20">
        <v>8</v>
      </c>
      <c r="I20">
        <f t="shared" ref="I20:I27" si="3">G20/E20</f>
        <v>1.3233644859813083</v>
      </c>
    </row>
    <row r="21" spans="1:9" x14ac:dyDescent="0.3">
      <c r="A21">
        <v>17.850000000000001</v>
      </c>
      <c r="B21">
        <v>6.12</v>
      </c>
      <c r="E21">
        <f t="shared" si="2"/>
        <v>6.120000000000001</v>
      </c>
      <c r="G21">
        <v>7.81</v>
      </c>
      <c r="H21">
        <v>7</v>
      </c>
      <c r="I21">
        <f t="shared" si="3"/>
        <v>1.2761437908496729</v>
      </c>
    </row>
    <row r="22" spans="1:9" x14ac:dyDescent="0.3">
      <c r="A22">
        <v>23.23</v>
      </c>
      <c r="B22">
        <v>5.38</v>
      </c>
      <c r="E22">
        <f t="shared" si="2"/>
        <v>5.379999999999999</v>
      </c>
      <c r="G22">
        <v>6.63</v>
      </c>
      <c r="H22">
        <v>6</v>
      </c>
      <c r="I22">
        <f t="shared" si="3"/>
        <v>1.2323420074349445</v>
      </c>
    </row>
    <row r="23" spans="1:9" x14ac:dyDescent="0.3">
      <c r="A23">
        <v>29.98</v>
      </c>
      <c r="B23">
        <v>6.75</v>
      </c>
      <c r="E23">
        <f t="shared" si="2"/>
        <v>6.75</v>
      </c>
      <c r="G23">
        <v>7.61</v>
      </c>
      <c r="H23">
        <v>5</v>
      </c>
      <c r="I23">
        <f t="shared" si="3"/>
        <v>1.1274074074074074</v>
      </c>
    </row>
    <row r="24" spans="1:9" x14ac:dyDescent="0.3">
      <c r="A24">
        <v>37.729999999999997</v>
      </c>
      <c r="B24">
        <v>7.75</v>
      </c>
      <c r="E24">
        <f t="shared" si="2"/>
        <v>7.7499999999999964</v>
      </c>
      <c r="G24">
        <v>7.82</v>
      </c>
      <c r="H24">
        <v>4</v>
      </c>
      <c r="I24">
        <f t="shared" si="3"/>
        <v>1.0090322580645166</v>
      </c>
    </row>
    <row r="25" spans="1:9" x14ac:dyDescent="0.3">
      <c r="A25">
        <v>45.45</v>
      </c>
      <c r="B25">
        <v>7.72</v>
      </c>
      <c r="E25">
        <f t="shared" si="2"/>
        <v>7.720000000000006</v>
      </c>
      <c r="G25">
        <v>6.75</v>
      </c>
      <c r="H25">
        <v>3</v>
      </c>
      <c r="I25">
        <f t="shared" si="3"/>
        <v>0.87435233160621695</v>
      </c>
    </row>
    <row r="26" spans="1:9" x14ac:dyDescent="0.3">
      <c r="A26">
        <v>53.98</v>
      </c>
      <c r="B26">
        <v>8.5299999999999994</v>
      </c>
      <c r="E26">
        <f t="shared" si="2"/>
        <v>8.529999999999994</v>
      </c>
      <c r="G26">
        <v>5.77</v>
      </c>
      <c r="H26">
        <v>2</v>
      </c>
      <c r="I26">
        <f t="shared" si="3"/>
        <v>0.67643610785463115</v>
      </c>
    </row>
    <row r="27" spans="1:9" x14ac:dyDescent="0.3">
      <c r="A27">
        <v>66.11</v>
      </c>
      <c r="B27">
        <v>12.13</v>
      </c>
      <c r="E27">
        <f t="shared" si="2"/>
        <v>12.130000000000003</v>
      </c>
      <c r="G27">
        <v>6.15</v>
      </c>
      <c r="H27">
        <v>1</v>
      </c>
      <c r="I27">
        <f t="shared" si="3"/>
        <v>0.50700741962077489</v>
      </c>
    </row>
    <row r="28" spans="1:9" x14ac:dyDescent="0.3">
      <c r="A28" t="s">
        <v>4</v>
      </c>
    </row>
    <row r="29" spans="1:9" x14ac:dyDescent="0.3">
      <c r="A29">
        <v>0</v>
      </c>
    </row>
    <row r="30" spans="1:9" x14ac:dyDescent="0.3">
      <c r="A30">
        <v>6.01</v>
      </c>
      <c r="E30">
        <f>A30-A29</f>
        <v>6.01</v>
      </c>
      <c r="G30" s="1">
        <v>8.27</v>
      </c>
      <c r="H30">
        <v>9</v>
      </c>
      <c r="I30">
        <f>G30/E30</f>
        <v>1.3760399334442595</v>
      </c>
    </row>
    <row r="31" spans="1:9" x14ac:dyDescent="0.3">
      <c r="A31">
        <v>11.35</v>
      </c>
      <c r="B31">
        <v>5.34</v>
      </c>
      <c r="E31">
        <f t="shared" ref="E31:E38" si="4">A31-A30</f>
        <v>5.34</v>
      </c>
      <c r="G31" s="1">
        <v>7.08</v>
      </c>
      <c r="H31">
        <v>8</v>
      </c>
      <c r="I31">
        <f t="shared" ref="I31:I38" si="5">G31/E31</f>
        <v>1.3258426966292136</v>
      </c>
    </row>
    <row r="32" spans="1:9" x14ac:dyDescent="0.3">
      <c r="A32">
        <v>17.5</v>
      </c>
      <c r="B32">
        <v>6.15</v>
      </c>
      <c r="E32">
        <f t="shared" si="4"/>
        <v>6.15</v>
      </c>
      <c r="G32" s="1">
        <v>7.81</v>
      </c>
      <c r="H32">
        <v>7</v>
      </c>
      <c r="I32">
        <f t="shared" si="5"/>
        <v>1.2699186991869917</v>
      </c>
    </row>
    <row r="33" spans="1:9" x14ac:dyDescent="0.3">
      <c r="A33">
        <v>22.99</v>
      </c>
      <c r="B33">
        <v>5.49</v>
      </c>
      <c r="E33">
        <f t="shared" si="4"/>
        <v>5.4899999999999984</v>
      </c>
      <c r="G33" s="1">
        <v>6.63</v>
      </c>
      <c r="H33">
        <v>6</v>
      </c>
      <c r="I33">
        <f t="shared" si="5"/>
        <v>1.2076502732240439</v>
      </c>
    </row>
    <row r="34" spans="1:9" x14ac:dyDescent="0.3">
      <c r="A34">
        <v>29.7</v>
      </c>
      <c r="B34">
        <v>6.71</v>
      </c>
      <c r="E34">
        <f t="shared" si="4"/>
        <v>6.7100000000000009</v>
      </c>
      <c r="G34" s="1">
        <v>7.61</v>
      </c>
      <c r="H34">
        <v>5</v>
      </c>
      <c r="I34">
        <f t="shared" si="5"/>
        <v>1.134128166915052</v>
      </c>
    </row>
    <row r="35" spans="1:9" x14ac:dyDescent="0.3">
      <c r="A35">
        <v>37.32</v>
      </c>
      <c r="B35">
        <v>7.62</v>
      </c>
      <c r="E35">
        <f t="shared" si="4"/>
        <v>7.620000000000001</v>
      </c>
      <c r="G35" s="1">
        <v>7.82</v>
      </c>
      <c r="H35">
        <v>4</v>
      </c>
      <c r="I35">
        <f t="shared" si="5"/>
        <v>1.0262467191601048</v>
      </c>
    </row>
    <row r="36" spans="1:9" x14ac:dyDescent="0.3">
      <c r="A36">
        <v>45.01</v>
      </c>
      <c r="B36">
        <v>7.69</v>
      </c>
      <c r="E36">
        <f t="shared" si="4"/>
        <v>7.6899999999999977</v>
      </c>
      <c r="G36" s="1">
        <v>6.75</v>
      </c>
      <c r="H36">
        <v>3</v>
      </c>
      <c r="I36">
        <f t="shared" si="5"/>
        <v>0.87776332899869991</v>
      </c>
    </row>
    <row r="37" spans="1:9" x14ac:dyDescent="0.3">
      <c r="A37">
        <v>53.53</v>
      </c>
      <c r="B37">
        <v>8.52</v>
      </c>
      <c r="E37">
        <f t="shared" si="4"/>
        <v>8.5200000000000031</v>
      </c>
      <c r="G37" s="1">
        <v>5.77</v>
      </c>
      <c r="H37">
        <v>2</v>
      </c>
      <c r="I37">
        <f t="shared" si="5"/>
        <v>0.67723004694835653</v>
      </c>
    </row>
    <row r="38" spans="1:9" x14ac:dyDescent="0.3">
      <c r="A38">
        <v>65.66</v>
      </c>
      <c r="B38">
        <v>12.13</v>
      </c>
      <c r="E38">
        <f t="shared" si="4"/>
        <v>12.129999999999995</v>
      </c>
      <c r="G38" s="1">
        <v>6.15</v>
      </c>
      <c r="H38">
        <v>1</v>
      </c>
      <c r="I38">
        <f t="shared" si="5"/>
        <v>0.50700741962077511</v>
      </c>
    </row>
    <row r="39" spans="1:9" x14ac:dyDescent="0.3">
      <c r="A39" t="s">
        <v>5</v>
      </c>
    </row>
    <row r="40" spans="1:9" x14ac:dyDescent="0.3">
      <c r="A40">
        <v>0</v>
      </c>
      <c r="G40" s="1"/>
    </row>
    <row r="41" spans="1:9" x14ac:dyDescent="0.3">
      <c r="A41">
        <v>6.01</v>
      </c>
      <c r="B41">
        <v>6.01</v>
      </c>
      <c r="E41">
        <f>A41-A40</f>
        <v>6.01</v>
      </c>
      <c r="G41" s="1">
        <v>8.27</v>
      </c>
      <c r="H41">
        <v>9</v>
      </c>
      <c r="I41">
        <f>G41/E41</f>
        <v>1.3760399334442595</v>
      </c>
    </row>
    <row r="42" spans="1:9" x14ac:dyDescent="0.3">
      <c r="A42">
        <v>11.36</v>
      </c>
      <c r="B42">
        <v>5.35</v>
      </c>
      <c r="E42">
        <f t="shared" ref="E42:E49" si="6">A42-A41</f>
        <v>5.35</v>
      </c>
      <c r="G42" s="1">
        <v>7.08</v>
      </c>
      <c r="H42">
        <v>8</v>
      </c>
      <c r="I42">
        <f t="shared" ref="I42:I49" si="7">G42/E42</f>
        <v>1.3233644859813085</v>
      </c>
    </row>
    <row r="43" spans="1:9" x14ac:dyDescent="0.3">
      <c r="A43">
        <v>17.559999999999999</v>
      </c>
      <c r="B43">
        <v>6.2</v>
      </c>
      <c r="E43">
        <f t="shared" si="6"/>
        <v>6.1999999999999993</v>
      </c>
      <c r="G43" s="1">
        <v>7.81</v>
      </c>
      <c r="H43">
        <v>7</v>
      </c>
      <c r="I43">
        <f t="shared" si="7"/>
        <v>1.2596774193548388</v>
      </c>
    </row>
    <row r="44" spans="1:9" x14ac:dyDescent="0.3">
      <c r="A44">
        <v>23.01</v>
      </c>
      <c r="E44">
        <f t="shared" si="6"/>
        <v>5.4500000000000028</v>
      </c>
      <c r="G44" s="1">
        <v>6.63</v>
      </c>
      <c r="H44">
        <v>6</v>
      </c>
      <c r="I44">
        <f t="shared" si="7"/>
        <v>1.2165137614678894</v>
      </c>
    </row>
    <row r="45" spans="1:9" x14ac:dyDescent="0.3">
      <c r="A45">
        <v>29.65</v>
      </c>
      <c r="B45">
        <v>6.64</v>
      </c>
      <c r="E45">
        <f t="shared" si="6"/>
        <v>6.639999999999997</v>
      </c>
      <c r="G45" s="1">
        <v>7.61</v>
      </c>
      <c r="H45">
        <v>5</v>
      </c>
      <c r="I45">
        <f t="shared" si="7"/>
        <v>1.1460843373493981</v>
      </c>
    </row>
    <row r="46" spans="1:9" x14ac:dyDescent="0.3">
      <c r="A46">
        <v>37.32</v>
      </c>
      <c r="B46">
        <v>7.67</v>
      </c>
      <c r="E46">
        <f t="shared" si="6"/>
        <v>7.6700000000000017</v>
      </c>
      <c r="G46" s="1">
        <v>7.82</v>
      </c>
      <c r="H46">
        <v>4</v>
      </c>
      <c r="I46">
        <f t="shared" si="7"/>
        <v>1.0195567144719686</v>
      </c>
    </row>
    <row r="47" spans="1:9" x14ac:dyDescent="0.3">
      <c r="A47">
        <v>44.95</v>
      </c>
      <c r="B47">
        <v>7.63</v>
      </c>
      <c r="E47">
        <f t="shared" si="6"/>
        <v>7.6300000000000026</v>
      </c>
      <c r="G47" s="1">
        <v>6.75</v>
      </c>
      <c r="H47">
        <v>3</v>
      </c>
      <c r="I47">
        <f t="shared" si="7"/>
        <v>0.88466579292267333</v>
      </c>
    </row>
    <row r="48" spans="1:9" x14ac:dyDescent="0.3">
      <c r="A48">
        <v>53.4</v>
      </c>
      <c r="B48">
        <v>8.4499999999999993</v>
      </c>
      <c r="E48">
        <f t="shared" si="6"/>
        <v>8.4499999999999957</v>
      </c>
      <c r="G48" s="1">
        <v>5.77</v>
      </c>
      <c r="H48">
        <v>2</v>
      </c>
      <c r="I48">
        <f t="shared" si="7"/>
        <v>0.68284023668639082</v>
      </c>
    </row>
    <row r="49" spans="1:9" x14ac:dyDescent="0.3">
      <c r="A49">
        <v>65.48</v>
      </c>
      <c r="B49">
        <v>12.08</v>
      </c>
      <c r="E49">
        <f t="shared" si="6"/>
        <v>12.080000000000005</v>
      </c>
      <c r="G49" s="1">
        <v>6.15</v>
      </c>
      <c r="H49">
        <v>1</v>
      </c>
      <c r="I49">
        <f t="shared" si="7"/>
        <v>0.50910596026490051</v>
      </c>
    </row>
    <row r="50" spans="1:9" x14ac:dyDescent="0.3">
      <c r="A50" t="s">
        <v>7</v>
      </c>
    </row>
    <row r="51" spans="1:9" x14ac:dyDescent="0.3">
      <c r="A51">
        <v>0</v>
      </c>
      <c r="G51" s="1"/>
    </row>
    <row r="52" spans="1:9" x14ac:dyDescent="0.3">
      <c r="A52">
        <v>7.68</v>
      </c>
      <c r="B52">
        <v>7.68</v>
      </c>
      <c r="E52">
        <f>A52-A51</f>
        <v>7.68</v>
      </c>
      <c r="G52" s="1">
        <v>8.27</v>
      </c>
      <c r="H52">
        <v>12</v>
      </c>
      <c r="I52">
        <f>G52/E52</f>
        <v>1.0768229166666667</v>
      </c>
    </row>
    <row r="53" spans="1:9" x14ac:dyDescent="0.3">
      <c r="A53">
        <v>14.55</v>
      </c>
      <c r="B53">
        <v>6.89</v>
      </c>
      <c r="E53">
        <f t="shared" ref="E53:E63" si="8">A53-A52</f>
        <v>6.870000000000001</v>
      </c>
      <c r="G53" s="1">
        <v>7.08</v>
      </c>
      <c r="H53">
        <v>11</v>
      </c>
      <c r="I53">
        <f t="shared" ref="I53:I63" si="9">G53/E53</f>
        <v>1.0305676855895196</v>
      </c>
    </row>
    <row r="54" spans="1:9" x14ac:dyDescent="0.3">
      <c r="A54">
        <v>22.2</v>
      </c>
      <c r="B54">
        <v>7.65</v>
      </c>
      <c r="E54">
        <f t="shared" si="8"/>
        <v>7.6499999999999986</v>
      </c>
      <c r="G54" s="1">
        <v>7.81</v>
      </c>
      <c r="H54">
        <v>10</v>
      </c>
      <c r="I54">
        <f t="shared" si="9"/>
        <v>1.0209150326797387</v>
      </c>
    </row>
    <row r="55" spans="1:9" x14ac:dyDescent="0.3">
      <c r="A55">
        <v>28.77</v>
      </c>
      <c r="B55">
        <v>6.57</v>
      </c>
      <c r="E55">
        <f t="shared" si="8"/>
        <v>6.57</v>
      </c>
      <c r="G55" s="1">
        <v>6.63</v>
      </c>
      <c r="H55">
        <v>9</v>
      </c>
      <c r="I55">
        <f t="shared" si="9"/>
        <v>1.0091324200913241</v>
      </c>
    </row>
    <row r="56" spans="1:9" x14ac:dyDescent="0.3">
      <c r="A56">
        <v>36.57</v>
      </c>
      <c r="B56">
        <v>7.8</v>
      </c>
      <c r="E56">
        <f t="shared" si="8"/>
        <v>7.8000000000000007</v>
      </c>
      <c r="G56" s="1">
        <v>7.61</v>
      </c>
      <c r="H56">
        <v>8</v>
      </c>
      <c r="I56">
        <f t="shared" si="9"/>
        <v>0.97564102564102562</v>
      </c>
    </row>
    <row r="57" spans="1:9" x14ac:dyDescent="0.3">
      <c r="A57">
        <v>44.96</v>
      </c>
      <c r="B57">
        <v>8.39</v>
      </c>
      <c r="E57">
        <f t="shared" si="8"/>
        <v>8.39</v>
      </c>
      <c r="G57" s="1">
        <v>7.82</v>
      </c>
      <c r="H57">
        <v>7</v>
      </c>
      <c r="I57">
        <f t="shared" si="9"/>
        <v>0.9320619785458879</v>
      </c>
    </row>
    <row r="58" spans="1:9" x14ac:dyDescent="0.3">
      <c r="A58">
        <v>52.3</v>
      </c>
      <c r="B58">
        <v>7.34</v>
      </c>
      <c r="E58">
        <f t="shared" si="8"/>
        <v>7.3399999999999963</v>
      </c>
      <c r="G58" s="1">
        <v>6.75</v>
      </c>
      <c r="H58">
        <v>6</v>
      </c>
      <c r="I58">
        <f t="shared" si="9"/>
        <v>0.91961852861035465</v>
      </c>
    </row>
    <row r="59" spans="1:9" x14ac:dyDescent="0.3">
      <c r="A59">
        <v>59.3</v>
      </c>
      <c r="B59">
        <v>7</v>
      </c>
      <c r="E59">
        <f t="shared" si="8"/>
        <v>7</v>
      </c>
      <c r="G59" s="1">
        <v>5.77</v>
      </c>
      <c r="H59">
        <v>5</v>
      </c>
      <c r="I59">
        <f t="shared" si="9"/>
        <v>0.82428571428571418</v>
      </c>
    </row>
    <row r="60" spans="1:9" x14ac:dyDescent="0.3">
      <c r="A60">
        <v>66.36</v>
      </c>
      <c r="B60">
        <v>7.06</v>
      </c>
      <c r="E60">
        <f t="shared" si="8"/>
        <v>7.0600000000000023</v>
      </c>
      <c r="G60" s="1">
        <v>6.15</v>
      </c>
      <c r="H60">
        <v>4</v>
      </c>
      <c r="I60">
        <f t="shared" si="9"/>
        <v>0.87110481586402244</v>
      </c>
    </row>
    <row r="61" spans="1:9" x14ac:dyDescent="0.3">
      <c r="A61">
        <v>73.959999999999994</v>
      </c>
      <c r="B61">
        <v>7.6</v>
      </c>
      <c r="E61">
        <f t="shared" si="8"/>
        <v>7.5999999999999943</v>
      </c>
      <c r="G61" s="1">
        <v>3.77</v>
      </c>
      <c r="H61">
        <v>3</v>
      </c>
      <c r="I61">
        <f t="shared" si="9"/>
        <v>0.49605263157894774</v>
      </c>
    </row>
    <row r="62" spans="1:9" x14ac:dyDescent="0.3">
      <c r="A62">
        <v>81.98</v>
      </c>
      <c r="B62">
        <v>8.02</v>
      </c>
      <c r="E62">
        <f t="shared" si="8"/>
        <v>8.0200000000000102</v>
      </c>
      <c r="G62" s="1">
        <v>3.86</v>
      </c>
      <c r="H62">
        <v>2</v>
      </c>
      <c r="I62">
        <f t="shared" si="9"/>
        <v>0.48129675810473754</v>
      </c>
    </row>
    <row r="63" spans="1:9" x14ac:dyDescent="0.3">
      <c r="A63">
        <v>92.55</v>
      </c>
      <c r="B63">
        <v>10.57</v>
      </c>
      <c r="E63">
        <f t="shared" si="8"/>
        <v>10.569999999999993</v>
      </c>
      <c r="G63" s="1">
        <v>3.36</v>
      </c>
      <c r="H63">
        <v>1</v>
      </c>
      <c r="I63">
        <f t="shared" si="9"/>
        <v>0.31788079470198694</v>
      </c>
    </row>
    <row r="64" spans="1:9" x14ac:dyDescent="0.3">
      <c r="A64" t="s">
        <v>8</v>
      </c>
    </row>
    <row r="65" spans="1:9" x14ac:dyDescent="0.3">
      <c r="A65">
        <v>0</v>
      </c>
      <c r="G65" s="1"/>
    </row>
    <row r="66" spans="1:9" x14ac:dyDescent="0.3">
      <c r="A66">
        <v>7.8</v>
      </c>
      <c r="B66">
        <v>7.8</v>
      </c>
      <c r="E66">
        <f>A66-A65</f>
        <v>7.8</v>
      </c>
      <c r="G66" s="1">
        <v>8.27</v>
      </c>
      <c r="H66">
        <v>12</v>
      </c>
      <c r="I66">
        <f>G66/E66</f>
        <v>1.0602564102564103</v>
      </c>
    </row>
    <row r="67" spans="1:9" x14ac:dyDescent="0.3">
      <c r="A67">
        <v>14.52</v>
      </c>
      <c r="B67">
        <v>6.72</v>
      </c>
      <c r="E67">
        <f t="shared" ref="E67:E77" si="10">A67-A66</f>
        <v>6.72</v>
      </c>
      <c r="G67" s="1">
        <v>7.08</v>
      </c>
      <c r="H67">
        <v>11</v>
      </c>
      <c r="I67">
        <f t="shared" ref="I67:I77" si="11">G67/E67</f>
        <v>1.0535714285714286</v>
      </c>
    </row>
    <row r="68" spans="1:9" x14ac:dyDescent="0.3">
      <c r="A68">
        <v>22.14</v>
      </c>
      <c r="B68">
        <v>7.62</v>
      </c>
      <c r="E68">
        <f t="shared" si="10"/>
        <v>7.620000000000001</v>
      </c>
      <c r="G68" s="1">
        <v>7.81</v>
      </c>
      <c r="H68">
        <v>10</v>
      </c>
      <c r="I68">
        <f t="shared" si="11"/>
        <v>1.0249343832020996</v>
      </c>
    </row>
    <row r="69" spans="1:9" x14ac:dyDescent="0.3">
      <c r="A69">
        <v>28.54</v>
      </c>
      <c r="B69">
        <v>6.4</v>
      </c>
      <c r="E69">
        <f t="shared" si="10"/>
        <v>6.3999999999999986</v>
      </c>
      <c r="G69" s="1">
        <v>6.63</v>
      </c>
      <c r="H69">
        <v>9</v>
      </c>
      <c r="I69">
        <f t="shared" si="11"/>
        <v>1.0359375000000002</v>
      </c>
    </row>
    <row r="70" spans="1:9" x14ac:dyDescent="0.3">
      <c r="A70">
        <v>36.14</v>
      </c>
      <c r="B70">
        <v>7.6</v>
      </c>
      <c r="E70">
        <f t="shared" si="10"/>
        <v>7.6000000000000014</v>
      </c>
      <c r="G70" s="1">
        <v>7.61</v>
      </c>
      <c r="H70">
        <v>8</v>
      </c>
      <c r="I70">
        <f t="shared" si="11"/>
        <v>1.0013157894736842</v>
      </c>
    </row>
    <row r="71" spans="1:9" x14ac:dyDescent="0.3">
      <c r="A71">
        <v>44.35</v>
      </c>
      <c r="B71">
        <v>8.2100000000000009</v>
      </c>
      <c r="E71">
        <f t="shared" si="10"/>
        <v>8.2100000000000009</v>
      </c>
      <c r="G71" s="1">
        <v>7.82</v>
      </c>
      <c r="H71">
        <v>7</v>
      </c>
      <c r="I71">
        <f t="shared" si="11"/>
        <v>0.95249695493300846</v>
      </c>
    </row>
    <row r="72" spans="1:9" x14ac:dyDescent="0.3">
      <c r="A72">
        <v>51.52</v>
      </c>
      <c r="B72">
        <v>7.17</v>
      </c>
      <c r="E72">
        <f t="shared" si="10"/>
        <v>7.1700000000000017</v>
      </c>
      <c r="G72" s="1">
        <v>6.75</v>
      </c>
      <c r="H72">
        <v>6</v>
      </c>
      <c r="I72">
        <f t="shared" si="11"/>
        <v>0.94142259414225915</v>
      </c>
    </row>
    <row r="73" spans="1:9" x14ac:dyDescent="0.3">
      <c r="A73">
        <v>58.22</v>
      </c>
      <c r="B73">
        <v>6.7</v>
      </c>
      <c r="E73">
        <f t="shared" si="10"/>
        <v>6.6999999999999957</v>
      </c>
      <c r="G73" s="1">
        <v>5.77</v>
      </c>
      <c r="H73">
        <v>5</v>
      </c>
      <c r="I73">
        <f t="shared" si="11"/>
        <v>0.86119402985074678</v>
      </c>
    </row>
    <row r="74" spans="1:9" x14ac:dyDescent="0.3">
      <c r="A74">
        <v>64.94</v>
      </c>
      <c r="B74">
        <v>6.72</v>
      </c>
      <c r="E74">
        <f t="shared" si="10"/>
        <v>6.7199999999999989</v>
      </c>
      <c r="G74" s="1">
        <v>6.15</v>
      </c>
      <c r="H74">
        <v>4</v>
      </c>
      <c r="I74">
        <f t="shared" si="11"/>
        <v>0.91517857142857162</v>
      </c>
    </row>
    <row r="75" spans="1:9" x14ac:dyDescent="0.3">
      <c r="A75">
        <v>71.66</v>
      </c>
      <c r="B75">
        <v>6.72</v>
      </c>
      <c r="E75">
        <f t="shared" si="10"/>
        <v>6.7199999999999989</v>
      </c>
      <c r="G75" s="1">
        <v>3.77</v>
      </c>
      <c r="H75">
        <v>3</v>
      </c>
      <c r="I75">
        <f t="shared" si="11"/>
        <v>0.56101190476190488</v>
      </c>
    </row>
    <row r="76" spans="1:9" x14ac:dyDescent="0.3">
      <c r="A76">
        <v>78.7</v>
      </c>
      <c r="B76">
        <v>7.04</v>
      </c>
      <c r="E76">
        <f t="shared" si="10"/>
        <v>7.0400000000000063</v>
      </c>
      <c r="G76" s="1">
        <v>3.86</v>
      </c>
      <c r="H76">
        <v>2</v>
      </c>
      <c r="I76">
        <f t="shared" si="11"/>
        <v>0.54829545454545403</v>
      </c>
    </row>
    <row r="77" spans="1:9" x14ac:dyDescent="0.3">
      <c r="A77">
        <v>87.48</v>
      </c>
      <c r="B77">
        <v>8.7799999999999994</v>
      </c>
      <c r="E77">
        <f t="shared" si="10"/>
        <v>8.7800000000000011</v>
      </c>
      <c r="G77" s="1">
        <v>3.36</v>
      </c>
      <c r="H77">
        <v>1</v>
      </c>
      <c r="I77">
        <f t="shared" si="11"/>
        <v>0.38268792710706145</v>
      </c>
    </row>
    <row r="78" spans="1:9" x14ac:dyDescent="0.3">
      <c r="A78" t="s">
        <v>9</v>
      </c>
    </row>
    <row r="79" spans="1:9" x14ac:dyDescent="0.3">
      <c r="A79">
        <v>0</v>
      </c>
      <c r="G79" s="1"/>
    </row>
    <row r="80" spans="1:9" x14ac:dyDescent="0.3">
      <c r="A80">
        <v>7.78</v>
      </c>
      <c r="B80">
        <v>7.78</v>
      </c>
      <c r="E80">
        <f>A80-A79</f>
        <v>7.78</v>
      </c>
      <c r="G80" s="1">
        <v>8.27</v>
      </c>
      <c r="H80">
        <v>12</v>
      </c>
      <c r="I80">
        <f>G80/E80</f>
        <v>1.0629820051413881</v>
      </c>
    </row>
    <row r="81" spans="1:9" x14ac:dyDescent="0.3">
      <c r="A81">
        <v>14.26</v>
      </c>
      <c r="B81">
        <v>6.48</v>
      </c>
      <c r="E81">
        <f t="shared" ref="E81:E91" si="12">A81-A80</f>
        <v>6.4799999999999995</v>
      </c>
      <c r="G81" s="1">
        <v>7.08</v>
      </c>
      <c r="H81">
        <v>11</v>
      </c>
      <c r="I81">
        <f t="shared" ref="I81:I91" si="13">G81/E81</f>
        <v>1.0925925925925928</v>
      </c>
    </row>
    <row r="82" spans="1:9" x14ac:dyDescent="0.3">
      <c r="A82">
        <v>21.81</v>
      </c>
      <c r="B82">
        <v>7.55</v>
      </c>
      <c r="E82">
        <f t="shared" si="12"/>
        <v>7.5499999999999989</v>
      </c>
      <c r="G82" s="1">
        <v>7.81</v>
      </c>
      <c r="H82">
        <v>10</v>
      </c>
      <c r="I82">
        <f t="shared" si="13"/>
        <v>1.0344370860927152</v>
      </c>
    </row>
    <row r="83" spans="1:9" x14ac:dyDescent="0.3">
      <c r="A83">
        <v>28.13</v>
      </c>
      <c r="B83">
        <v>6.32</v>
      </c>
      <c r="E83">
        <f t="shared" si="12"/>
        <v>6.32</v>
      </c>
      <c r="G83" s="1">
        <v>6.63</v>
      </c>
      <c r="H83">
        <v>9</v>
      </c>
      <c r="I83">
        <f t="shared" si="13"/>
        <v>1.0490506329113924</v>
      </c>
    </row>
    <row r="84" spans="1:9" x14ac:dyDescent="0.3">
      <c r="A84">
        <v>35.68</v>
      </c>
      <c r="B84">
        <v>7.55</v>
      </c>
      <c r="E84">
        <f t="shared" si="12"/>
        <v>7.5500000000000007</v>
      </c>
      <c r="G84" s="1">
        <v>7.61</v>
      </c>
      <c r="H84">
        <v>8</v>
      </c>
      <c r="I84">
        <f t="shared" si="13"/>
        <v>1.0079470198675495</v>
      </c>
    </row>
    <row r="85" spans="1:9" x14ac:dyDescent="0.3">
      <c r="A85">
        <v>43.56</v>
      </c>
      <c r="B85">
        <v>7.88</v>
      </c>
      <c r="E85">
        <f t="shared" si="12"/>
        <v>7.8800000000000026</v>
      </c>
      <c r="G85" s="1">
        <v>7.82</v>
      </c>
      <c r="H85">
        <v>7</v>
      </c>
      <c r="I85">
        <f t="shared" si="13"/>
        <v>0.99238578680203016</v>
      </c>
    </row>
    <row r="86" spans="1:9" x14ac:dyDescent="0.3">
      <c r="A86">
        <v>50.81</v>
      </c>
      <c r="B86">
        <v>7.25</v>
      </c>
      <c r="E86">
        <f t="shared" si="12"/>
        <v>7.25</v>
      </c>
      <c r="G86" s="1">
        <v>6.75</v>
      </c>
      <c r="H86">
        <v>6</v>
      </c>
      <c r="I86">
        <f t="shared" si="13"/>
        <v>0.93103448275862066</v>
      </c>
    </row>
    <row r="87" spans="1:9" x14ac:dyDescent="0.3">
      <c r="A87">
        <v>57.33</v>
      </c>
      <c r="B87">
        <v>6.52</v>
      </c>
      <c r="E87">
        <f t="shared" si="12"/>
        <v>6.519999999999996</v>
      </c>
      <c r="G87" s="1">
        <v>5.77</v>
      </c>
      <c r="H87">
        <v>5</v>
      </c>
      <c r="I87">
        <f t="shared" si="13"/>
        <v>0.88496932515337468</v>
      </c>
    </row>
    <row r="88" spans="1:9" x14ac:dyDescent="0.3">
      <c r="A88">
        <v>63.93</v>
      </c>
      <c r="B88">
        <v>6.6</v>
      </c>
      <c r="E88">
        <f>A88-A87</f>
        <v>6.6000000000000014</v>
      </c>
      <c r="G88" s="1">
        <v>6.15</v>
      </c>
      <c r="H88">
        <v>4</v>
      </c>
      <c r="I88">
        <f t="shared" si="13"/>
        <v>0.93181818181818166</v>
      </c>
    </row>
    <row r="89" spans="1:9" x14ac:dyDescent="0.3">
      <c r="A89">
        <v>70.56</v>
      </c>
      <c r="B89">
        <v>6.63</v>
      </c>
      <c r="E89">
        <f t="shared" si="12"/>
        <v>6.6300000000000026</v>
      </c>
      <c r="G89" s="1">
        <v>3.77</v>
      </c>
      <c r="H89">
        <v>3</v>
      </c>
      <c r="I89">
        <f t="shared" si="13"/>
        <v>0.56862745098039191</v>
      </c>
    </row>
    <row r="90" spans="1:9" x14ac:dyDescent="0.3">
      <c r="A90">
        <v>77.14</v>
      </c>
      <c r="B90">
        <v>6.58</v>
      </c>
      <c r="E90">
        <f t="shared" si="12"/>
        <v>6.5799999999999983</v>
      </c>
      <c r="G90" s="1">
        <v>3.86</v>
      </c>
      <c r="H90">
        <v>2</v>
      </c>
      <c r="I90">
        <f t="shared" si="13"/>
        <v>0.58662613981762934</v>
      </c>
    </row>
    <row r="91" spans="1:9" x14ac:dyDescent="0.3">
      <c r="A91">
        <v>85.81</v>
      </c>
      <c r="B91">
        <v>8.67</v>
      </c>
      <c r="E91">
        <f t="shared" si="12"/>
        <v>8.6700000000000017</v>
      </c>
      <c r="G91" s="1">
        <v>3.36</v>
      </c>
      <c r="H91">
        <v>1</v>
      </c>
      <c r="I91">
        <f t="shared" si="13"/>
        <v>0.3875432525951556</v>
      </c>
    </row>
    <row r="92" spans="1:9" x14ac:dyDescent="0.3">
      <c r="A92" t="s">
        <v>10</v>
      </c>
    </row>
    <row r="93" spans="1:9" x14ac:dyDescent="0.3">
      <c r="A93">
        <v>0</v>
      </c>
      <c r="G93" s="1"/>
    </row>
    <row r="94" spans="1:9" x14ac:dyDescent="0.3">
      <c r="A94">
        <v>11.97</v>
      </c>
      <c r="B94">
        <v>11.97</v>
      </c>
      <c r="E94">
        <f>A94-A93</f>
        <v>11.97</v>
      </c>
      <c r="G94" s="1">
        <v>8.27</v>
      </c>
      <c r="H94">
        <v>12</v>
      </c>
      <c r="I94">
        <f>G94/E94</f>
        <v>0.69089390142021712</v>
      </c>
    </row>
    <row r="95" spans="1:9" x14ac:dyDescent="0.3">
      <c r="A95">
        <v>22.12</v>
      </c>
      <c r="B95">
        <v>10.15</v>
      </c>
      <c r="E95">
        <f t="shared" ref="E95:E105" si="14">A95-A94</f>
        <v>10.15</v>
      </c>
      <c r="G95" s="1">
        <v>7.08</v>
      </c>
      <c r="H95">
        <v>11</v>
      </c>
      <c r="I95">
        <f t="shared" ref="I95:I105" si="15">G95/E95</f>
        <v>0.6975369458128079</v>
      </c>
    </row>
    <row r="96" spans="1:9" x14ac:dyDescent="0.3">
      <c r="A96">
        <v>33.78</v>
      </c>
      <c r="B96">
        <v>11.66</v>
      </c>
      <c r="E96">
        <f t="shared" si="14"/>
        <v>11.66</v>
      </c>
      <c r="G96" s="1">
        <v>7.81</v>
      </c>
      <c r="H96">
        <v>10</v>
      </c>
      <c r="I96">
        <f t="shared" si="15"/>
        <v>0.66981132075471694</v>
      </c>
    </row>
    <row r="97" spans="1:9" x14ac:dyDescent="0.3">
      <c r="A97">
        <v>43.56</v>
      </c>
      <c r="B97">
        <v>9.7799999999999994</v>
      </c>
      <c r="E97">
        <f t="shared" si="14"/>
        <v>9.7800000000000011</v>
      </c>
      <c r="G97" s="1">
        <v>6.63</v>
      </c>
      <c r="H97">
        <v>9</v>
      </c>
      <c r="I97">
        <f t="shared" si="15"/>
        <v>0.67791411042944771</v>
      </c>
    </row>
    <row r="98" spans="1:9" x14ac:dyDescent="0.3">
      <c r="A98">
        <v>55.12</v>
      </c>
      <c r="B98">
        <v>11.56</v>
      </c>
      <c r="E98">
        <f t="shared" si="14"/>
        <v>11.559999999999995</v>
      </c>
      <c r="G98" s="1">
        <v>7.61</v>
      </c>
      <c r="H98">
        <v>8</v>
      </c>
      <c r="I98">
        <f t="shared" si="15"/>
        <v>0.65830449826989645</v>
      </c>
    </row>
    <row r="99" spans="1:9" x14ac:dyDescent="0.3">
      <c r="A99">
        <v>67.319999999999993</v>
      </c>
      <c r="B99">
        <v>12.2</v>
      </c>
      <c r="E99">
        <f t="shared" si="14"/>
        <v>12.199999999999996</v>
      </c>
      <c r="G99" s="1">
        <v>7.82</v>
      </c>
      <c r="H99">
        <v>7</v>
      </c>
      <c r="I99">
        <f t="shared" si="15"/>
        <v>0.64098360655737729</v>
      </c>
    </row>
    <row r="100" spans="1:9" x14ac:dyDescent="0.3">
      <c r="A100">
        <v>78.319999999999993</v>
      </c>
      <c r="B100">
        <v>11</v>
      </c>
      <c r="E100">
        <f t="shared" si="14"/>
        <v>11</v>
      </c>
      <c r="G100" s="1">
        <v>6.75</v>
      </c>
      <c r="H100">
        <v>6</v>
      </c>
      <c r="I100">
        <f t="shared" si="15"/>
        <v>0.61363636363636365</v>
      </c>
    </row>
    <row r="101" spans="1:9" x14ac:dyDescent="0.3">
      <c r="A101">
        <v>88.52</v>
      </c>
      <c r="B101">
        <v>10.199999999999999</v>
      </c>
      <c r="E101">
        <f t="shared" si="14"/>
        <v>10.200000000000003</v>
      </c>
      <c r="G101" s="1">
        <v>5.77</v>
      </c>
      <c r="H101">
        <v>5</v>
      </c>
      <c r="I101">
        <f t="shared" si="15"/>
        <v>0.56568627450980369</v>
      </c>
    </row>
    <row r="102" spans="1:9" x14ac:dyDescent="0.3">
      <c r="A102">
        <v>98.7</v>
      </c>
      <c r="B102">
        <v>10.18</v>
      </c>
      <c r="E102">
        <f t="shared" si="14"/>
        <v>10.180000000000007</v>
      </c>
      <c r="G102" s="1">
        <v>6.15</v>
      </c>
      <c r="H102">
        <v>4</v>
      </c>
      <c r="I102">
        <f t="shared" si="15"/>
        <v>0.60412573673870296</v>
      </c>
    </row>
    <row r="103" spans="1:9" x14ac:dyDescent="0.3">
      <c r="A103">
        <v>108.7</v>
      </c>
      <c r="B103">
        <v>10</v>
      </c>
      <c r="E103">
        <f t="shared" si="14"/>
        <v>10</v>
      </c>
      <c r="G103" s="1">
        <v>3.77</v>
      </c>
      <c r="H103">
        <v>3</v>
      </c>
      <c r="I103">
        <f t="shared" si="15"/>
        <v>0.377</v>
      </c>
    </row>
    <row r="104" spans="1:9" x14ac:dyDescent="0.3">
      <c r="A104">
        <v>119.35</v>
      </c>
      <c r="B104">
        <v>10.65</v>
      </c>
      <c r="E104">
        <f t="shared" si="14"/>
        <v>10.649999999999991</v>
      </c>
      <c r="G104" s="1">
        <v>3.86</v>
      </c>
      <c r="H104">
        <v>2</v>
      </c>
      <c r="I104">
        <f t="shared" si="15"/>
        <v>0.36244131455399087</v>
      </c>
    </row>
    <row r="105" spans="1:9" x14ac:dyDescent="0.3">
      <c r="A105">
        <v>133.16</v>
      </c>
      <c r="B105">
        <v>13.81</v>
      </c>
      <c r="E105">
        <f t="shared" si="14"/>
        <v>13.810000000000002</v>
      </c>
      <c r="G105" s="1">
        <v>3.36</v>
      </c>
      <c r="H105">
        <v>1</v>
      </c>
      <c r="I105">
        <f t="shared" si="15"/>
        <v>0.24330195510499633</v>
      </c>
    </row>
    <row r="106" spans="1:9" x14ac:dyDescent="0.3">
      <c r="A106" t="s">
        <v>11</v>
      </c>
    </row>
    <row r="107" spans="1:9" x14ac:dyDescent="0.3">
      <c r="A107">
        <v>0</v>
      </c>
      <c r="G107" s="1"/>
    </row>
    <row r="108" spans="1:9" x14ac:dyDescent="0.3">
      <c r="A108">
        <v>10.28</v>
      </c>
      <c r="B108">
        <v>10.28</v>
      </c>
      <c r="E108">
        <f>A108-A107</f>
        <v>10.28</v>
      </c>
      <c r="G108" s="1">
        <v>7.08</v>
      </c>
      <c r="H108">
        <v>12</v>
      </c>
      <c r="I108">
        <f>G108/E108</f>
        <v>0.68871595330739299</v>
      </c>
    </row>
    <row r="109" spans="1:9" x14ac:dyDescent="0.3">
      <c r="A109">
        <v>20.440000000000001</v>
      </c>
      <c r="B109">
        <v>10.16</v>
      </c>
      <c r="E109">
        <f t="shared" ref="E109:E120" si="16">A109-A108</f>
        <v>10.160000000000002</v>
      </c>
      <c r="G109" s="1">
        <v>7.81</v>
      </c>
      <c r="H109">
        <v>11</v>
      </c>
      <c r="I109">
        <f t="shared" ref="I109:I119" si="17">G109/E109</f>
        <v>0.76870078740157466</v>
      </c>
    </row>
    <row r="110" spans="1:9" x14ac:dyDescent="0.3">
      <c r="A110">
        <v>31.89</v>
      </c>
      <c r="B110">
        <v>11.4</v>
      </c>
      <c r="E110">
        <f t="shared" si="16"/>
        <v>11.45</v>
      </c>
      <c r="G110" s="1">
        <v>6.63</v>
      </c>
      <c r="H110">
        <v>10</v>
      </c>
      <c r="I110">
        <f t="shared" si="17"/>
        <v>0.57903930131004366</v>
      </c>
    </row>
    <row r="111" spans="1:9" x14ac:dyDescent="0.3">
      <c r="A111">
        <v>41.66</v>
      </c>
      <c r="B111">
        <v>9.77</v>
      </c>
      <c r="E111">
        <f t="shared" si="16"/>
        <v>9.769999999999996</v>
      </c>
      <c r="G111" s="1">
        <v>7.61</v>
      </c>
      <c r="H111">
        <v>9</v>
      </c>
      <c r="I111">
        <f t="shared" si="17"/>
        <v>0.77891504605936579</v>
      </c>
    </row>
    <row r="112" spans="1:9" x14ac:dyDescent="0.3">
      <c r="A112">
        <v>53.32</v>
      </c>
      <c r="B112">
        <v>11.66</v>
      </c>
      <c r="E112">
        <f t="shared" si="16"/>
        <v>11.660000000000004</v>
      </c>
      <c r="G112" s="1">
        <v>7.82</v>
      </c>
      <c r="H112">
        <v>8</v>
      </c>
      <c r="I112">
        <f t="shared" si="17"/>
        <v>0.67066895368782142</v>
      </c>
    </row>
    <row r="113" spans="1:9" x14ac:dyDescent="0.3">
      <c r="A113">
        <v>65.39</v>
      </c>
      <c r="B113">
        <v>12.07</v>
      </c>
      <c r="E113">
        <f t="shared" si="16"/>
        <v>12.07</v>
      </c>
      <c r="G113" s="1">
        <v>6.75</v>
      </c>
      <c r="H113">
        <v>7</v>
      </c>
      <c r="I113">
        <f t="shared" si="17"/>
        <v>0.55923777961888976</v>
      </c>
    </row>
    <row r="114" spans="1:9" x14ac:dyDescent="0.3">
      <c r="A114">
        <v>76.400000000000006</v>
      </c>
      <c r="B114">
        <v>11.01</v>
      </c>
      <c r="E114">
        <f t="shared" si="16"/>
        <v>11.010000000000005</v>
      </c>
      <c r="G114" s="1">
        <v>5.77</v>
      </c>
      <c r="H114">
        <v>6</v>
      </c>
      <c r="I114">
        <f t="shared" si="17"/>
        <v>0.52406902815622136</v>
      </c>
    </row>
    <row r="115" spans="1:9" x14ac:dyDescent="0.3">
      <c r="A115">
        <v>86.57</v>
      </c>
      <c r="B115">
        <v>10.17</v>
      </c>
      <c r="E115">
        <f t="shared" si="16"/>
        <v>10.169999999999987</v>
      </c>
      <c r="G115" s="1">
        <v>6.15</v>
      </c>
      <c r="H115">
        <v>5</v>
      </c>
      <c r="I115">
        <f t="shared" si="17"/>
        <v>0.60471976401180016</v>
      </c>
    </row>
    <row r="116" spans="1:9" x14ac:dyDescent="0.3">
      <c r="A116">
        <v>96.8</v>
      </c>
      <c r="B116">
        <v>10.23</v>
      </c>
      <c r="E116">
        <f t="shared" si="16"/>
        <v>10.230000000000004</v>
      </c>
      <c r="G116" s="1">
        <v>3.77</v>
      </c>
      <c r="H116">
        <v>4</v>
      </c>
      <c r="I116">
        <f t="shared" si="17"/>
        <v>0.3685239491691103</v>
      </c>
    </row>
    <row r="117" spans="1:9" x14ac:dyDescent="0.3">
      <c r="A117">
        <v>107.02</v>
      </c>
      <c r="B117">
        <v>10.220000000000001</v>
      </c>
      <c r="E117">
        <f t="shared" si="16"/>
        <v>10.219999999999999</v>
      </c>
      <c r="G117" s="1">
        <v>3.86</v>
      </c>
      <c r="H117">
        <v>3</v>
      </c>
      <c r="I117">
        <f t="shared" si="17"/>
        <v>0.37769080234833663</v>
      </c>
    </row>
    <row r="118" spans="1:9" x14ac:dyDescent="0.3">
      <c r="A118">
        <v>117.64</v>
      </c>
      <c r="B118">
        <v>10.62</v>
      </c>
      <c r="E118">
        <f t="shared" si="16"/>
        <v>10.620000000000005</v>
      </c>
      <c r="G118" s="1">
        <v>3.36</v>
      </c>
      <c r="H118">
        <v>2</v>
      </c>
      <c r="I118">
        <f t="shared" si="17"/>
        <v>0.31638418079096031</v>
      </c>
    </row>
    <row r="119" spans="1:9" x14ac:dyDescent="0.3">
      <c r="A119">
        <v>131.72999999999999</v>
      </c>
      <c r="B119">
        <v>14.09</v>
      </c>
      <c r="E119">
        <f t="shared" si="16"/>
        <v>14.089999999999989</v>
      </c>
      <c r="G119" s="1">
        <v>2.81</v>
      </c>
      <c r="H119">
        <v>1</v>
      </c>
      <c r="I119">
        <f t="shared" si="17"/>
        <v>0.19943222143364103</v>
      </c>
    </row>
    <row r="120" spans="1:9" x14ac:dyDescent="0.3">
      <c r="A120">
        <v>179.78</v>
      </c>
      <c r="B120">
        <v>48.05</v>
      </c>
      <c r="E120">
        <f t="shared" si="16"/>
        <v>48.050000000000011</v>
      </c>
      <c r="G120" s="1">
        <v>8.27</v>
      </c>
    </row>
    <row r="121" spans="1:9" x14ac:dyDescent="0.3">
      <c r="A121" s="1" t="s">
        <v>12</v>
      </c>
    </row>
    <row r="122" spans="1:9" x14ac:dyDescent="0.3">
      <c r="A122">
        <v>0</v>
      </c>
      <c r="G122" s="1"/>
    </row>
    <row r="123" spans="1:9" x14ac:dyDescent="0.3">
      <c r="A123">
        <v>11.7</v>
      </c>
      <c r="B123">
        <v>11.7</v>
      </c>
      <c r="E123">
        <f>A123-A122</f>
        <v>11.7</v>
      </c>
      <c r="G123" s="1">
        <v>8.27</v>
      </c>
      <c r="H123">
        <v>12</v>
      </c>
      <c r="I123">
        <f>G123/E123</f>
        <v>0.70683760683760688</v>
      </c>
    </row>
    <row r="124" spans="1:9" x14ac:dyDescent="0.3">
      <c r="A124">
        <v>21.73</v>
      </c>
      <c r="B124">
        <v>10.029999999999999</v>
      </c>
      <c r="E124">
        <f t="shared" ref="E124:E134" si="18">A124-A123</f>
        <v>10.030000000000001</v>
      </c>
      <c r="G124" s="1">
        <v>7.08</v>
      </c>
      <c r="H124">
        <v>11</v>
      </c>
      <c r="I124">
        <f t="shared" ref="I124:I134" si="19">G124/E124</f>
        <v>0.70588235294117641</v>
      </c>
    </row>
    <row r="125" spans="1:9" x14ac:dyDescent="0.3">
      <c r="A125">
        <v>33.14</v>
      </c>
      <c r="B125">
        <v>11.41</v>
      </c>
      <c r="E125">
        <f t="shared" si="18"/>
        <v>11.41</v>
      </c>
      <c r="G125" s="1">
        <v>7.81</v>
      </c>
      <c r="H125">
        <v>10</v>
      </c>
      <c r="I125">
        <f t="shared" si="19"/>
        <v>0.68448729184925494</v>
      </c>
    </row>
    <row r="126" spans="1:9" x14ac:dyDescent="0.3">
      <c r="A126">
        <v>42.68</v>
      </c>
      <c r="B126">
        <v>9.5399999999999991</v>
      </c>
      <c r="E126">
        <f t="shared" si="18"/>
        <v>9.5399999999999991</v>
      </c>
      <c r="G126" s="1">
        <v>6.63</v>
      </c>
      <c r="H126">
        <v>9</v>
      </c>
      <c r="I126">
        <f t="shared" si="19"/>
        <v>0.69496855345911956</v>
      </c>
    </row>
    <row r="127" spans="1:9" x14ac:dyDescent="0.3">
      <c r="A127">
        <v>54.12</v>
      </c>
      <c r="B127">
        <v>11.44</v>
      </c>
      <c r="E127">
        <f t="shared" si="18"/>
        <v>11.439999999999998</v>
      </c>
      <c r="G127" s="1">
        <v>7.61</v>
      </c>
      <c r="H127">
        <v>8</v>
      </c>
      <c r="I127">
        <f t="shared" si="19"/>
        <v>0.66520979020979032</v>
      </c>
    </row>
    <row r="128" spans="1:9" x14ac:dyDescent="0.3">
      <c r="A128">
        <v>66.06</v>
      </c>
      <c r="B128">
        <v>11.94</v>
      </c>
      <c r="E128">
        <f t="shared" si="18"/>
        <v>11.940000000000005</v>
      </c>
      <c r="G128" s="1">
        <v>7.82</v>
      </c>
      <c r="H128">
        <v>7</v>
      </c>
      <c r="I128">
        <f t="shared" si="19"/>
        <v>0.65494137353433812</v>
      </c>
    </row>
    <row r="129" spans="1:9" x14ac:dyDescent="0.3">
      <c r="A129">
        <v>76.92</v>
      </c>
      <c r="B129">
        <v>10.86</v>
      </c>
      <c r="E129">
        <f t="shared" si="18"/>
        <v>10.86</v>
      </c>
      <c r="G129" s="1">
        <v>6.75</v>
      </c>
      <c r="H129">
        <v>6</v>
      </c>
      <c r="I129">
        <f t="shared" si="19"/>
        <v>0.62154696132596687</v>
      </c>
    </row>
    <row r="130" spans="1:9" x14ac:dyDescent="0.3">
      <c r="A130">
        <v>87.08</v>
      </c>
      <c r="B130">
        <v>10.16</v>
      </c>
      <c r="E130">
        <f t="shared" si="18"/>
        <v>10.159999999999997</v>
      </c>
      <c r="G130" s="1">
        <v>5.77</v>
      </c>
      <c r="H130">
        <v>5</v>
      </c>
      <c r="I130">
        <f t="shared" si="19"/>
        <v>0.56791338582677175</v>
      </c>
    </row>
    <row r="131" spans="1:9" x14ac:dyDescent="0.3">
      <c r="A131">
        <v>97.22</v>
      </c>
      <c r="B131">
        <v>10.14</v>
      </c>
      <c r="E131">
        <f t="shared" si="18"/>
        <v>10.14</v>
      </c>
      <c r="G131" s="1">
        <v>6.15</v>
      </c>
      <c r="H131">
        <v>4</v>
      </c>
      <c r="I131">
        <f t="shared" si="19"/>
        <v>0.60650887573964496</v>
      </c>
    </row>
    <row r="132" spans="1:9" x14ac:dyDescent="0.3">
      <c r="A132">
        <v>107.36</v>
      </c>
      <c r="B132">
        <v>10.14</v>
      </c>
      <c r="E132">
        <f t="shared" si="18"/>
        <v>10.14</v>
      </c>
      <c r="G132" s="1">
        <v>3.77</v>
      </c>
      <c r="H132">
        <v>3</v>
      </c>
      <c r="I132">
        <f t="shared" si="19"/>
        <v>0.37179487179487175</v>
      </c>
    </row>
    <row r="133" spans="1:9" x14ac:dyDescent="0.3">
      <c r="A133">
        <v>117.7</v>
      </c>
      <c r="B133">
        <v>10.34</v>
      </c>
      <c r="E133">
        <f t="shared" si="18"/>
        <v>10.340000000000003</v>
      </c>
      <c r="G133" s="1">
        <v>3.86</v>
      </c>
      <c r="H133">
        <v>2</v>
      </c>
      <c r="I133">
        <f t="shared" si="19"/>
        <v>0.37330754352030932</v>
      </c>
    </row>
    <row r="134" spans="1:9" x14ac:dyDescent="0.3">
      <c r="A134">
        <v>131.82</v>
      </c>
      <c r="B134">
        <v>14.12</v>
      </c>
      <c r="E134">
        <f t="shared" si="18"/>
        <v>14.11999999999999</v>
      </c>
      <c r="G134" s="1">
        <v>3.36</v>
      </c>
      <c r="H134">
        <v>1</v>
      </c>
      <c r="I134">
        <f t="shared" si="19"/>
        <v>0.23796033994334292</v>
      </c>
    </row>
    <row r="136" spans="1:9" x14ac:dyDescent="0.3">
      <c r="B136" t="s">
        <v>13</v>
      </c>
      <c r="C136" t="s">
        <v>14</v>
      </c>
    </row>
    <row r="137" spans="1:9" x14ac:dyDescent="0.3">
      <c r="A137" t="s">
        <v>15</v>
      </c>
      <c r="B137" s="3">
        <v>30.95</v>
      </c>
      <c r="C137" s="3">
        <v>39.200000000000003</v>
      </c>
    </row>
    <row r="138" spans="1:9" x14ac:dyDescent="0.3">
      <c r="A138" t="s">
        <v>16</v>
      </c>
      <c r="B138" s="3">
        <v>5.76</v>
      </c>
      <c r="C138" s="3">
        <v>7.22</v>
      </c>
    </row>
    <row r="139" spans="1:9" x14ac:dyDescent="0.3">
      <c r="A139" t="s">
        <v>17</v>
      </c>
      <c r="B139" s="3">
        <f>B137-B138</f>
        <v>25.189999999999998</v>
      </c>
      <c r="C139" s="3">
        <f>C137-C138</f>
        <v>31.980000000000004</v>
      </c>
    </row>
    <row r="141" spans="1:9" x14ac:dyDescent="0.3">
      <c r="B141" t="s">
        <v>13</v>
      </c>
      <c r="C141" t="s">
        <v>18</v>
      </c>
    </row>
    <row r="142" spans="1:9" x14ac:dyDescent="0.3">
      <c r="A142" t="s">
        <v>15</v>
      </c>
      <c r="B142" s="3">
        <v>36.6</v>
      </c>
      <c r="C142" s="3">
        <v>41.08</v>
      </c>
    </row>
    <row r="143" spans="1:9" x14ac:dyDescent="0.3">
      <c r="A143" t="s">
        <v>16</v>
      </c>
      <c r="B143" s="3">
        <v>11.61</v>
      </c>
      <c r="C143" s="3">
        <v>12.46</v>
      </c>
    </row>
    <row r="144" spans="1:9" x14ac:dyDescent="0.3">
      <c r="A144" t="s">
        <v>17</v>
      </c>
      <c r="B144" s="3">
        <f>B142-B143</f>
        <v>24.990000000000002</v>
      </c>
      <c r="C144" s="3">
        <f>C142-C143</f>
        <v>28.619999999999997</v>
      </c>
    </row>
    <row r="146" spans="1:4" x14ac:dyDescent="0.3">
      <c r="B146" t="s">
        <v>13</v>
      </c>
      <c r="C146" t="s">
        <v>14</v>
      </c>
      <c r="D146" t="s">
        <v>19</v>
      </c>
    </row>
    <row r="147" spans="1:4" x14ac:dyDescent="0.3">
      <c r="A147" t="s">
        <v>20</v>
      </c>
      <c r="B147">
        <v>1</v>
      </c>
      <c r="C147" s="2">
        <f>B147*(B139/C139)</f>
        <v>0.78767979987492165</v>
      </c>
      <c r="D147" s="2">
        <f>B147*(B144/C144)</f>
        <v>0.87316561844863749</v>
      </c>
    </row>
  </sheetData>
  <sortState ref="G123:H134">
    <sortCondition descending="1" ref="H123:H134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"/>
  <sheetViews>
    <sheetView topLeftCell="J22" workbookViewId="0">
      <selection activeCell="P58" sqref="P58"/>
    </sheetView>
  </sheetViews>
  <sheetFormatPr baseColWidth="12" defaultRowHeight="20" x14ac:dyDescent="0.3"/>
  <cols>
    <col min="1" max="1" width="32.5703125" bestFit="1" customWidth="1"/>
    <col min="2" max="2" width="16.7109375" bestFit="1" customWidth="1"/>
    <col min="3" max="3" width="16.140625" bestFit="1" customWidth="1"/>
    <col min="4" max="4" width="15.85546875" bestFit="1" customWidth="1"/>
    <col min="7" max="7" width="12.85546875" bestFit="1" customWidth="1"/>
    <col min="8" max="9" width="13.5703125" bestFit="1" customWidth="1"/>
  </cols>
  <sheetData>
    <row r="1" spans="1:18" x14ac:dyDescent="0.3">
      <c r="A1" t="s">
        <v>0</v>
      </c>
      <c r="B1" t="s">
        <v>1</v>
      </c>
      <c r="C1" t="s">
        <v>25</v>
      </c>
      <c r="D1" t="s">
        <v>24</v>
      </c>
      <c r="E1" t="s">
        <v>21</v>
      </c>
      <c r="I1" t="s">
        <v>22</v>
      </c>
      <c r="K1" s="14" t="s">
        <v>23</v>
      </c>
      <c r="L1" s="14"/>
      <c r="M1" s="14"/>
    </row>
    <row r="2" spans="1:18" x14ac:dyDescent="0.3">
      <c r="A2" s="5">
        <v>83.97</v>
      </c>
      <c r="C2" s="4"/>
      <c r="K2" s="5" t="s">
        <v>0</v>
      </c>
      <c r="L2" s="5" t="s">
        <v>1</v>
      </c>
      <c r="M2" s="5" t="s">
        <v>24</v>
      </c>
    </row>
    <row r="3" spans="1:18" x14ac:dyDescent="0.3">
      <c r="A3" s="5">
        <v>75.7</v>
      </c>
      <c r="B3">
        <f>A2-A3</f>
        <v>8.269999999999996</v>
      </c>
      <c r="C3" s="4">
        <f>(A2+A3)/2</f>
        <v>79.835000000000008</v>
      </c>
      <c r="D3">
        <f>1/C3</f>
        <v>1.2525834533725808E-2</v>
      </c>
      <c r="E3">
        <f>A3-A2</f>
        <v>-8.269999999999996</v>
      </c>
      <c r="K3" s="5">
        <v>83.97</v>
      </c>
      <c r="L3" s="5"/>
      <c r="M3" s="6"/>
      <c r="O3" t="s">
        <v>27</v>
      </c>
      <c r="P3" t="s">
        <v>28</v>
      </c>
    </row>
    <row r="4" spans="1:18" x14ac:dyDescent="0.3">
      <c r="A4" s="5">
        <v>68.62</v>
      </c>
      <c r="B4">
        <f t="shared" ref="B4:B16" si="0">A3-A4</f>
        <v>7.0799999999999983</v>
      </c>
      <c r="C4" s="4">
        <f t="shared" ref="C4:C16" si="1">(A3+A4)/2</f>
        <v>72.16</v>
      </c>
      <c r="D4">
        <f t="shared" ref="D4:D16" si="2">1/C4</f>
        <v>1.385809312638581E-2</v>
      </c>
      <c r="E4">
        <f t="shared" ref="E4:E16" si="3">A4-A3</f>
        <v>-7.0799999999999983</v>
      </c>
      <c r="K4" s="5">
        <v>75.7</v>
      </c>
      <c r="L4" s="5">
        <v>8.269999999999996</v>
      </c>
      <c r="M4" s="6">
        <v>1.2525834533725808E-2</v>
      </c>
      <c r="O4">
        <f>45*M4/0.06</f>
        <v>9.3943759002943565</v>
      </c>
      <c r="P4">
        <f>27*I19/1.5</f>
        <v>23.332288401253919</v>
      </c>
      <c r="Q4">
        <f>27*I30/1.5</f>
        <v>24.76871880199667</v>
      </c>
      <c r="R4">
        <f>27*I41/1.5</f>
        <v>24.76871880199667</v>
      </c>
    </row>
    <row r="5" spans="1:18" x14ac:dyDescent="0.3">
      <c r="A5" s="5">
        <v>60.81</v>
      </c>
      <c r="B5">
        <f t="shared" si="0"/>
        <v>7.8100000000000023</v>
      </c>
      <c r="C5" s="4">
        <f t="shared" si="1"/>
        <v>64.715000000000003</v>
      </c>
      <c r="D5">
        <f t="shared" si="2"/>
        <v>1.5452368075407556E-2</v>
      </c>
      <c r="E5">
        <f t="shared" si="3"/>
        <v>-7.8100000000000023</v>
      </c>
      <c r="K5" s="5">
        <v>68.62</v>
      </c>
      <c r="L5" s="5">
        <v>7.0799999999999983</v>
      </c>
      <c r="M5" s="6">
        <v>1.385809312638581E-2</v>
      </c>
      <c r="O5">
        <f t="shared" ref="O5:O12" si="4">45*M5/0.06</f>
        <v>10.393569844789358</v>
      </c>
      <c r="P5">
        <f t="shared" ref="P5:P12" si="5">27*I20/1.5</f>
        <v>23.820560747663549</v>
      </c>
      <c r="Q5">
        <f t="shared" ref="Q5:Q12" si="6">27*I31/1.5</f>
        <v>23.865168539325847</v>
      </c>
      <c r="R5">
        <f t="shared" ref="R5:R12" si="7">27*I42/1.5</f>
        <v>23.820560747663553</v>
      </c>
    </row>
    <row r="6" spans="1:18" x14ac:dyDescent="0.3">
      <c r="A6" s="5">
        <v>54.18</v>
      </c>
      <c r="B6">
        <f t="shared" si="0"/>
        <v>6.6300000000000026</v>
      </c>
      <c r="C6" s="4">
        <f t="shared" si="1"/>
        <v>57.495000000000005</v>
      </c>
      <c r="D6">
        <f t="shared" si="2"/>
        <v>1.7392816766675361E-2</v>
      </c>
      <c r="E6">
        <f t="shared" si="3"/>
        <v>-6.6300000000000026</v>
      </c>
      <c r="K6" s="5">
        <v>60.81</v>
      </c>
      <c r="L6" s="5">
        <v>7.8100000000000023</v>
      </c>
      <c r="M6" s="6">
        <v>1.5452368075407556E-2</v>
      </c>
      <c r="O6">
        <f t="shared" si="4"/>
        <v>11.589276056555669</v>
      </c>
      <c r="P6">
        <f t="shared" si="5"/>
        <v>22.970588235294112</v>
      </c>
      <c r="Q6">
        <f t="shared" si="6"/>
        <v>22.858536585365851</v>
      </c>
      <c r="R6">
        <f t="shared" si="7"/>
        <v>22.674193548387098</v>
      </c>
    </row>
    <row r="7" spans="1:18" x14ac:dyDescent="0.3">
      <c r="A7" s="5">
        <v>46.57</v>
      </c>
      <c r="B7">
        <f t="shared" si="0"/>
        <v>7.6099999999999994</v>
      </c>
      <c r="C7" s="4">
        <f t="shared" si="1"/>
        <v>50.375</v>
      </c>
      <c r="D7">
        <f t="shared" si="2"/>
        <v>1.9851116625310174E-2</v>
      </c>
      <c r="E7">
        <f t="shared" si="3"/>
        <v>-7.6099999999999994</v>
      </c>
      <c r="K7" s="5">
        <v>54.18</v>
      </c>
      <c r="L7" s="5">
        <v>6.6300000000000026</v>
      </c>
      <c r="M7" s="6">
        <v>1.7392816766675361E-2</v>
      </c>
      <c r="O7">
        <f t="shared" si="4"/>
        <v>13.044612575006521</v>
      </c>
      <c r="P7">
        <f t="shared" si="5"/>
        <v>22.182156133829</v>
      </c>
      <c r="Q7">
        <f t="shared" si="6"/>
        <v>21.73770491803279</v>
      </c>
      <c r="R7">
        <f t="shared" si="7"/>
        <v>21.897247706422007</v>
      </c>
    </row>
    <row r="8" spans="1:18" x14ac:dyDescent="0.3">
      <c r="A8" s="5">
        <v>38.75</v>
      </c>
      <c r="B8">
        <f t="shared" si="0"/>
        <v>7.82</v>
      </c>
      <c r="C8" s="4">
        <f t="shared" si="1"/>
        <v>42.66</v>
      </c>
      <c r="D8">
        <f t="shared" si="2"/>
        <v>2.3441162681669011E-2</v>
      </c>
      <c r="E8">
        <f t="shared" si="3"/>
        <v>-7.82</v>
      </c>
      <c r="K8" s="5">
        <v>46.57</v>
      </c>
      <c r="L8" s="5">
        <v>7.6099999999999994</v>
      </c>
      <c r="M8" s="6">
        <v>1.9851116625310174E-2</v>
      </c>
      <c r="O8">
        <f t="shared" si="4"/>
        <v>14.88833746898263</v>
      </c>
      <c r="P8">
        <f t="shared" si="5"/>
        <v>20.293333333333333</v>
      </c>
      <c r="Q8">
        <f t="shared" si="6"/>
        <v>20.414307004470938</v>
      </c>
      <c r="R8">
        <f t="shared" si="7"/>
        <v>20.629518072289166</v>
      </c>
    </row>
    <row r="9" spans="1:18" x14ac:dyDescent="0.3">
      <c r="A9" s="5">
        <v>32</v>
      </c>
      <c r="B9">
        <f t="shared" si="0"/>
        <v>6.75</v>
      </c>
      <c r="C9" s="4">
        <f t="shared" si="1"/>
        <v>35.375</v>
      </c>
      <c r="D9">
        <f t="shared" si="2"/>
        <v>2.8268551236749116E-2</v>
      </c>
      <c r="E9">
        <f t="shared" si="3"/>
        <v>-6.75</v>
      </c>
      <c r="K9" s="5">
        <v>38.75</v>
      </c>
      <c r="L9" s="5">
        <v>7.82</v>
      </c>
      <c r="M9" s="6">
        <v>2.3441162681669011E-2</v>
      </c>
      <c r="O9">
        <f t="shared" si="4"/>
        <v>17.58087201125176</v>
      </c>
      <c r="P9">
        <f t="shared" si="5"/>
        <v>18.162580645161299</v>
      </c>
      <c r="Q9">
        <f t="shared" si="6"/>
        <v>18.472440944881885</v>
      </c>
      <c r="R9">
        <f t="shared" si="7"/>
        <v>18.352020860495433</v>
      </c>
    </row>
    <row r="10" spans="1:18" x14ac:dyDescent="0.3">
      <c r="A10" s="5">
        <v>26.23</v>
      </c>
      <c r="B10">
        <f t="shared" si="0"/>
        <v>5.77</v>
      </c>
      <c r="C10" s="4">
        <f t="shared" si="1"/>
        <v>29.115000000000002</v>
      </c>
      <c r="D10">
        <f t="shared" si="2"/>
        <v>3.434655675768504E-2</v>
      </c>
      <c r="E10">
        <f t="shared" si="3"/>
        <v>-5.77</v>
      </c>
      <c r="K10" s="5">
        <v>32</v>
      </c>
      <c r="L10" s="5">
        <v>6.75</v>
      </c>
      <c r="M10" s="6">
        <v>2.8268551236749116E-2</v>
      </c>
      <c r="O10">
        <f t="shared" si="4"/>
        <v>21.201413427561839</v>
      </c>
      <c r="P10">
        <f t="shared" si="5"/>
        <v>15.738341968911906</v>
      </c>
      <c r="Q10">
        <f t="shared" si="6"/>
        <v>15.799739921976597</v>
      </c>
      <c r="R10">
        <f t="shared" si="7"/>
        <v>15.923984272608118</v>
      </c>
    </row>
    <row r="11" spans="1:18" x14ac:dyDescent="0.3">
      <c r="A11" s="5">
        <v>20.079999999999998</v>
      </c>
      <c r="B11">
        <f t="shared" si="0"/>
        <v>6.1500000000000021</v>
      </c>
      <c r="C11" s="4">
        <f t="shared" si="1"/>
        <v>23.155000000000001</v>
      </c>
      <c r="D11">
        <f t="shared" si="2"/>
        <v>4.3187216583891165E-2</v>
      </c>
      <c r="E11">
        <f t="shared" si="3"/>
        <v>-6.1500000000000021</v>
      </c>
      <c r="K11" s="5">
        <v>26.23</v>
      </c>
      <c r="L11" s="5">
        <v>5.77</v>
      </c>
      <c r="M11" s="6">
        <v>3.434655675768504E-2</v>
      </c>
      <c r="O11">
        <f t="shared" si="4"/>
        <v>25.759917568263781</v>
      </c>
      <c r="P11">
        <f t="shared" si="5"/>
        <v>12.175849941383362</v>
      </c>
      <c r="Q11">
        <f t="shared" si="6"/>
        <v>12.190140845070417</v>
      </c>
      <c r="R11">
        <f t="shared" si="7"/>
        <v>12.291124260355035</v>
      </c>
    </row>
    <row r="12" spans="1:18" x14ac:dyDescent="0.3">
      <c r="A12" s="5">
        <v>16.309999999999999</v>
      </c>
      <c r="B12">
        <f t="shared" si="0"/>
        <v>3.7699999999999996</v>
      </c>
      <c r="C12" s="4">
        <f t="shared" si="1"/>
        <v>18.195</v>
      </c>
      <c r="D12">
        <f t="shared" si="2"/>
        <v>5.4960153888430889E-2</v>
      </c>
      <c r="E12">
        <f t="shared" si="3"/>
        <v>-3.7699999999999996</v>
      </c>
      <c r="K12" s="5">
        <v>20.079999999999998</v>
      </c>
      <c r="L12" s="5">
        <v>6.1500000000000021</v>
      </c>
      <c r="M12" s="6">
        <v>4.3187216583891165E-2</v>
      </c>
      <c r="O12">
        <f t="shared" si="4"/>
        <v>32.390412437918378</v>
      </c>
      <c r="P12">
        <f t="shared" si="5"/>
        <v>9.1261335531739487</v>
      </c>
      <c r="Q12">
        <f t="shared" si="6"/>
        <v>9.1261335531739523</v>
      </c>
      <c r="R12">
        <f t="shared" si="7"/>
        <v>9.163907284768209</v>
      </c>
    </row>
    <row r="13" spans="1:18" x14ac:dyDescent="0.3">
      <c r="A13" s="5">
        <v>12.45</v>
      </c>
      <c r="B13">
        <f t="shared" si="0"/>
        <v>3.8599999999999994</v>
      </c>
      <c r="C13" s="4">
        <f t="shared" si="1"/>
        <v>14.379999999999999</v>
      </c>
      <c r="D13">
        <f t="shared" si="2"/>
        <v>6.9541029207232277E-2</v>
      </c>
      <c r="E13">
        <f t="shared" si="3"/>
        <v>-3.8599999999999994</v>
      </c>
      <c r="K13" s="5">
        <v>16.309999999999999</v>
      </c>
      <c r="L13" s="5">
        <v>3.7699999999999996</v>
      </c>
      <c r="M13" s="6">
        <v>5.4960153888430889E-2</v>
      </c>
    </row>
    <row r="14" spans="1:18" x14ac:dyDescent="0.3">
      <c r="A14" s="5">
        <v>9.09</v>
      </c>
      <c r="B14">
        <f t="shared" si="0"/>
        <v>3.3599999999999994</v>
      </c>
      <c r="C14" s="4">
        <f t="shared" si="1"/>
        <v>10.77</v>
      </c>
      <c r="D14">
        <f t="shared" si="2"/>
        <v>9.2850510677808737E-2</v>
      </c>
      <c r="E14">
        <f t="shared" si="3"/>
        <v>-3.3599999999999994</v>
      </c>
      <c r="K14" s="5">
        <v>12.45</v>
      </c>
      <c r="L14" s="5">
        <v>3.8599999999999994</v>
      </c>
      <c r="M14" s="6">
        <v>6.9541029207232277E-2</v>
      </c>
    </row>
    <row r="15" spans="1:18" x14ac:dyDescent="0.3">
      <c r="A15" s="5">
        <v>6.28</v>
      </c>
      <c r="B15">
        <f t="shared" si="0"/>
        <v>2.8099999999999996</v>
      </c>
      <c r="C15" s="4">
        <f t="shared" si="1"/>
        <v>7.6850000000000005</v>
      </c>
      <c r="D15">
        <f t="shared" si="2"/>
        <v>0.13012361743656473</v>
      </c>
      <c r="E15">
        <f t="shared" si="3"/>
        <v>-2.8099999999999996</v>
      </c>
      <c r="K15" s="5">
        <v>9.09</v>
      </c>
      <c r="L15" s="5">
        <v>3.3599999999999994</v>
      </c>
      <c r="M15" s="6">
        <v>9.2850510677808737E-2</v>
      </c>
    </row>
    <row r="16" spans="1:18" x14ac:dyDescent="0.3">
      <c r="A16" s="5">
        <v>3.14</v>
      </c>
      <c r="B16">
        <f t="shared" si="0"/>
        <v>3.14</v>
      </c>
      <c r="C16" s="4">
        <f t="shared" si="1"/>
        <v>4.71</v>
      </c>
      <c r="D16">
        <f t="shared" si="2"/>
        <v>0.21231422505307856</v>
      </c>
      <c r="E16">
        <f t="shared" si="3"/>
        <v>-3.14</v>
      </c>
      <c r="K16" s="5">
        <v>6.28</v>
      </c>
      <c r="L16" s="5">
        <v>2.8099999999999996</v>
      </c>
      <c r="M16" s="6">
        <v>0.13012361743656473</v>
      </c>
    </row>
    <row r="17" spans="1:13" x14ac:dyDescent="0.3">
      <c r="A17" t="s">
        <v>3</v>
      </c>
      <c r="K17" s="5">
        <v>3.14</v>
      </c>
      <c r="L17" s="5">
        <v>3.14</v>
      </c>
      <c r="M17" s="6">
        <v>0.21231422505307856</v>
      </c>
    </row>
    <row r="18" spans="1:13" x14ac:dyDescent="0.3">
      <c r="A18">
        <v>0</v>
      </c>
      <c r="K18" s="5" t="s">
        <v>3</v>
      </c>
      <c r="L18" s="5"/>
      <c r="M18" s="5"/>
    </row>
    <row r="19" spans="1:13" x14ac:dyDescent="0.3">
      <c r="A19">
        <v>6.38</v>
      </c>
      <c r="B19">
        <v>6.38</v>
      </c>
      <c r="E19">
        <f>A19-A18</f>
        <v>6.38</v>
      </c>
      <c r="G19">
        <v>8.27</v>
      </c>
      <c r="H19">
        <v>9</v>
      </c>
      <c r="I19">
        <f>G19/E19</f>
        <v>1.2962382445141065</v>
      </c>
      <c r="K19" s="5">
        <v>6.38</v>
      </c>
      <c r="L19" s="5">
        <v>6.38</v>
      </c>
      <c r="M19" s="5">
        <v>1.2962382445141065</v>
      </c>
    </row>
    <row r="20" spans="1:13" x14ac:dyDescent="0.3">
      <c r="A20">
        <v>11.73</v>
      </c>
      <c r="B20">
        <v>5.35</v>
      </c>
      <c r="E20">
        <f t="shared" ref="E20:E27" si="8">A20-A19</f>
        <v>5.3500000000000005</v>
      </c>
      <c r="G20">
        <v>7.08</v>
      </c>
      <c r="H20">
        <v>8</v>
      </c>
      <c r="I20">
        <f t="shared" ref="I20:I27" si="9">G20/E20</f>
        <v>1.3233644859813083</v>
      </c>
      <c r="K20" s="5">
        <v>11.73</v>
      </c>
      <c r="L20" s="5">
        <v>5.35</v>
      </c>
      <c r="M20" s="5">
        <v>1.3233644859813083</v>
      </c>
    </row>
    <row r="21" spans="1:13" x14ac:dyDescent="0.3">
      <c r="A21">
        <v>17.850000000000001</v>
      </c>
      <c r="B21">
        <v>6.12</v>
      </c>
      <c r="E21">
        <f t="shared" si="8"/>
        <v>6.120000000000001</v>
      </c>
      <c r="G21">
        <v>7.81</v>
      </c>
      <c r="H21">
        <v>7</v>
      </c>
      <c r="I21">
        <f t="shared" si="9"/>
        <v>1.2761437908496729</v>
      </c>
      <c r="K21" s="5">
        <v>17.850000000000001</v>
      </c>
      <c r="L21" s="5">
        <v>6.12</v>
      </c>
      <c r="M21" s="5">
        <v>1.2761437908496729</v>
      </c>
    </row>
    <row r="22" spans="1:13" x14ac:dyDescent="0.3">
      <c r="A22">
        <v>23.23</v>
      </c>
      <c r="B22">
        <v>5.38</v>
      </c>
      <c r="E22">
        <f t="shared" si="8"/>
        <v>5.379999999999999</v>
      </c>
      <c r="G22">
        <v>6.63</v>
      </c>
      <c r="H22">
        <v>6</v>
      </c>
      <c r="I22">
        <f t="shared" si="9"/>
        <v>1.2323420074349445</v>
      </c>
      <c r="K22" s="5">
        <v>23.23</v>
      </c>
      <c r="L22" s="5">
        <v>5.38</v>
      </c>
      <c r="M22" s="5">
        <v>1.2323420074349445</v>
      </c>
    </row>
    <row r="23" spans="1:13" x14ac:dyDescent="0.3">
      <c r="A23">
        <v>29.98</v>
      </c>
      <c r="B23">
        <v>6.75</v>
      </c>
      <c r="E23">
        <f t="shared" si="8"/>
        <v>6.75</v>
      </c>
      <c r="G23">
        <v>7.61</v>
      </c>
      <c r="H23">
        <v>5</v>
      </c>
      <c r="I23">
        <f t="shared" si="9"/>
        <v>1.1274074074074074</v>
      </c>
      <c r="K23" s="5">
        <v>29.98</v>
      </c>
      <c r="L23" s="5">
        <v>6.75</v>
      </c>
      <c r="M23" s="5">
        <v>1.1274074074074074</v>
      </c>
    </row>
    <row r="24" spans="1:13" x14ac:dyDescent="0.3">
      <c r="A24">
        <v>37.729999999999997</v>
      </c>
      <c r="B24">
        <v>7.75</v>
      </c>
      <c r="E24">
        <f t="shared" si="8"/>
        <v>7.7499999999999964</v>
      </c>
      <c r="G24">
        <v>7.82</v>
      </c>
      <c r="H24">
        <v>4</v>
      </c>
      <c r="I24">
        <f t="shared" si="9"/>
        <v>1.0090322580645166</v>
      </c>
      <c r="K24" s="5">
        <v>37.729999999999997</v>
      </c>
      <c r="L24" s="5">
        <v>7.75</v>
      </c>
      <c r="M24" s="5">
        <v>1.0090322580645166</v>
      </c>
    </row>
    <row r="25" spans="1:13" x14ac:dyDescent="0.3">
      <c r="A25">
        <v>45.45</v>
      </c>
      <c r="B25">
        <v>7.72</v>
      </c>
      <c r="E25">
        <f t="shared" si="8"/>
        <v>7.720000000000006</v>
      </c>
      <c r="G25">
        <v>6.75</v>
      </c>
      <c r="H25">
        <v>3</v>
      </c>
      <c r="I25">
        <f t="shared" si="9"/>
        <v>0.87435233160621695</v>
      </c>
      <c r="K25" s="5">
        <v>45.45</v>
      </c>
      <c r="L25" s="5">
        <v>7.72</v>
      </c>
      <c r="M25" s="5">
        <v>0.87435233160621695</v>
      </c>
    </row>
    <row r="26" spans="1:13" x14ac:dyDescent="0.3">
      <c r="A26">
        <v>53.98</v>
      </c>
      <c r="B26">
        <v>8.5299999999999994</v>
      </c>
      <c r="E26">
        <f t="shared" si="8"/>
        <v>8.529999999999994</v>
      </c>
      <c r="G26">
        <v>5.77</v>
      </c>
      <c r="H26">
        <v>2</v>
      </c>
      <c r="I26">
        <f>G26/E26</f>
        <v>0.67643610785463115</v>
      </c>
      <c r="K26" s="5">
        <v>53.98</v>
      </c>
      <c r="L26" s="5">
        <v>8.5299999999999994</v>
      </c>
      <c r="M26" s="5">
        <v>0.67643610785463115</v>
      </c>
    </row>
    <row r="27" spans="1:13" x14ac:dyDescent="0.3">
      <c r="A27">
        <v>66.11</v>
      </c>
      <c r="B27">
        <v>12.13</v>
      </c>
      <c r="E27">
        <f t="shared" si="8"/>
        <v>12.130000000000003</v>
      </c>
      <c r="G27">
        <v>6.15</v>
      </c>
      <c r="H27">
        <v>1</v>
      </c>
      <c r="I27">
        <f t="shared" si="9"/>
        <v>0.50700741962077489</v>
      </c>
      <c r="K27" s="5">
        <v>66.11</v>
      </c>
      <c r="L27" s="5">
        <v>12.13</v>
      </c>
      <c r="M27" s="5">
        <v>0.50700741962077489</v>
      </c>
    </row>
    <row r="28" spans="1:13" x14ac:dyDescent="0.3">
      <c r="A28" t="s">
        <v>4</v>
      </c>
      <c r="K28" s="5" t="s">
        <v>4</v>
      </c>
      <c r="L28" s="5"/>
      <c r="M28" s="5"/>
    </row>
    <row r="29" spans="1:13" x14ac:dyDescent="0.3">
      <c r="A29">
        <v>0</v>
      </c>
      <c r="K29" s="5">
        <v>6.01</v>
      </c>
      <c r="L29" s="5">
        <v>6.01</v>
      </c>
      <c r="M29" s="5">
        <v>1.3760399334442595</v>
      </c>
    </row>
    <row r="30" spans="1:13" x14ac:dyDescent="0.3">
      <c r="A30">
        <v>6.01</v>
      </c>
      <c r="E30">
        <f>A30-A29</f>
        <v>6.01</v>
      </c>
      <c r="G30" s="1">
        <v>8.27</v>
      </c>
      <c r="H30">
        <v>9</v>
      </c>
      <c r="I30">
        <f>G30/E30</f>
        <v>1.3760399334442595</v>
      </c>
      <c r="K30" s="5">
        <v>11.35</v>
      </c>
      <c r="L30" s="5">
        <v>5.34</v>
      </c>
      <c r="M30" s="5">
        <v>1.3258426966292136</v>
      </c>
    </row>
    <row r="31" spans="1:13" x14ac:dyDescent="0.3">
      <c r="A31">
        <v>11.35</v>
      </c>
      <c r="B31">
        <v>5.34</v>
      </c>
      <c r="E31">
        <f t="shared" ref="E31:E38" si="10">A31-A30</f>
        <v>5.34</v>
      </c>
      <c r="G31" s="1">
        <v>7.08</v>
      </c>
      <c r="H31">
        <v>8</v>
      </c>
      <c r="I31">
        <f t="shared" ref="I31:I38" si="11">G31/E31</f>
        <v>1.3258426966292136</v>
      </c>
      <c r="K31" s="5">
        <v>17.5</v>
      </c>
      <c r="L31" s="5">
        <v>6.15</v>
      </c>
      <c r="M31" s="5">
        <v>1.2699186991869917</v>
      </c>
    </row>
    <row r="32" spans="1:13" x14ac:dyDescent="0.3">
      <c r="A32">
        <v>17.5</v>
      </c>
      <c r="B32">
        <v>6.15</v>
      </c>
      <c r="E32">
        <f t="shared" si="10"/>
        <v>6.15</v>
      </c>
      <c r="G32" s="1">
        <v>7.81</v>
      </c>
      <c r="H32">
        <v>7</v>
      </c>
      <c r="I32">
        <f t="shared" si="11"/>
        <v>1.2699186991869917</v>
      </c>
      <c r="K32" s="5">
        <v>22.99</v>
      </c>
      <c r="L32" s="5">
        <v>5.49</v>
      </c>
      <c r="M32" s="5">
        <v>1.2076502732240439</v>
      </c>
    </row>
    <row r="33" spans="1:13" x14ac:dyDescent="0.3">
      <c r="A33">
        <v>22.99</v>
      </c>
      <c r="B33">
        <v>5.49</v>
      </c>
      <c r="E33">
        <f t="shared" si="10"/>
        <v>5.4899999999999984</v>
      </c>
      <c r="G33" s="1">
        <v>6.63</v>
      </c>
      <c r="H33">
        <v>6</v>
      </c>
      <c r="I33">
        <f t="shared" si="11"/>
        <v>1.2076502732240439</v>
      </c>
      <c r="K33" s="5">
        <v>29.7</v>
      </c>
      <c r="L33" s="5">
        <v>6.71</v>
      </c>
      <c r="M33" s="5">
        <v>1.134128166915052</v>
      </c>
    </row>
    <row r="34" spans="1:13" x14ac:dyDescent="0.3">
      <c r="A34">
        <v>29.7</v>
      </c>
      <c r="B34">
        <v>6.71</v>
      </c>
      <c r="E34">
        <f t="shared" si="10"/>
        <v>6.7100000000000009</v>
      </c>
      <c r="G34" s="1">
        <v>7.61</v>
      </c>
      <c r="H34">
        <v>5</v>
      </c>
      <c r="I34">
        <f t="shared" si="11"/>
        <v>1.134128166915052</v>
      </c>
      <c r="K34" s="5">
        <v>37.32</v>
      </c>
      <c r="L34" s="5">
        <v>7.62</v>
      </c>
      <c r="M34" s="5">
        <v>1.0262467191601048</v>
      </c>
    </row>
    <row r="35" spans="1:13" x14ac:dyDescent="0.3">
      <c r="A35">
        <v>37.32</v>
      </c>
      <c r="B35">
        <v>7.62</v>
      </c>
      <c r="E35">
        <f t="shared" si="10"/>
        <v>7.620000000000001</v>
      </c>
      <c r="G35" s="1">
        <v>7.82</v>
      </c>
      <c r="H35">
        <v>4</v>
      </c>
      <c r="I35">
        <f t="shared" si="11"/>
        <v>1.0262467191601048</v>
      </c>
      <c r="K35" s="5">
        <v>45.01</v>
      </c>
      <c r="L35" s="5">
        <v>7.69</v>
      </c>
      <c r="M35" s="5">
        <v>0.87776332899869991</v>
      </c>
    </row>
    <row r="36" spans="1:13" x14ac:dyDescent="0.3">
      <c r="A36">
        <v>45.01</v>
      </c>
      <c r="B36">
        <v>7.69</v>
      </c>
      <c r="E36">
        <f t="shared" si="10"/>
        <v>7.6899999999999977</v>
      </c>
      <c r="G36" s="1">
        <v>6.75</v>
      </c>
      <c r="H36">
        <v>3</v>
      </c>
      <c r="I36">
        <f t="shared" si="11"/>
        <v>0.87776332899869991</v>
      </c>
      <c r="K36" s="5">
        <v>53.53</v>
      </c>
      <c r="L36" s="5">
        <v>8.52</v>
      </c>
      <c r="M36" s="5">
        <v>0.67723004694835653</v>
      </c>
    </row>
    <row r="37" spans="1:13" x14ac:dyDescent="0.3">
      <c r="A37">
        <v>53.53</v>
      </c>
      <c r="B37">
        <v>8.52</v>
      </c>
      <c r="E37">
        <f t="shared" si="10"/>
        <v>8.5200000000000031</v>
      </c>
      <c r="G37" s="1">
        <v>5.77</v>
      </c>
      <c r="H37">
        <v>2</v>
      </c>
      <c r="I37">
        <f t="shared" si="11"/>
        <v>0.67723004694835653</v>
      </c>
      <c r="K37" s="5">
        <v>65.66</v>
      </c>
      <c r="L37" s="5">
        <v>12.13</v>
      </c>
      <c r="M37" s="5">
        <v>0.50700741962077511</v>
      </c>
    </row>
    <row r="38" spans="1:13" x14ac:dyDescent="0.3">
      <c r="A38">
        <v>65.66</v>
      </c>
      <c r="B38">
        <v>12.13</v>
      </c>
      <c r="E38">
        <f t="shared" si="10"/>
        <v>12.129999999999995</v>
      </c>
      <c r="G38" s="1">
        <v>6.15</v>
      </c>
      <c r="H38">
        <v>1</v>
      </c>
      <c r="I38">
        <f t="shared" si="11"/>
        <v>0.50700741962077511</v>
      </c>
      <c r="K38" s="5" t="s">
        <v>5</v>
      </c>
      <c r="L38" s="5"/>
      <c r="M38" s="5"/>
    </row>
    <row r="39" spans="1:13" x14ac:dyDescent="0.3">
      <c r="A39" t="s">
        <v>5</v>
      </c>
      <c r="K39" s="5">
        <v>6.01</v>
      </c>
      <c r="L39" s="5">
        <v>6.01</v>
      </c>
      <c r="M39" s="5">
        <v>1.3760399334442595</v>
      </c>
    </row>
    <row r="40" spans="1:13" x14ac:dyDescent="0.3">
      <c r="A40">
        <v>0</v>
      </c>
      <c r="G40" s="1"/>
      <c r="K40" s="5">
        <v>11.36</v>
      </c>
      <c r="L40" s="5">
        <v>5.35</v>
      </c>
      <c r="M40" s="5">
        <v>1.3233644859813085</v>
      </c>
    </row>
    <row r="41" spans="1:13" x14ac:dyDescent="0.3">
      <c r="A41">
        <v>6.01</v>
      </c>
      <c r="B41">
        <v>6.01</v>
      </c>
      <c r="E41">
        <f>A41-A40</f>
        <v>6.01</v>
      </c>
      <c r="G41" s="1">
        <v>8.27</v>
      </c>
      <c r="H41">
        <v>9</v>
      </c>
      <c r="I41">
        <f>G41/E41</f>
        <v>1.3760399334442595</v>
      </c>
      <c r="K41" s="5">
        <v>17.559999999999999</v>
      </c>
      <c r="L41" s="5">
        <v>6.1999999999999993</v>
      </c>
      <c r="M41" s="5">
        <v>1.2596774193548388</v>
      </c>
    </row>
    <row r="42" spans="1:13" x14ac:dyDescent="0.3">
      <c r="A42">
        <v>11.36</v>
      </c>
      <c r="B42">
        <v>5.35</v>
      </c>
      <c r="E42">
        <f t="shared" ref="E42:E49" si="12">A42-A41</f>
        <v>5.35</v>
      </c>
      <c r="G42" s="1">
        <v>7.08</v>
      </c>
      <c r="H42">
        <v>8</v>
      </c>
      <c r="I42">
        <f t="shared" ref="I42:I49" si="13">G42/E42</f>
        <v>1.3233644859813085</v>
      </c>
      <c r="K42" s="5">
        <v>23.01</v>
      </c>
      <c r="L42" s="5">
        <v>5.4500000000000028</v>
      </c>
      <c r="M42" s="5">
        <v>1.2165137614678894</v>
      </c>
    </row>
    <row r="43" spans="1:13" x14ac:dyDescent="0.3">
      <c r="A43">
        <v>17.559999999999999</v>
      </c>
      <c r="B43">
        <v>6.2</v>
      </c>
      <c r="E43">
        <f t="shared" si="12"/>
        <v>6.1999999999999993</v>
      </c>
      <c r="G43" s="1">
        <v>7.81</v>
      </c>
      <c r="H43">
        <v>7</v>
      </c>
      <c r="I43">
        <f t="shared" si="13"/>
        <v>1.2596774193548388</v>
      </c>
      <c r="K43" s="5">
        <v>29.65</v>
      </c>
      <c r="L43" s="5">
        <v>6.639999999999997</v>
      </c>
      <c r="M43" s="5">
        <v>1.1460843373493981</v>
      </c>
    </row>
    <row r="44" spans="1:13" x14ac:dyDescent="0.3">
      <c r="A44">
        <v>23.01</v>
      </c>
      <c r="E44">
        <f t="shared" si="12"/>
        <v>5.4500000000000028</v>
      </c>
      <c r="G44" s="1">
        <v>6.63</v>
      </c>
      <c r="H44">
        <v>6</v>
      </c>
      <c r="I44">
        <f t="shared" si="13"/>
        <v>1.2165137614678894</v>
      </c>
      <c r="K44" s="5">
        <v>37.32</v>
      </c>
      <c r="L44" s="5">
        <v>7.6700000000000017</v>
      </c>
      <c r="M44" s="5">
        <v>1.0195567144719686</v>
      </c>
    </row>
    <row r="45" spans="1:13" x14ac:dyDescent="0.3">
      <c r="A45">
        <v>29.65</v>
      </c>
      <c r="B45">
        <v>6.64</v>
      </c>
      <c r="E45">
        <f t="shared" si="12"/>
        <v>6.639999999999997</v>
      </c>
      <c r="G45" s="1">
        <v>7.61</v>
      </c>
      <c r="H45">
        <v>5</v>
      </c>
      <c r="I45">
        <f t="shared" si="13"/>
        <v>1.1460843373493981</v>
      </c>
      <c r="K45" s="5">
        <v>44.95</v>
      </c>
      <c r="L45" s="5">
        <v>7.6300000000000026</v>
      </c>
      <c r="M45" s="5">
        <v>0.88466579292267333</v>
      </c>
    </row>
    <row r="46" spans="1:13" x14ac:dyDescent="0.3">
      <c r="A46">
        <v>37.32</v>
      </c>
      <c r="B46">
        <v>7.67</v>
      </c>
      <c r="E46">
        <f t="shared" si="12"/>
        <v>7.6700000000000017</v>
      </c>
      <c r="G46" s="1">
        <v>7.82</v>
      </c>
      <c r="H46">
        <v>4</v>
      </c>
      <c r="I46">
        <f t="shared" si="13"/>
        <v>1.0195567144719686</v>
      </c>
      <c r="K46" s="5">
        <v>53.4</v>
      </c>
      <c r="L46" s="5">
        <v>8.4499999999999957</v>
      </c>
      <c r="M46" s="5">
        <v>0.68284023668639082</v>
      </c>
    </row>
    <row r="47" spans="1:13" x14ac:dyDescent="0.3">
      <c r="A47">
        <v>44.95</v>
      </c>
      <c r="B47">
        <v>7.63</v>
      </c>
      <c r="E47">
        <f t="shared" si="12"/>
        <v>7.6300000000000026</v>
      </c>
      <c r="G47" s="1">
        <v>6.75</v>
      </c>
      <c r="H47">
        <v>3</v>
      </c>
      <c r="I47">
        <f t="shared" si="13"/>
        <v>0.88466579292267333</v>
      </c>
      <c r="K47" s="5">
        <v>65.48</v>
      </c>
      <c r="L47" s="5">
        <v>12.080000000000005</v>
      </c>
      <c r="M47" s="5">
        <v>0.50910596026490051</v>
      </c>
    </row>
    <row r="48" spans="1:13" x14ac:dyDescent="0.3">
      <c r="A48">
        <v>53.4</v>
      </c>
      <c r="B48">
        <v>8.4499999999999993</v>
      </c>
      <c r="E48">
        <f t="shared" si="12"/>
        <v>8.4499999999999957</v>
      </c>
      <c r="G48" s="1">
        <v>5.77</v>
      </c>
      <c r="H48">
        <v>2</v>
      </c>
      <c r="I48">
        <f t="shared" si="13"/>
        <v>0.68284023668639082</v>
      </c>
      <c r="K48" s="5" t="s">
        <v>6</v>
      </c>
      <c r="L48" s="5"/>
      <c r="M48" s="5"/>
    </row>
    <row r="49" spans="1:18" x14ac:dyDescent="0.3">
      <c r="A49">
        <v>65.48</v>
      </c>
      <c r="B49">
        <v>12.08</v>
      </c>
      <c r="E49">
        <f t="shared" si="12"/>
        <v>12.080000000000005</v>
      </c>
      <c r="G49" s="1">
        <v>6.15</v>
      </c>
      <c r="H49">
        <v>1</v>
      </c>
      <c r="I49">
        <f t="shared" si="13"/>
        <v>0.50910596026490051</v>
      </c>
      <c r="K49" s="5">
        <v>7.68</v>
      </c>
      <c r="L49" s="5">
        <v>7.68</v>
      </c>
      <c r="M49" s="5">
        <v>1.0768229166666667</v>
      </c>
    </row>
    <row r="50" spans="1:18" x14ac:dyDescent="0.3">
      <c r="A50" t="s">
        <v>7</v>
      </c>
      <c r="K50" s="5">
        <v>14.55</v>
      </c>
      <c r="L50" s="5">
        <v>6.89</v>
      </c>
      <c r="M50" s="5">
        <v>1.0305676855895196</v>
      </c>
      <c r="O50" t="s">
        <v>27</v>
      </c>
      <c r="P50" t="s">
        <v>28</v>
      </c>
    </row>
    <row r="51" spans="1:18" x14ac:dyDescent="0.3">
      <c r="A51">
        <v>0</v>
      </c>
      <c r="G51" s="1"/>
      <c r="K51" s="5">
        <v>22.2</v>
      </c>
      <c r="L51" s="5">
        <v>7.65</v>
      </c>
      <c r="M51" s="5">
        <v>1.0209150326797387</v>
      </c>
      <c r="O51">
        <f>45*M4/0.11</f>
        <v>5.1242050365241942</v>
      </c>
      <c r="P51">
        <f>27*I52/1.5</f>
        <v>19.382812500000004</v>
      </c>
      <c r="Q51">
        <f>27*I66/1.5</f>
        <v>19.084615384615386</v>
      </c>
      <c r="R51">
        <f>27*I80/1.5</f>
        <v>19.133676092544984</v>
      </c>
    </row>
    <row r="52" spans="1:18" x14ac:dyDescent="0.3">
      <c r="A52">
        <v>7.68</v>
      </c>
      <c r="B52">
        <v>7.68</v>
      </c>
      <c r="E52">
        <f>A52-A51</f>
        <v>7.68</v>
      </c>
      <c r="G52" s="1">
        <v>8.27</v>
      </c>
      <c r="H52">
        <v>12</v>
      </c>
      <c r="I52">
        <f>G52/E52</f>
        <v>1.0768229166666667</v>
      </c>
      <c r="K52" s="5">
        <v>28.77</v>
      </c>
      <c r="L52" s="5">
        <v>6.57</v>
      </c>
      <c r="M52" s="5">
        <v>1.0091324200913241</v>
      </c>
      <c r="O52">
        <f t="shared" ref="O52:O62" si="14">45*M5/0.11</f>
        <v>5.6692199153396494</v>
      </c>
      <c r="P52">
        <f t="shared" ref="P52:P62" si="15">27*I53/1.5</f>
        <v>18.550218340611355</v>
      </c>
      <c r="Q52">
        <f t="shared" ref="Q52:Q62" si="16">27*I67/1.5</f>
        <v>18.964285714285715</v>
      </c>
      <c r="R52">
        <f t="shared" ref="R52:R62" si="17">27*I81/1.5</f>
        <v>19.666666666666668</v>
      </c>
    </row>
    <row r="53" spans="1:18" x14ac:dyDescent="0.3">
      <c r="A53">
        <v>14.55</v>
      </c>
      <c r="B53">
        <v>6.89</v>
      </c>
      <c r="E53">
        <f t="shared" ref="E53:E63" si="18">A53-A52</f>
        <v>6.870000000000001</v>
      </c>
      <c r="G53" s="1">
        <v>7.08</v>
      </c>
      <c r="H53">
        <v>11</v>
      </c>
      <c r="I53">
        <f t="shared" ref="I53:I63" si="19">G53/E53</f>
        <v>1.0305676855895196</v>
      </c>
      <c r="K53" s="5">
        <v>36.57</v>
      </c>
      <c r="L53" s="5">
        <v>7.8</v>
      </c>
      <c r="M53" s="5">
        <v>0.97564102564102562</v>
      </c>
      <c r="O53">
        <f t="shared" si="14"/>
        <v>6.3214233035758189</v>
      </c>
      <c r="P53">
        <f t="shared" si="15"/>
        <v>18.376470588235296</v>
      </c>
      <c r="Q53">
        <f t="shared" si="16"/>
        <v>18.448818897637793</v>
      </c>
      <c r="R53">
        <f t="shared" si="17"/>
        <v>18.619867549668875</v>
      </c>
    </row>
    <row r="54" spans="1:18" x14ac:dyDescent="0.3">
      <c r="A54">
        <v>22.2</v>
      </c>
      <c r="B54">
        <v>7.65</v>
      </c>
      <c r="E54">
        <f t="shared" si="18"/>
        <v>7.6499999999999986</v>
      </c>
      <c r="G54" s="1">
        <v>7.81</v>
      </c>
      <c r="H54">
        <v>10</v>
      </c>
      <c r="I54">
        <f t="shared" si="19"/>
        <v>1.0209150326797387</v>
      </c>
      <c r="K54" s="5">
        <v>44.96</v>
      </c>
      <c r="L54" s="5">
        <v>8.39</v>
      </c>
      <c r="M54" s="5">
        <v>0.9320619785458879</v>
      </c>
      <c r="O54">
        <f t="shared" si="14"/>
        <v>7.1152432227308289</v>
      </c>
      <c r="P54">
        <f t="shared" si="15"/>
        <v>18.164383561643834</v>
      </c>
      <c r="Q54">
        <f t="shared" si="16"/>
        <v>18.646875000000005</v>
      </c>
      <c r="R54">
        <f t="shared" si="17"/>
        <v>18.882911392405063</v>
      </c>
    </row>
    <row r="55" spans="1:18" x14ac:dyDescent="0.3">
      <c r="A55">
        <v>28.77</v>
      </c>
      <c r="B55">
        <v>6.57</v>
      </c>
      <c r="E55">
        <f t="shared" si="18"/>
        <v>6.57</v>
      </c>
      <c r="G55" s="1">
        <v>6.63</v>
      </c>
      <c r="H55">
        <v>9</v>
      </c>
      <c r="I55">
        <f t="shared" si="19"/>
        <v>1.0091324200913241</v>
      </c>
      <c r="K55" s="5">
        <v>52.3</v>
      </c>
      <c r="L55" s="5">
        <v>7.34</v>
      </c>
      <c r="M55" s="5">
        <v>0.91961852861035465</v>
      </c>
      <c r="O55">
        <f t="shared" si="14"/>
        <v>8.1209113467177989</v>
      </c>
      <c r="P55">
        <f t="shared" si="15"/>
        <v>17.561538461538461</v>
      </c>
      <c r="Q55">
        <f t="shared" si="16"/>
        <v>18.023684210526316</v>
      </c>
      <c r="R55">
        <f t="shared" si="17"/>
        <v>18.143046357615891</v>
      </c>
    </row>
    <row r="56" spans="1:18" x14ac:dyDescent="0.3">
      <c r="A56">
        <v>36.57</v>
      </c>
      <c r="B56">
        <v>7.8</v>
      </c>
      <c r="E56">
        <f t="shared" si="18"/>
        <v>7.8000000000000007</v>
      </c>
      <c r="G56" s="1">
        <v>7.61</v>
      </c>
      <c r="H56">
        <v>8</v>
      </c>
      <c r="I56">
        <f t="shared" si="19"/>
        <v>0.97564102564102562</v>
      </c>
      <c r="K56" s="5">
        <v>59.3</v>
      </c>
      <c r="L56" s="5">
        <v>7</v>
      </c>
      <c r="M56" s="5">
        <v>0.82428571428571418</v>
      </c>
      <c r="O56">
        <f t="shared" si="14"/>
        <v>9.5895665515918687</v>
      </c>
      <c r="P56">
        <f t="shared" si="15"/>
        <v>16.77711561382598</v>
      </c>
      <c r="Q56">
        <f t="shared" si="16"/>
        <v>17.14494518879415</v>
      </c>
      <c r="R56">
        <f t="shared" si="17"/>
        <v>17.862944162436545</v>
      </c>
    </row>
    <row r="57" spans="1:18" x14ac:dyDescent="0.3">
      <c r="A57">
        <v>44.96</v>
      </c>
      <c r="B57">
        <v>8.39</v>
      </c>
      <c r="E57">
        <f t="shared" si="18"/>
        <v>8.39</v>
      </c>
      <c r="G57" s="1">
        <v>7.82</v>
      </c>
      <c r="H57">
        <v>7</v>
      </c>
      <c r="I57">
        <f t="shared" si="19"/>
        <v>0.9320619785458879</v>
      </c>
      <c r="K57" s="5">
        <v>66.36</v>
      </c>
      <c r="L57" s="5">
        <v>7.06</v>
      </c>
      <c r="M57" s="5">
        <v>0.87110481586402244</v>
      </c>
      <c r="O57">
        <f t="shared" si="14"/>
        <v>11.564407324124637</v>
      </c>
      <c r="P57">
        <f>27*I58/1.5</f>
        <v>16.553133514986381</v>
      </c>
      <c r="Q57">
        <f t="shared" si="16"/>
        <v>16.945606694560663</v>
      </c>
      <c r="R57">
        <f t="shared" si="17"/>
        <v>16.758620689655171</v>
      </c>
    </row>
    <row r="58" spans="1:18" x14ac:dyDescent="0.3">
      <c r="A58">
        <v>52.3</v>
      </c>
      <c r="B58">
        <v>7.34</v>
      </c>
      <c r="E58">
        <f t="shared" si="18"/>
        <v>7.3399999999999963</v>
      </c>
      <c r="G58" s="1">
        <v>6.75</v>
      </c>
      <c r="H58">
        <v>6</v>
      </c>
      <c r="I58">
        <f t="shared" si="19"/>
        <v>0.91961852861035465</v>
      </c>
      <c r="K58" s="5">
        <v>73.959999999999994</v>
      </c>
      <c r="L58" s="5">
        <v>7.6</v>
      </c>
      <c r="M58" s="5">
        <v>0.49605263157894774</v>
      </c>
      <c r="O58">
        <f t="shared" si="14"/>
        <v>14.05086412814388</v>
      </c>
      <c r="P58">
        <f t="shared" si="15"/>
        <v>14.837142857142856</v>
      </c>
      <c r="Q58">
        <f t="shared" si="16"/>
        <v>15.501492537313441</v>
      </c>
      <c r="R58">
        <f t="shared" si="17"/>
        <v>15.929447852760745</v>
      </c>
    </row>
    <row r="59" spans="1:18" x14ac:dyDescent="0.3">
      <c r="A59">
        <v>59.3</v>
      </c>
      <c r="B59">
        <v>7</v>
      </c>
      <c r="E59">
        <f t="shared" si="18"/>
        <v>7</v>
      </c>
      <c r="G59" s="1">
        <v>5.77</v>
      </c>
      <c r="H59">
        <v>5</v>
      </c>
      <c r="I59">
        <f t="shared" si="19"/>
        <v>0.82428571428571418</v>
      </c>
      <c r="K59" s="5">
        <v>81.98</v>
      </c>
      <c r="L59" s="5">
        <v>8.02</v>
      </c>
      <c r="M59" s="5">
        <v>0.48129675810473754</v>
      </c>
      <c r="O59">
        <f t="shared" si="14"/>
        <v>17.667497693410024</v>
      </c>
      <c r="P59">
        <f t="shared" si="15"/>
        <v>15.679886685552404</v>
      </c>
      <c r="Q59">
        <f t="shared" si="16"/>
        <v>16.473214285714288</v>
      </c>
      <c r="R59">
        <f t="shared" si="17"/>
        <v>16.77272727272727</v>
      </c>
    </row>
    <row r="60" spans="1:18" x14ac:dyDescent="0.3">
      <c r="A60">
        <v>66.36</v>
      </c>
      <c r="B60">
        <v>7.06</v>
      </c>
      <c r="E60">
        <f t="shared" si="18"/>
        <v>7.0600000000000023</v>
      </c>
      <c r="G60" s="1">
        <v>6.15</v>
      </c>
      <c r="H60">
        <v>4</v>
      </c>
      <c r="I60">
        <f t="shared" si="19"/>
        <v>0.87110481586402244</v>
      </c>
      <c r="K60" s="5">
        <v>92.55</v>
      </c>
      <c r="L60" s="5">
        <v>10.57</v>
      </c>
      <c r="M60" s="5">
        <v>0.31788079470198694</v>
      </c>
      <c r="O60">
        <f t="shared" si="14"/>
        <v>22.483699317994457</v>
      </c>
      <c r="P60">
        <f>27*I61/1.5</f>
        <v>8.9289473684210598</v>
      </c>
      <c r="Q60">
        <f t="shared" si="16"/>
        <v>10.098214285714288</v>
      </c>
      <c r="R60">
        <f t="shared" si="17"/>
        <v>10.235294117647054</v>
      </c>
    </row>
    <row r="61" spans="1:18" x14ac:dyDescent="0.3">
      <c r="A61">
        <v>73.959999999999994</v>
      </c>
      <c r="B61">
        <v>7.6</v>
      </c>
      <c r="E61">
        <f t="shared" si="18"/>
        <v>7.5999999999999943</v>
      </c>
      <c r="G61" s="1">
        <v>3.77</v>
      </c>
      <c r="H61">
        <v>3</v>
      </c>
      <c r="I61">
        <f t="shared" si="19"/>
        <v>0.49605263157894774</v>
      </c>
      <c r="K61" s="5" t="s">
        <v>8</v>
      </c>
      <c r="L61" s="5"/>
      <c r="M61" s="5"/>
      <c r="O61">
        <f t="shared" si="14"/>
        <v>28.448602857504113</v>
      </c>
      <c r="P61">
        <f t="shared" si="15"/>
        <v>8.6633416458852768</v>
      </c>
      <c r="Q61">
        <f t="shared" si="16"/>
        <v>9.8693181818181728</v>
      </c>
      <c r="R61">
        <f t="shared" si="17"/>
        <v>10.559270516717328</v>
      </c>
    </row>
    <row r="62" spans="1:18" x14ac:dyDescent="0.3">
      <c r="A62">
        <v>81.98</v>
      </c>
      <c r="B62">
        <v>8.02</v>
      </c>
      <c r="E62">
        <f t="shared" si="18"/>
        <v>8.0200000000000102</v>
      </c>
      <c r="G62" s="1">
        <v>3.86</v>
      </c>
      <c r="H62">
        <v>2</v>
      </c>
      <c r="I62">
        <f t="shared" si="19"/>
        <v>0.48129675810473754</v>
      </c>
      <c r="K62" s="5">
        <v>7.8</v>
      </c>
      <c r="L62" s="5">
        <v>7.8</v>
      </c>
      <c r="M62" s="5">
        <v>1.0602564102564103</v>
      </c>
      <c r="O62">
        <f t="shared" si="14"/>
        <v>37.984299822739935</v>
      </c>
      <c r="P62">
        <f t="shared" si="15"/>
        <v>5.7218543046357651</v>
      </c>
      <c r="Q62">
        <f t="shared" si="16"/>
        <v>6.8883826879271064</v>
      </c>
      <c r="R62">
        <f t="shared" si="17"/>
        <v>6.9757785467128004</v>
      </c>
    </row>
    <row r="63" spans="1:18" x14ac:dyDescent="0.3">
      <c r="A63">
        <v>92.55</v>
      </c>
      <c r="B63">
        <v>10.57</v>
      </c>
      <c r="E63">
        <f t="shared" si="18"/>
        <v>10.569999999999993</v>
      </c>
      <c r="G63" s="1">
        <v>3.36</v>
      </c>
      <c r="H63">
        <v>1</v>
      </c>
      <c r="I63">
        <f t="shared" si="19"/>
        <v>0.31788079470198694</v>
      </c>
      <c r="K63" s="5">
        <v>14.52</v>
      </c>
      <c r="L63" s="5">
        <v>6.72</v>
      </c>
      <c r="M63" s="5">
        <v>1.0535714285714286</v>
      </c>
    </row>
    <row r="64" spans="1:18" x14ac:dyDescent="0.3">
      <c r="A64" t="s">
        <v>8</v>
      </c>
      <c r="K64" s="5">
        <v>22.14</v>
      </c>
      <c r="L64" s="5">
        <v>7.62</v>
      </c>
      <c r="M64" s="5">
        <v>1.0249343832020996</v>
      </c>
    </row>
    <row r="65" spans="1:18" x14ac:dyDescent="0.3">
      <c r="A65">
        <v>0</v>
      </c>
      <c r="G65" s="1"/>
      <c r="K65" s="5">
        <v>28.54</v>
      </c>
      <c r="L65" s="5">
        <v>6.4</v>
      </c>
      <c r="M65" s="5">
        <v>1.0359375000000002</v>
      </c>
    </row>
    <row r="66" spans="1:18" x14ac:dyDescent="0.3">
      <c r="A66">
        <v>7.8</v>
      </c>
      <c r="B66">
        <v>7.8</v>
      </c>
      <c r="E66">
        <f>A66-A65</f>
        <v>7.8</v>
      </c>
      <c r="G66" s="1">
        <v>8.27</v>
      </c>
      <c r="H66">
        <v>12</v>
      </c>
      <c r="I66">
        <f>G66/E66</f>
        <v>1.0602564102564103</v>
      </c>
      <c r="K66" s="5">
        <v>36.14</v>
      </c>
      <c r="L66" s="5">
        <v>7.6</v>
      </c>
      <c r="M66" s="5">
        <v>1.0013157894736842</v>
      </c>
    </row>
    <row r="67" spans="1:18" x14ac:dyDescent="0.3">
      <c r="A67">
        <v>14.52</v>
      </c>
      <c r="B67">
        <v>6.72</v>
      </c>
      <c r="E67">
        <f t="shared" ref="E67:E77" si="20">A67-A66</f>
        <v>6.72</v>
      </c>
      <c r="G67" s="1">
        <v>7.08</v>
      </c>
      <c r="H67">
        <v>11</v>
      </c>
      <c r="I67">
        <f t="shared" ref="I67:I77" si="21">G67/E67</f>
        <v>1.0535714285714286</v>
      </c>
      <c r="K67" s="5">
        <v>44.35</v>
      </c>
      <c r="L67" s="5">
        <v>8.2100000000000009</v>
      </c>
      <c r="M67" s="5">
        <v>0.95249695493300846</v>
      </c>
    </row>
    <row r="68" spans="1:18" x14ac:dyDescent="0.3">
      <c r="A68">
        <v>22.14</v>
      </c>
      <c r="B68">
        <v>7.62</v>
      </c>
      <c r="E68">
        <f t="shared" si="20"/>
        <v>7.620000000000001</v>
      </c>
      <c r="G68" s="1">
        <v>7.81</v>
      </c>
      <c r="H68">
        <v>10</v>
      </c>
      <c r="I68">
        <f t="shared" si="21"/>
        <v>1.0249343832020996</v>
      </c>
      <c r="K68" s="5">
        <v>51.52</v>
      </c>
      <c r="L68" s="5">
        <v>7.17</v>
      </c>
      <c r="M68" s="5">
        <v>0.94142259414225915</v>
      </c>
    </row>
    <row r="69" spans="1:18" x14ac:dyDescent="0.3">
      <c r="A69">
        <v>28.54</v>
      </c>
      <c r="B69">
        <v>6.4</v>
      </c>
      <c r="E69">
        <f t="shared" si="20"/>
        <v>6.3999999999999986</v>
      </c>
      <c r="G69" s="1">
        <v>6.63</v>
      </c>
      <c r="H69">
        <v>9</v>
      </c>
      <c r="I69">
        <f t="shared" si="21"/>
        <v>1.0359375000000002</v>
      </c>
      <c r="K69" s="5">
        <v>58.22</v>
      </c>
      <c r="L69" s="5">
        <v>6.7</v>
      </c>
      <c r="M69" s="5">
        <v>0.86119402985074678</v>
      </c>
    </row>
    <row r="70" spans="1:18" x14ac:dyDescent="0.3">
      <c r="A70">
        <v>36.14</v>
      </c>
      <c r="B70">
        <v>7.6</v>
      </c>
      <c r="E70">
        <f t="shared" si="20"/>
        <v>7.6000000000000014</v>
      </c>
      <c r="G70" s="1">
        <v>7.61</v>
      </c>
      <c r="H70">
        <v>8</v>
      </c>
      <c r="I70">
        <f t="shared" si="21"/>
        <v>1.0013157894736842</v>
      </c>
      <c r="K70" s="5">
        <v>64.94</v>
      </c>
      <c r="L70" s="5">
        <v>6.72</v>
      </c>
      <c r="M70" s="5">
        <v>0.91517857142857162</v>
      </c>
    </row>
    <row r="71" spans="1:18" x14ac:dyDescent="0.3">
      <c r="A71">
        <v>44.35</v>
      </c>
      <c r="B71">
        <v>8.2100000000000009</v>
      </c>
      <c r="E71">
        <f t="shared" si="20"/>
        <v>8.2100000000000009</v>
      </c>
      <c r="G71" s="1">
        <v>7.82</v>
      </c>
      <c r="H71">
        <v>7</v>
      </c>
      <c r="I71">
        <f t="shared" si="21"/>
        <v>0.95249695493300846</v>
      </c>
      <c r="K71" s="5">
        <v>71.66</v>
      </c>
      <c r="L71" s="5">
        <v>6.72</v>
      </c>
      <c r="M71" s="5">
        <v>0.56101190476190488</v>
      </c>
    </row>
    <row r="72" spans="1:18" x14ac:dyDescent="0.3">
      <c r="A72">
        <v>51.52</v>
      </c>
      <c r="B72">
        <v>7.17</v>
      </c>
      <c r="E72">
        <f t="shared" si="20"/>
        <v>7.1700000000000017</v>
      </c>
      <c r="G72" s="1">
        <v>6.75</v>
      </c>
      <c r="H72">
        <v>6</v>
      </c>
      <c r="I72">
        <f t="shared" si="21"/>
        <v>0.94142259414225915</v>
      </c>
      <c r="K72" s="5">
        <v>78.7</v>
      </c>
      <c r="L72" s="5">
        <v>7.04</v>
      </c>
      <c r="M72" s="5">
        <v>0.54829545454545403</v>
      </c>
    </row>
    <row r="73" spans="1:18" x14ac:dyDescent="0.3">
      <c r="A73">
        <v>58.22</v>
      </c>
      <c r="B73">
        <v>6.7</v>
      </c>
      <c r="E73">
        <f t="shared" si="20"/>
        <v>6.6999999999999957</v>
      </c>
      <c r="G73" s="1">
        <v>5.77</v>
      </c>
      <c r="H73">
        <v>5</v>
      </c>
      <c r="I73">
        <f t="shared" si="21"/>
        <v>0.86119402985074678</v>
      </c>
      <c r="K73" s="5">
        <v>87.48</v>
      </c>
      <c r="L73" s="5">
        <v>8.7799999999999994</v>
      </c>
      <c r="M73" s="5">
        <v>0.38268792710706145</v>
      </c>
    </row>
    <row r="74" spans="1:18" x14ac:dyDescent="0.3">
      <c r="A74">
        <v>64.94</v>
      </c>
      <c r="B74">
        <v>6.72</v>
      </c>
      <c r="E74">
        <f t="shared" si="20"/>
        <v>6.7199999999999989</v>
      </c>
      <c r="G74" s="1">
        <v>6.15</v>
      </c>
      <c r="H74">
        <v>4</v>
      </c>
      <c r="I74">
        <f t="shared" si="21"/>
        <v>0.91517857142857162</v>
      </c>
      <c r="K74" s="5" t="s">
        <v>9</v>
      </c>
      <c r="L74" s="5"/>
      <c r="M74" s="5"/>
    </row>
    <row r="75" spans="1:18" x14ac:dyDescent="0.3">
      <c r="A75">
        <v>71.66</v>
      </c>
      <c r="B75">
        <v>6.72</v>
      </c>
      <c r="E75">
        <f t="shared" si="20"/>
        <v>6.7199999999999989</v>
      </c>
      <c r="G75" s="1">
        <v>3.77</v>
      </c>
      <c r="H75">
        <v>3</v>
      </c>
      <c r="I75">
        <f t="shared" si="21"/>
        <v>0.56101190476190488</v>
      </c>
      <c r="K75" s="5">
        <v>7.78</v>
      </c>
      <c r="L75" s="5">
        <v>7.78</v>
      </c>
      <c r="M75" s="5">
        <v>1.0629820051413881</v>
      </c>
    </row>
    <row r="76" spans="1:18" x14ac:dyDescent="0.3">
      <c r="A76">
        <v>78.7</v>
      </c>
      <c r="B76">
        <v>7.04</v>
      </c>
      <c r="E76">
        <f t="shared" si="20"/>
        <v>7.0400000000000063</v>
      </c>
      <c r="G76" s="1">
        <v>3.86</v>
      </c>
      <c r="H76">
        <v>2</v>
      </c>
      <c r="I76">
        <f t="shared" si="21"/>
        <v>0.54829545454545403</v>
      </c>
      <c r="K76" s="5">
        <v>14.26</v>
      </c>
      <c r="L76" s="5">
        <v>6.48</v>
      </c>
      <c r="M76" s="5">
        <v>1.0925925925925928</v>
      </c>
    </row>
    <row r="77" spans="1:18" x14ac:dyDescent="0.3">
      <c r="A77">
        <v>87.48</v>
      </c>
      <c r="B77">
        <v>8.7799999999999994</v>
      </c>
      <c r="E77">
        <f t="shared" si="20"/>
        <v>8.7800000000000011</v>
      </c>
      <c r="G77" s="1">
        <v>3.36</v>
      </c>
      <c r="H77">
        <v>1</v>
      </c>
      <c r="I77">
        <f t="shared" si="21"/>
        <v>0.38268792710706145</v>
      </c>
      <c r="K77" s="5">
        <v>21.81</v>
      </c>
      <c r="L77" s="5">
        <v>7.55</v>
      </c>
      <c r="M77" s="5">
        <v>1.0344370860927152</v>
      </c>
    </row>
    <row r="78" spans="1:18" x14ac:dyDescent="0.3">
      <c r="A78" t="s">
        <v>9</v>
      </c>
      <c r="K78" s="5">
        <v>28.13</v>
      </c>
      <c r="L78" s="5">
        <v>6.32</v>
      </c>
      <c r="M78" s="5">
        <v>1.0490506329113924</v>
      </c>
    </row>
    <row r="79" spans="1:18" x14ac:dyDescent="0.3">
      <c r="A79">
        <v>0</v>
      </c>
      <c r="G79" s="1"/>
      <c r="K79" s="5">
        <v>35.68</v>
      </c>
      <c r="L79" s="5">
        <v>7.55</v>
      </c>
      <c r="M79" s="5">
        <v>1.0079470198675495</v>
      </c>
      <c r="O79" t="s">
        <v>29</v>
      </c>
      <c r="P79" t="s">
        <v>26</v>
      </c>
      <c r="Q79" t="s">
        <v>26</v>
      </c>
      <c r="R79" t="s">
        <v>26</v>
      </c>
    </row>
    <row r="80" spans="1:18" x14ac:dyDescent="0.3">
      <c r="A80">
        <v>7.78</v>
      </c>
      <c r="B80">
        <v>7.78</v>
      </c>
      <c r="E80">
        <f>A80-A79</f>
        <v>7.78</v>
      </c>
      <c r="G80" s="1">
        <v>8.27</v>
      </c>
      <c r="H80">
        <v>12</v>
      </c>
      <c r="I80">
        <f>G80/E80</f>
        <v>1.0629820051413881</v>
      </c>
      <c r="K80" s="5">
        <v>43.56</v>
      </c>
      <c r="L80" s="5">
        <v>7.88</v>
      </c>
      <c r="M80" s="5">
        <v>0.99238578680203016</v>
      </c>
      <c r="O80">
        <v>1.92062796183796</v>
      </c>
      <c r="P80">
        <f>25*M88/0.7</f>
        <v>24.674782193579183</v>
      </c>
      <c r="Q80">
        <f>25*M101/0.7</f>
        <v>24.596998332406894</v>
      </c>
      <c r="R80">
        <f>25*M114/0.7</f>
        <v>25.244200244200243</v>
      </c>
    </row>
    <row r="81" spans="1:18" x14ac:dyDescent="0.3">
      <c r="A81">
        <v>14.26</v>
      </c>
      <c r="B81">
        <v>6.48</v>
      </c>
      <c r="E81">
        <f t="shared" ref="E81:E91" si="22">A81-A80</f>
        <v>6.4799999999999995</v>
      </c>
      <c r="G81" s="1">
        <v>7.08</v>
      </c>
      <c r="H81">
        <v>11</v>
      </c>
      <c r="I81">
        <f t="shared" ref="I81:I91" si="23">G81/E81</f>
        <v>1.0925925925925928</v>
      </c>
      <c r="K81" s="5">
        <v>50.81</v>
      </c>
      <c r="L81" s="5">
        <v>7.25</v>
      </c>
      <c r="M81" s="5">
        <v>0.93103448275862066</v>
      </c>
      <c r="O81">
        <v>2.1249076127124908</v>
      </c>
      <c r="P81">
        <f t="shared" ref="P81:P90" si="24">25*M89/0.7</f>
        <v>24.912033779028853</v>
      </c>
      <c r="Q81">
        <f t="shared" ref="Q81:Q91" si="25">25*M102/0.7</f>
        <v>27.453599550056239</v>
      </c>
      <c r="R81">
        <f t="shared" ref="R81:R91" si="26">25*M115/0.7</f>
        <v>25.210084033613445</v>
      </c>
    </row>
    <row r="82" spans="1:18" x14ac:dyDescent="0.3">
      <c r="A82">
        <v>21.81</v>
      </c>
      <c r="B82">
        <v>7.55</v>
      </c>
      <c r="E82">
        <f t="shared" si="22"/>
        <v>7.5499999999999989</v>
      </c>
      <c r="G82" s="1">
        <v>7.81</v>
      </c>
      <c r="H82">
        <v>10</v>
      </c>
      <c r="I82">
        <f t="shared" si="23"/>
        <v>1.0344370860927152</v>
      </c>
      <c r="K82" s="5">
        <v>57.33</v>
      </c>
      <c r="L82" s="5">
        <v>6.52</v>
      </c>
      <c r="M82" s="5">
        <v>0.88496932515337468</v>
      </c>
      <c r="O82">
        <v>2.3693631048958252</v>
      </c>
      <c r="P82">
        <f t="shared" si="24"/>
        <v>23.921832884097036</v>
      </c>
      <c r="Q82">
        <f t="shared" si="25"/>
        <v>20.679975046787273</v>
      </c>
      <c r="R82">
        <f t="shared" si="26"/>
        <v>24.445974708901964</v>
      </c>
    </row>
    <row r="83" spans="1:18" x14ac:dyDescent="0.3">
      <c r="A83">
        <v>28.13</v>
      </c>
      <c r="B83">
        <v>6.32</v>
      </c>
      <c r="E83">
        <f t="shared" si="22"/>
        <v>6.32</v>
      </c>
      <c r="G83" s="1">
        <v>6.63</v>
      </c>
      <c r="H83">
        <v>9</v>
      </c>
      <c r="I83">
        <f t="shared" si="23"/>
        <v>1.0490506329113924</v>
      </c>
      <c r="K83" s="5">
        <v>63.93</v>
      </c>
      <c r="L83" s="5">
        <v>6.6</v>
      </c>
      <c r="M83" s="5">
        <v>0.93181818181818166</v>
      </c>
      <c r="O83">
        <v>2.666898570890222</v>
      </c>
      <c r="P83">
        <f t="shared" si="24"/>
        <v>24.211218229623135</v>
      </c>
      <c r="Q83">
        <f t="shared" si="25"/>
        <v>27.818394502120206</v>
      </c>
      <c r="R83">
        <f t="shared" si="26"/>
        <v>24.82030548068284</v>
      </c>
    </row>
    <row r="84" spans="1:18" x14ac:dyDescent="0.3">
      <c r="A84">
        <v>35.68</v>
      </c>
      <c r="B84">
        <v>7.55</v>
      </c>
      <c r="E84">
        <f t="shared" si="22"/>
        <v>7.5500000000000007</v>
      </c>
      <c r="G84" s="1">
        <v>7.61</v>
      </c>
      <c r="H84">
        <v>8</v>
      </c>
      <c r="I84">
        <f t="shared" si="23"/>
        <v>1.0079470198675495</v>
      </c>
      <c r="K84" s="5">
        <v>70.56</v>
      </c>
      <c r="L84" s="5">
        <v>6.63</v>
      </c>
      <c r="M84" s="5">
        <v>0.56862745098039191</v>
      </c>
      <c r="O84">
        <v>3.0438378825475598</v>
      </c>
      <c r="P84">
        <f>25*M92/0.7</f>
        <v>23.510874938210591</v>
      </c>
      <c r="Q84">
        <f t="shared" si="25"/>
        <v>23.95246263170791</v>
      </c>
      <c r="R84">
        <f t="shared" si="26"/>
        <v>23.757492507492511</v>
      </c>
    </row>
    <row r="85" spans="1:18" x14ac:dyDescent="0.3">
      <c r="A85">
        <v>43.56</v>
      </c>
      <c r="B85">
        <v>7.88</v>
      </c>
      <c r="E85">
        <f t="shared" si="22"/>
        <v>7.8800000000000026</v>
      </c>
      <c r="G85" s="1">
        <v>7.82</v>
      </c>
      <c r="H85">
        <v>7</v>
      </c>
      <c r="I85">
        <f t="shared" si="23"/>
        <v>0.99238578680203016</v>
      </c>
      <c r="K85" s="5">
        <v>77.14</v>
      </c>
      <c r="L85" s="5">
        <v>6.58</v>
      </c>
      <c r="M85" s="5">
        <v>0.58662613981762934</v>
      </c>
      <c r="O85">
        <v>3.5943116111892488</v>
      </c>
      <c r="P85">
        <f t="shared" si="24"/>
        <v>22.892271662763477</v>
      </c>
      <c r="Q85">
        <f t="shared" si="25"/>
        <v>19.972777843531777</v>
      </c>
      <c r="R85">
        <f t="shared" si="26"/>
        <v>23.390763340512077</v>
      </c>
    </row>
    <row r="86" spans="1:18" x14ac:dyDescent="0.3">
      <c r="A86">
        <v>50.81</v>
      </c>
      <c r="B86">
        <v>7.25</v>
      </c>
      <c r="E86">
        <f t="shared" si="22"/>
        <v>7.25</v>
      </c>
      <c r="G86" s="1">
        <v>6.75</v>
      </c>
      <c r="H86">
        <v>6</v>
      </c>
      <c r="I86">
        <f t="shared" si="23"/>
        <v>0.93103448275862066</v>
      </c>
      <c r="K86" s="5">
        <v>85.81</v>
      </c>
      <c r="L86" s="5">
        <v>8.67</v>
      </c>
      <c r="M86" s="5">
        <v>0.3875432525951556</v>
      </c>
      <c r="O86">
        <v>4.3345111896348643</v>
      </c>
      <c r="P86">
        <f t="shared" si="24"/>
        <v>21.915584415584419</v>
      </c>
      <c r="Q86">
        <f t="shared" si="25"/>
        <v>18.716751005579336</v>
      </c>
      <c r="R86">
        <f t="shared" si="26"/>
        <v>22.198105761641678</v>
      </c>
    </row>
    <row r="87" spans="1:18" x14ac:dyDescent="0.3">
      <c r="A87">
        <v>57.33</v>
      </c>
      <c r="B87">
        <v>6.52</v>
      </c>
      <c r="E87">
        <f t="shared" si="22"/>
        <v>6.519999999999996</v>
      </c>
      <c r="G87" s="1">
        <v>5.77</v>
      </c>
      <c r="H87">
        <v>5</v>
      </c>
      <c r="I87">
        <f t="shared" si="23"/>
        <v>0.88496932515337468</v>
      </c>
      <c r="K87" s="5" t="s">
        <v>10</v>
      </c>
      <c r="L87" s="5"/>
      <c r="M87" s="5"/>
      <c r="O87">
        <v>5.2664720361783726</v>
      </c>
      <c r="P87">
        <f t="shared" si="24"/>
        <v>20.203081232492991</v>
      </c>
      <c r="Q87">
        <f t="shared" si="25"/>
        <v>21.597134428992863</v>
      </c>
      <c r="R87">
        <f t="shared" si="26"/>
        <v>20.282620922384709</v>
      </c>
    </row>
    <row r="88" spans="1:18" x14ac:dyDescent="0.3">
      <c r="A88">
        <v>63.93</v>
      </c>
      <c r="B88">
        <v>6.6</v>
      </c>
      <c r="E88">
        <f>A88-A87</f>
        <v>6.6000000000000014</v>
      </c>
      <c r="G88" s="1">
        <v>6.15</v>
      </c>
      <c r="H88">
        <v>4</v>
      </c>
      <c r="I88">
        <f t="shared" si="23"/>
        <v>0.93181818181818166</v>
      </c>
      <c r="K88" s="5">
        <v>11.97</v>
      </c>
      <c r="L88" s="5">
        <v>11.97</v>
      </c>
      <c r="M88" s="5">
        <v>0.69089390142021712</v>
      </c>
      <c r="O88">
        <v>6.622039876196645</v>
      </c>
      <c r="P88">
        <f t="shared" si="24"/>
        <v>21.575919169239395</v>
      </c>
      <c r="Q88">
        <f t="shared" si="25"/>
        <v>13.161569613182511</v>
      </c>
      <c r="R88">
        <f t="shared" si="26"/>
        <v>21.661031276415894</v>
      </c>
    </row>
    <row r="89" spans="1:18" x14ac:dyDescent="0.3">
      <c r="A89">
        <v>70.56</v>
      </c>
      <c r="B89">
        <v>6.63</v>
      </c>
      <c r="E89">
        <f t="shared" si="22"/>
        <v>6.6300000000000026</v>
      </c>
      <c r="G89" s="1">
        <v>3.77</v>
      </c>
      <c r="H89">
        <v>3</v>
      </c>
      <c r="I89">
        <f t="shared" si="23"/>
        <v>0.56862745098039191</v>
      </c>
      <c r="K89" s="5">
        <v>22.12</v>
      </c>
      <c r="L89" s="5">
        <v>10.15</v>
      </c>
      <c r="M89" s="5">
        <v>0.6975369458128079</v>
      </c>
      <c r="O89">
        <v>8.4272235962260709</v>
      </c>
      <c r="P89">
        <f t="shared" si="24"/>
        <v>13.464285714285715</v>
      </c>
      <c r="Q89">
        <f t="shared" si="25"/>
        <v>13.48895722672631</v>
      </c>
      <c r="R89">
        <f t="shared" si="26"/>
        <v>13.278388278388277</v>
      </c>
    </row>
    <row r="90" spans="1:18" x14ac:dyDescent="0.3">
      <c r="A90">
        <v>77.14</v>
      </c>
      <c r="B90">
        <v>6.58</v>
      </c>
      <c r="E90">
        <f t="shared" si="22"/>
        <v>6.5799999999999983</v>
      </c>
      <c r="G90" s="1">
        <v>3.86</v>
      </c>
      <c r="H90">
        <v>2</v>
      </c>
      <c r="I90">
        <f t="shared" si="23"/>
        <v>0.58662613981762934</v>
      </c>
      <c r="K90" s="5">
        <v>33.78</v>
      </c>
      <c r="L90" s="5">
        <v>11.66</v>
      </c>
      <c r="M90" s="5">
        <v>0.66981132075471694</v>
      </c>
      <c r="O90">
        <v>10.662957811775616</v>
      </c>
      <c r="P90">
        <f t="shared" si="24"/>
        <v>12.94433266264253</v>
      </c>
      <c r="Q90">
        <f t="shared" si="25"/>
        <v>11.299435028248583</v>
      </c>
      <c r="R90">
        <f t="shared" si="26"/>
        <v>13.332412268582475</v>
      </c>
    </row>
    <row r="91" spans="1:18" x14ac:dyDescent="0.3">
      <c r="A91">
        <v>85.81</v>
      </c>
      <c r="B91">
        <v>8.67</v>
      </c>
      <c r="E91">
        <f t="shared" si="22"/>
        <v>8.6700000000000017</v>
      </c>
      <c r="G91" s="1">
        <v>3.36</v>
      </c>
      <c r="H91">
        <v>1</v>
      </c>
      <c r="I91">
        <f t="shared" si="23"/>
        <v>0.3875432525951556</v>
      </c>
      <c r="K91" s="5">
        <v>43.56</v>
      </c>
      <c r="L91" s="5">
        <v>9.7799999999999994</v>
      </c>
      <c r="M91" s="5">
        <v>0.67791411042944771</v>
      </c>
      <c r="O91">
        <v>14.237078303930673</v>
      </c>
      <c r="P91">
        <f>25*M99/0.7</f>
        <v>8.6893555394641542</v>
      </c>
      <c r="Q91">
        <f t="shared" si="25"/>
        <v>7.1225793369157513</v>
      </c>
      <c r="R91">
        <f t="shared" si="26"/>
        <v>8.4985835694051044</v>
      </c>
    </row>
    <row r="92" spans="1:18" x14ac:dyDescent="0.3">
      <c r="A92" t="s">
        <v>10</v>
      </c>
      <c r="K92" s="5">
        <v>55.12</v>
      </c>
      <c r="L92" s="5">
        <v>11.56</v>
      </c>
      <c r="M92" s="5">
        <v>0.65830449826989645</v>
      </c>
    </row>
    <row r="93" spans="1:18" x14ac:dyDescent="0.3">
      <c r="A93">
        <v>0</v>
      </c>
      <c r="G93" s="1"/>
      <c r="K93" s="5">
        <v>67.319999999999993</v>
      </c>
      <c r="L93" s="5">
        <v>12.2</v>
      </c>
      <c r="M93" s="5">
        <v>0.64098360655737729</v>
      </c>
      <c r="O93" t="s">
        <v>27</v>
      </c>
      <c r="P93" t="s">
        <v>28</v>
      </c>
    </row>
    <row r="94" spans="1:18" x14ac:dyDescent="0.3">
      <c r="A94">
        <v>11.97</v>
      </c>
      <c r="B94">
        <v>11.97</v>
      </c>
      <c r="E94">
        <f>A94-A93</f>
        <v>11.97</v>
      </c>
      <c r="G94" s="1">
        <v>8.27</v>
      </c>
      <c r="H94">
        <v>12</v>
      </c>
      <c r="I94">
        <f>G94/E94</f>
        <v>0.69089390142021712</v>
      </c>
      <c r="K94" s="5">
        <v>78.319999999999993</v>
      </c>
      <c r="L94" s="5">
        <v>11</v>
      </c>
      <c r="M94" s="5">
        <v>0.61363636363636365</v>
      </c>
      <c r="O94">
        <f>40*M4/0.11</f>
        <v>4.5548489213548393</v>
      </c>
      <c r="P94">
        <f>25*I94/0.9</f>
        <v>19.191497261672698</v>
      </c>
      <c r="Q94">
        <f>25*I108/0.9</f>
        <v>19.130998702983138</v>
      </c>
      <c r="R94">
        <f>25*I123/0.9</f>
        <v>19.634377967711298</v>
      </c>
    </row>
    <row r="95" spans="1:18" x14ac:dyDescent="0.3">
      <c r="A95">
        <v>22.12</v>
      </c>
      <c r="B95">
        <v>10.15</v>
      </c>
      <c r="E95">
        <f t="shared" ref="E95:E105" si="27">A95-A94</f>
        <v>10.15</v>
      </c>
      <c r="G95" s="1">
        <v>7.08</v>
      </c>
      <c r="H95">
        <v>11</v>
      </c>
      <c r="I95">
        <f t="shared" ref="I95:I105" si="28">G95/E95</f>
        <v>0.6975369458128079</v>
      </c>
      <c r="K95" s="5">
        <v>88.52</v>
      </c>
      <c r="L95" s="5">
        <v>10.199999999999999</v>
      </c>
      <c r="M95" s="5">
        <v>0.56568627450980369</v>
      </c>
      <c r="O95">
        <f t="shared" ref="O95:O105" si="29">40*M5/0.11</f>
        <v>5.0393065914130215</v>
      </c>
      <c r="P95">
        <f t="shared" ref="P95:P105" si="30">25*I95/0.9</f>
        <v>19.376026272577995</v>
      </c>
      <c r="Q95">
        <f t="shared" ref="Q95:Q105" si="31">25*I109/0.9</f>
        <v>21.352799650043739</v>
      </c>
      <c r="R95">
        <f t="shared" ref="R95:R105" si="32">25*I124/0.9</f>
        <v>19.6078431372549</v>
      </c>
    </row>
    <row r="96" spans="1:18" x14ac:dyDescent="0.3">
      <c r="A96">
        <v>33.78</v>
      </c>
      <c r="B96">
        <v>11.66</v>
      </c>
      <c r="E96">
        <f t="shared" si="27"/>
        <v>11.66</v>
      </c>
      <c r="G96" s="1">
        <v>7.81</v>
      </c>
      <c r="H96">
        <v>10</v>
      </c>
      <c r="I96">
        <f t="shared" si="28"/>
        <v>0.66981132075471694</v>
      </c>
      <c r="K96" s="5">
        <v>98.7</v>
      </c>
      <c r="L96" s="5">
        <v>10.18</v>
      </c>
      <c r="M96" s="5">
        <v>0.60412573673870296</v>
      </c>
      <c r="O96">
        <f t="shared" si="29"/>
        <v>5.6190429365118391</v>
      </c>
      <c r="P96">
        <f t="shared" si="30"/>
        <v>18.605870020964357</v>
      </c>
      <c r="Q96">
        <f t="shared" si="31"/>
        <v>16.084425036390101</v>
      </c>
      <c r="R96">
        <f t="shared" si="32"/>
        <v>19.013535884701525</v>
      </c>
    </row>
    <row r="97" spans="1:18" x14ac:dyDescent="0.3">
      <c r="A97">
        <v>43.56</v>
      </c>
      <c r="B97">
        <v>9.7799999999999994</v>
      </c>
      <c r="E97">
        <f t="shared" si="27"/>
        <v>9.7800000000000011</v>
      </c>
      <c r="G97" s="1">
        <v>6.63</v>
      </c>
      <c r="H97">
        <v>9</v>
      </c>
      <c r="I97">
        <f t="shared" si="28"/>
        <v>0.67791411042944771</v>
      </c>
      <c r="K97" s="5">
        <v>108.7</v>
      </c>
      <c r="L97" s="5">
        <v>10</v>
      </c>
      <c r="M97" s="5">
        <v>0.377</v>
      </c>
      <c r="O97">
        <f t="shared" si="29"/>
        <v>6.3246606424274043</v>
      </c>
      <c r="P97">
        <f t="shared" si="30"/>
        <v>18.830947511929104</v>
      </c>
      <c r="Q97">
        <f t="shared" si="31"/>
        <v>21.636529057204605</v>
      </c>
      <c r="R97">
        <f t="shared" si="32"/>
        <v>19.304682040531098</v>
      </c>
    </row>
    <row r="98" spans="1:18" x14ac:dyDescent="0.3">
      <c r="A98">
        <v>55.12</v>
      </c>
      <c r="B98">
        <v>11.56</v>
      </c>
      <c r="E98">
        <f t="shared" si="27"/>
        <v>11.559999999999995</v>
      </c>
      <c r="G98" s="1">
        <v>7.61</v>
      </c>
      <c r="H98">
        <v>8</v>
      </c>
      <c r="I98">
        <f t="shared" si="28"/>
        <v>0.65830449826989645</v>
      </c>
      <c r="K98" s="5">
        <v>119.35</v>
      </c>
      <c r="L98" s="5">
        <v>10.65</v>
      </c>
      <c r="M98" s="5">
        <v>0.36244131455399087</v>
      </c>
      <c r="O98">
        <f t="shared" si="29"/>
        <v>7.2185878637491534</v>
      </c>
      <c r="P98">
        <f t="shared" si="30"/>
        <v>18.28623606305268</v>
      </c>
      <c r="Q98">
        <f t="shared" si="31"/>
        <v>18.629693157995039</v>
      </c>
      <c r="R98">
        <f t="shared" si="32"/>
        <v>18.478049728049729</v>
      </c>
    </row>
    <row r="99" spans="1:18" x14ac:dyDescent="0.3">
      <c r="A99">
        <v>67.319999999999993</v>
      </c>
      <c r="B99">
        <v>12.2</v>
      </c>
      <c r="E99">
        <f t="shared" si="27"/>
        <v>12.199999999999996</v>
      </c>
      <c r="G99" s="1">
        <v>7.82</v>
      </c>
      <c r="H99">
        <v>7</v>
      </c>
      <c r="I99">
        <f t="shared" si="28"/>
        <v>0.64098360655737729</v>
      </c>
      <c r="K99" s="5">
        <v>133.16</v>
      </c>
      <c r="L99" s="5">
        <v>13.81</v>
      </c>
      <c r="M99" s="5">
        <v>0.24330195510499633</v>
      </c>
      <c r="O99">
        <f t="shared" si="29"/>
        <v>8.5240591569705497</v>
      </c>
      <c r="P99">
        <f t="shared" si="30"/>
        <v>17.805100182149371</v>
      </c>
      <c r="Q99">
        <f t="shared" si="31"/>
        <v>15.534382767191381</v>
      </c>
      <c r="R99">
        <f t="shared" si="32"/>
        <v>18.192815931509394</v>
      </c>
    </row>
    <row r="100" spans="1:18" x14ac:dyDescent="0.3">
      <c r="A100">
        <v>78.319999999999993</v>
      </c>
      <c r="B100">
        <v>11</v>
      </c>
      <c r="E100">
        <f t="shared" si="27"/>
        <v>11</v>
      </c>
      <c r="G100" s="1">
        <v>6.75</v>
      </c>
      <c r="H100">
        <v>6</v>
      </c>
      <c r="I100">
        <f t="shared" si="28"/>
        <v>0.61363636363636365</v>
      </c>
      <c r="K100" s="5" t="s">
        <v>11</v>
      </c>
      <c r="L100" s="5"/>
      <c r="M100" s="5"/>
      <c r="O100">
        <f t="shared" si="29"/>
        <v>10.279473176999678</v>
      </c>
      <c r="P100">
        <f t="shared" si="30"/>
        <v>17.045454545454547</v>
      </c>
      <c r="Q100">
        <f t="shared" si="31"/>
        <v>14.557473004339483</v>
      </c>
      <c r="R100">
        <f t="shared" si="32"/>
        <v>17.265193370165747</v>
      </c>
    </row>
    <row r="101" spans="1:18" x14ac:dyDescent="0.3">
      <c r="A101">
        <v>88.52</v>
      </c>
      <c r="B101">
        <v>10.199999999999999</v>
      </c>
      <c r="E101">
        <f t="shared" si="27"/>
        <v>10.200000000000003</v>
      </c>
      <c r="G101" s="1">
        <v>5.77</v>
      </c>
      <c r="H101">
        <v>5</v>
      </c>
      <c r="I101">
        <f t="shared" si="28"/>
        <v>0.56568627450980369</v>
      </c>
      <c r="K101" s="5">
        <v>10.28</v>
      </c>
      <c r="L101" s="5">
        <v>10.28</v>
      </c>
      <c r="M101" s="5">
        <v>0.68871595330739299</v>
      </c>
      <c r="O101">
        <f t="shared" si="29"/>
        <v>12.48965700279456</v>
      </c>
      <c r="P101">
        <f t="shared" si="30"/>
        <v>15.713507625272324</v>
      </c>
      <c r="Q101">
        <f t="shared" si="31"/>
        <v>16.797771222550004</v>
      </c>
      <c r="R101">
        <f t="shared" si="32"/>
        <v>15.775371828521438</v>
      </c>
    </row>
    <row r="102" spans="1:18" x14ac:dyDescent="0.3">
      <c r="A102">
        <v>98.7</v>
      </c>
      <c r="B102">
        <v>10.18</v>
      </c>
      <c r="E102">
        <f t="shared" si="27"/>
        <v>10.180000000000007</v>
      </c>
      <c r="G102" s="1">
        <v>6.15</v>
      </c>
      <c r="H102">
        <v>4</v>
      </c>
      <c r="I102">
        <f t="shared" si="28"/>
        <v>0.60412573673870296</v>
      </c>
      <c r="K102" s="5">
        <v>20.440000000000001</v>
      </c>
      <c r="L102" s="5">
        <v>10.16</v>
      </c>
      <c r="M102" s="5">
        <v>0.76870078740157466</v>
      </c>
      <c r="O102">
        <f t="shared" si="29"/>
        <v>15.704442394142241</v>
      </c>
      <c r="P102">
        <f t="shared" si="30"/>
        <v>16.781270464963971</v>
      </c>
      <c r="Q102">
        <f t="shared" si="31"/>
        <v>10.23677636580862</v>
      </c>
      <c r="R102">
        <f t="shared" si="32"/>
        <v>16.847468770545692</v>
      </c>
    </row>
    <row r="103" spans="1:18" x14ac:dyDescent="0.3">
      <c r="A103">
        <v>108.7</v>
      </c>
      <c r="B103">
        <v>10</v>
      </c>
      <c r="E103">
        <f t="shared" si="27"/>
        <v>10</v>
      </c>
      <c r="G103" s="1">
        <v>3.77</v>
      </c>
      <c r="H103">
        <v>3</v>
      </c>
      <c r="I103">
        <f t="shared" si="28"/>
        <v>0.377</v>
      </c>
      <c r="K103" s="5">
        <v>31.89</v>
      </c>
      <c r="L103" s="5">
        <v>11.4</v>
      </c>
      <c r="M103" s="5">
        <v>0.57903930131004366</v>
      </c>
      <c r="O103">
        <f t="shared" si="29"/>
        <v>19.985510504883958</v>
      </c>
      <c r="P103">
        <f t="shared" si="30"/>
        <v>10.472222222222223</v>
      </c>
      <c r="Q103">
        <f t="shared" si="31"/>
        <v>10.491411176342686</v>
      </c>
      <c r="R103">
        <f t="shared" si="32"/>
        <v>10.327635327635326</v>
      </c>
    </row>
    <row r="104" spans="1:18" x14ac:dyDescent="0.3">
      <c r="A104">
        <v>119.35</v>
      </c>
      <c r="B104">
        <v>10.65</v>
      </c>
      <c r="E104">
        <f t="shared" si="27"/>
        <v>10.649999999999991</v>
      </c>
      <c r="G104" s="1">
        <v>3.86</v>
      </c>
      <c r="H104">
        <v>2</v>
      </c>
      <c r="I104">
        <f t="shared" si="28"/>
        <v>0.36244131455399087</v>
      </c>
      <c r="K104" s="5">
        <v>41.66</v>
      </c>
      <c r="L104" s="5">
        <v>9.77</v>
      </c>
      <c r="M104" s="5">
        <v>0.77891504605936579</v>
      </c>
      <c r="O104">
        <f t="shared" si="29"/>
        <v>25.287646984448099</v>
      </c>
      <c r="P104">
        <f t="shared" si="30"/>
        <v>10.067814293166412</v>
      </c>
      <c r="Q104">
        <f t="shared" si="31"/>
        <v>8.7884494664155639</v>
      </c>
      <c r="R104">
        <f t="shared" si="32"/>
        <v>10.369653986675258</v>
      </c>
    </row>
    <row r="105" spans="1:18" x14ac:dyDescent="0.3">
      <c r="A105">
        <v>133.16</v>
      </c>
      <c r="B105">
        <v>13.81</v>
      </c>
      <c r="E105">
        <f t="shared" si="27"/>
        <v>13.810000000000002</v>
      </c>
      <c r="G105" s="1">
        <v>3.36</v>
      </c>
      <c r="H105">
        <v>1</v>
      </c>
      <c r="I105">
        <f t="shared" si="28"/>
        <v>0.24330195510499633</v>
      </c>
      <c r="K105" s="5">
        <v>53.32</v>
      </c>
      <c r="L105" s="5">
        <v>11.66</v>
      </c>
      <c r="M105" s="5">
        <v>0.67066895368782142</v>
      </c>
      <c r="O105">
        <f t="shared" si="29"/>
        <v>33.763822064657724</v>
      </c>
      <c r="P105">
        <f t="shared" si="30"/>
        <v>6.7583876418054531</v>
      </c>
      <c r="Q105">
        <f t="shared" si="31"/>
        <v>5.539783928712251</v>
      </c>
      <c r="R105">
        <f t="shared" si="32"/>
        <v>6.610009442870636</v>
      </c>
    </row>
    <row r="106" spans="1:18" x14ac:dyDescent="0.3">
      <c r="A106" t="s">
        <v>11</v>
      </c>
      <c r="K106" s="5">
        <v>65.39</v>
      </c>
      <c r="L106" s="5">
        <v>12.07</v>
      </c>
      <c r="M106" s="5">
        <v>0.55923777961888976</v>
      </c>
    </row>
    <row r="107" spans="1:18" x14ac:dyDescent="0.3">
      <c r="A107">
        <v>0</v>
      </c>
      <c r="G107" s="1"/>
      <c r="K107" s="5">
        <v>76.400000000000006</v>
      </c>
      <c r="L107" s="5">
        <v>11.01</v>
      </c>
      <c r="M107" s="5">
        <v>0.52406902815622136</v>
      </c>
    </row>
    <row r="108" spans="1:18" x14ac:dyDescent="0.3">
      <c r="A108">
        <v>10.28</v>
      </c>
      <c r="B108">
        <v>10.28</v>
      </c>
      <c r="E108">
        <f>A108-A107</f>
        <v>10.28</v>
      </c>
      <c r="G108" s="1">
        <v>7.08</v>
      </c>
      <c r="H108">
        <v>12</v>
      </c>
      <c r="I108">
        <f>G108/E108</f>
        <v>0.68871595330739299</v>
      </c>
      <c r="K108" s="5">
        <v>86.57</v>
      </c>
      <c r="L108" s="5">
        <v>10.17</v>
      </c>
      <c r="M108" s="5">
        <v>0.60471976401180016</v>
      </c>
    </row>
    <row r="109" spans="1:18" x14ac:dyDescent="0.3">
      <c r="A109">
        <v>20.440000000000001</v>
      </c>
      <c r="B109">
        <v>10.16</v>
      </c>
      <c r="E109">
        <f t="shared" ref="E109:E120" si="33">A109-A108</f>
        <v>10.160000000000002</v>
      </c>
      <c r="G109" s="1">
        <v>7.81</v>
      </c>
      <c r="H109">
        <v>11</v>
      </c>
      <c r="I109">
        <f t="shared" ref="I109:I119" si="34">G109/E109</f>
        <v>0.76870078740157466</v>
      </c>
      <c r="K109" s="5">
        <v>96.8</v>
      </c>
      <c r="L109" s="5">
        <v>10.23</v>
      </c>
      <c r="M109" s="5">
        <v>0.3685239491691103</v>
      </c>
    </row>
    <row r="110" spans="1:18" x14ac:dyDescent="0.3">
      <c r="A110">
        <v>31.89</v>
      </c>
      <c r="B110">
        <v>11.4</v>
      </c>
      <c r="E110">
        <f t="shared" si="33"/>
        <v>11.45</v>
      </c>
      <c r="G110" s="1">
        <v>6.63</v>
      </c>
      <c r="H110">
        <v>10</v>
      </c>
      <c r="I110">
        <f t="shared" si="34"/>
        <v>0.57903930131004366</v>
      </c>
      <c r="K110" s="5">
        <v>107.02</v>
      </c>
      <c r="L110" s="5">
        <v>10.220000000000001</v>
      </c>
      <c r="M110" s="5">
        <v>0.37769080234833663</v>
      </c>
    </row>
    <row r="111" spans="1:18" x14ac:dyDescent="0.3">
      <c r="A111">
        <v>41.66</v>
      </c>
      <c r="B111">
        <v>9.77</v>
      </c>
      <c r="E111">
        <f t="shared" si="33"/>
        <v>9.769999999999996</v>
      </c>
      <c r="G111" s="1">
        <v>7.61</v>
      </c>
      <c r="H111">
        <v>9</v>
      </c>
      <c r="I111">
        <f t="shared" si="34"/>
        <v>0.77891504605936579</v>
      </c>
      <c r="K111" s="5">
        <v>117.64</v>
      </c>
      <c r="L111" s="5">
        <v>10.62</v>
      </c>
      <c r="M111" s="5">
        <v>0.31638418079096031</v>
      </c>
    </row>
    <row r="112" spans="1:18" x14ac:dyDescent="0.3">
      <c r="A112">
        <v>53.32</v>
      </c>
      <c r="B112">
        <v>11.66</v>
      </c>
      <c r="E112">
        <f t="shared" si="33"/>
        <v>11.660000000000004</v>
      </c>
      <c r="G112" s="1">
        <v>7.82</v>
      </c>
      <c r="H112">
        <v>8</v>
      </c>
      <c r="I112">
        <f t="shared" si="34"/>
        <v>0.67066895368782142</v>
      </c>
      <c r="K112" s="5">
        <v>131.72999999999999</v>
      </c>
      <c r="L112" s="5">
        <v>14.09</v>
      </c>
      <c r="M112" s="5">
        <v>0.19943222143364103</v>
      </c>
    </row>
    <row r="113" spans="1:13" x14ac:dyDescent="0.3">
      <c r="A113">
        <v>65.39</v>
      </c>
      <c r="B113">
        <v>12.07</v>
      </c>
      <c r="E113">
        <f t="shared" si="33"/>
        <v>12.07</v>
      </c>
      <c r="G113" s="1">
        <v>6.75</v>
      </c>
      <c r="H113">
        <v>7</v>
      </c>
      <c r="I113">
        <f t="shared" si="34"/>
        <v>0.55923777961888976</v>
      </c>
      <c r="K113" s="7" t="s">
        <v>12</v>
      </c>
      <c r="L113" s="5"/>
      <c r="M113" s="5"/>
    </row>
    <row r="114" spans="1:13" x14ac:dyDescent="0.3">
      <c r="A114">
        <v>76.400000000000006</v>
      </c>
      <c r="B114">
        <v>11.01</v>
      </c>
      <c r="E114">
        <f t="shared" si="33"/>
        <v>11.010000000000005</v>
      </c>
      <c r="G114" s="1">
        <v>5.77</v>
      </c>
      <c r="H114">
        <v>6</v>
      </c>
      <c r="I114">
        <f t="shared" si="34"/>
        <v>0.52406902815622136</v>
      </c>
      <c r="K114" s="5">
        <v>11.7</v>
      </c>
      <c r="L114" s="5">
        <v>11.7</v>
      </c>
      <c r="M114" s="5">
        <v>0.70683760683760688</v>
      </c>
    </row>
    <row r="115" spans="1:13" x14ac:dyDescent="0.3">
      <c r="A115">
        <v>86.57</v>
      </c>
      <c r="B115">
        <v>10.17</v>
      </c>
      <c r="E115">
        <f t="shared" si="33"/>
        <v>10.169999999999987</v>
      </c>
      <c r="G115" s="1">
        <v>6.15</v>
      </c>
      <c r="H115">
        <v>5</v>
      </c>
      <c r="I115">
        <f t="shared" si="34"/>
        <v>0.60471976401180016</v>
      </c>
      <c r="K115" s="5">
        <v>21.73</v>
      </c>
      <c r="L115" s="5">
        <v>10.029999999999999</v>
      </c>
      <c r="M115" s="5">
        <v>0.70588235294117641</v>
      </c>
    </row>
    <row r="116" spans="1:13" x14ac:dyDescent="0.3">
      <c r="A116">
        <v>96.8</v>
      </c>
      <c r="B116">
        <v>10.23</v>
      </c>
      <c r="E116">
        <f t="shared" si="33"/>
        <v>10.230000000000004</v>
      </c>
      <c r="G116" s="1">
        <v>3.77</v>
      </c>
      <c r="H116">
        <v>4</v>
      </c>
      <c r="I116">
        <f t="shared" si="34"/>
        <v>0.3685239491691103</v>
      </c>
      <c r="K116" s="5">
        <v>33.14</v>
      </c>
      <c r="L116" s="5">
        <v>11.41</v>
      </c>
      <c r="M116" s="5">
        <v>0.68448729184925494</v>
      </c>
    </row>
    <row r="117" spans="1:13" x14ac:dyDescent="0.3">
      <c r="A117">
        <v>107.02</v>
      </c>
      <c r="B117">
        <v>10.220000000000001</v>
      </c>
      <c r="E117">
        <f t="shared" si="33"/>
        <v>10.219999999999999</v>
      </c>
      <c r="G117" s="1">
        <v>3.86</v>
      </c>
      <c r="H117">
        <v>3</v>
      </c>
      <c r="I117">
        <f t="shared" si="34"/>
        <v>0.37769080234833663</v>
      </c>
      <c r="K117" s="5">
        <v>42.68</v>
      </c>
      <c r="L117" s="5">
        <v>9.5399999999999991</v>
      </c>
      <c r="M117" s="5">
        <v>0.69496855345911956</v>
      </c>
    </row>
    <row r="118" spans="1:13" x14ac:dyDescent="0.3">
      <c r="A118">
        <v>117.64</v>
      </c>
      <c r="B118">
        <v>10.62</v>
      </c>
      <c r="E118">
        <f t="shared" si="33"/>
        <v>10.620000000000005</v>
      </c>
      <c r="G118" s="1">
        <v>3.36</v>
      </c>
      <c r="H118">
        <v>2</v>
      </c>
      <c r="I118">
        <f t="shared" si="34"/>
        <v>0.31638418079096031</v>
      </c>
      <c r="K118" s="5">
        <v>54.12</v>
      </c>
      <c r="L118" s="5">
        <v>11.44</v>
      </c>
      <c r="M118" s="5">
        <v>0.66520979020979032</v>
      </c>
    </row>
    <row r="119" spans="1:13" x14ac:dyDescent="0.3">
      <c r="A119">
        <v>131.72999999999999</v>
      </c>
      <c r="B119">
        <v>14.09</v>
      </c>
      <c r="E119">
        <f t="shared" si="33"/>
        <v>14.089999999999989</v>
      </c>
      <c r="G119" s="1">
        <v>2.81</v>
      </c>
      <c r="H119">
        <v>1</v>
      </c>
      <c r="I119">
        <f t="shared" si="34"/>
        <v>0.19943222143364103</v>
      </c>
      <c r="K119" s="5">
        <v>66.06</v>
      </c>
      <c r="L119" s="5">
        <v>11.94</v>
      </c>
      <c r="M119" s="5">
        <v>0.65494137353433812</v>
      </c>
    </row>
    <row r="120" spans="1:13" x14ac:dyDescent="0.3">
      <c r="A120">
        <v>179.78</v>
      </c>
      <c r="B120">
        <v>48.05</v>
      </c>
      <c r="E120">
        <f t="shared" si="33"/>
        <v>48.050000000000011</v>
      </c>
      <c r="G120" s="1">
        <v>8.27</v>
      </c>
      <c r="K120" s="5">
        <v>76.92</v>
      </c>
      <c r="L120" s="5">
        <v>10.86</v>
      </c>
      <c r="M120" s="5">
        <v>0.62154696132596687</v>
      </c>
    </row>
    <row r="121" spans="1:13" x14ac:dyDescent="0.3">
      <c r="A121" s="1" t="s">
        <v>12</v>
      </c>
      <c r="K121" s="5">
        <v>87.08</v>
      </c>
      <c r="L121" s="5">
        <v>10.16</v>
      </c>
      <c r="M121" s="5">
        <v>0.56791338582677175</v>
      </c>
    </row>
    <row r="122" spans="1:13" x14ac:dyDescent="0.3">
      <c r="A122">
        <v>0</v>
      </c>
      <c r="G122" s="1"/>
      <c r="K122" s="5">
        <v>97.22</v>
      </c>
      <c r="L122" s="5">
        <v>10.14</v>
      </c>
      <c r="M122" s="5">
        <v>0.60650887573964496</v>
      </c>
    </row>
    <row r="123" spans="1:13" x14ac:dyDescent="0.3">
      <c r="A123">
        <v>11.7</v>
      </c>
      <c r="B123">
        <v>11.7</v>
      </c>
      <c r="E123">
        <f>A123-A122</f>
        <v>11.7</v>
      </c>
      <c r="G123" s="1">
        <v>8.27</v>
      </c>
      <c r="H123">
        <v>12</v>
      </c>
      <c r="I123">
        <f>G123/E123</f>
        <v>0.70683760683760688</v>
      </c>
      <c r="K123" s="5">
        <v>107.36</v>
      </c>
      <c r="L123" s="5">
        <v>10.14</v>
      </c>
      <c r="M123" s="5">
        <v>0.37179487179487175</v>
      </c>
    </row>
    <row r="124" spans="1:13" x14ac:dyDescent="0.3">
      <c r="A124">
        <v>21.73</v>
      </c>
      <c r="B124">
        <v>10.029999999999999</v>
      </c>
      <c r="E124">
        <f t="shared" ref="E124:E134" si="35">A124-A123</f>
        <v>10.030000000000001</v>
      </c>
      <c r="G124" s="1">
        <v>7.08</v>
      </c>
      <c r="H124">
        <v>11</v>
      </c>
      <c r="I124">
        <f t="shared" ref="I124:I134" si="36">G124/E124</f>
        <v>0.70588235294117641</v>
      </c>
      <c r="K124" s="5">
        <v>117.7</v>
      </c>
      <c r="L124" s="5">
        <v>10.34</v>
      </c>
      <c r="M124" s="5">
        <v>0.37330754352030932</v>
      </c>
    </row>
    <row r="125" spans="1:13" x14ac:dyDescent="0.3">
      <c r="A125">
        <v>33.14</v>
      </c>
      <c r="B125">
        <v>11.41</v>
      </c>
      <c r="E125">
        <f t="shared" si="35"/>
        <v>11.41</v>
      </c>
      <c r="G125" s="1">
        <v>7.81</v>
      </c>
      <c r="H125">
        <v>10</v>
      </c>
      <c r="I125">
        <f t="shared" si="36"/>
        <v>0.68448729184925494</v>
      </c>
      <c r="K125" s="5">
        <v>131.82</v>
      </c>
      <c r="L125" s="5">
        <v>14.12</v>
      </c>
      <c r="M125" s="5">
        <v>0.23796033994334292</v>
      </c>
    </row>
    <row r="126" spans="1:13" x14ac:dyDescent="0.3">
      <c r="A126">
        <v>42.68</v>
      </c>
      <c r="B126">
        <v>9.5399999999999991</v>
      </c>
      <c r="E126">
        <f t="shared" si="35"/>
        <v>9.5399999999999991</v>
      </c>
      <c r="G126" s="1">
        <v>6.63</v>
      </c>
      <c r="H126">
        <v>9</v>
      </c>
      <c r="I126">
        <f t="shared" si="36"/>
        <v>0.69496855345911956</v>
      </c>
    </row>
    <row r="127" spans="1:13" x14ac:dyDescent="0.3">
      <c r="A127">
        <v>54.12</v>
      </c>
      <c r="B127">
        <v>11.44</v>
      </c>
      <c r="E127">
        <f t="shared" si="35"/>
        <v>11.439999999999998</v>
      </c>
      <c r="G127" s="1">
        <v>7.61</v>
      </c>
      <c r="H127">
        <v>8</v>
      </c>
      <c r="I127">
        <f t="shared" si="36"/>
        <v>0.66520979020979032</v>
      </c>
    </row>
    <row r="128" spans="1:13" x14ac:dyDescent="0.3">
      <c r="A128">
        <v>66.06</v>
      </c>
      <c r="B128">
        <v>11.94</v>
      </c>
      <c r="E128">
        <f t="shared" si="35"/>
        <v>11.940000000000005</v>
      </c>
      <c r="G128" s="1">
        <v>7.82</v>
      </c>
      <c r="H128">
        <v>7</v>
      </c>
      <c r="I128">
        <f t="shared" si="36"/>
        <v>0.65494137353433812</v>
      </c>
    </row>
    <row r="129" spans="1:9" x14ac:dyDescent="0.3">
      <c r="A129">
        <v>76.92</v>
      </c>
      <c r="B129">
        <v>10.86</v>
      </c>
      <c r="E129">
        <f t="shared" si="35"/>
        <v>10.86</v>
      </c>
      <c r="G129" s="1">
        <v>6.75</v>
      </c>
      <c r="H129">
        <v>6</v>
      </c>
      <c r="I129">
        <f t="shared" si="36"/>
        <v>0.62154696132596687</v>
      </c>
    </row>
    <row r="130" spans="1:9" x14ac:dyDescent="0.3">
      <c r="A130">
        <v>87.08</v>
      </c>
      <c r="B130">
        <v>10.16</v>
      </c>
      <c r="E130">
        <f t="shared" si="35"/>
        <v>10.159999999999997</v>
      </c>
      <c r="G130" s="1">
        <v>5.77</v>
      </c>
      <c r="H130">
        <v>5</v>
      </c>
      <c r="I130">
        <f t="shared" si="36"/>
        <v>0.56791338582677175</v>
      </c>
    </row>
    <row r="131" spans="1:9" x14ac:dyDescent="0.3">
      <c r="A131">
        <v>97.22</v>
      </c>
      <c r="B131">
        <v>10.14</v>
      </c>
      <c r="E131">
        <f t="shared" si="35"/>
        <v>10.14</v>
      </c>
      <c r="G131" s="1">
        <v>6.15</v>
      </c>
      <c r="H131">
        <v>4</v>
      </c>
      <c r="I131">
        <f t="shared" si="36"/>
        <v>0.60650887573964496</v>
      </c>
    </row>
    <row r="132" spans="1:9" x14ac:dyDescent="0.3">
      <c r="A132">
        <v>107.36</v>
      </c>
      <c r="B132">
        <v>10.14</v>
      </c>
      <c r="E132">
        <f t="shared" si="35"/>
        <v>10.14</v>
      </c>
      <c r="G132" s="1">
        <v>3.77</v>
      </c>
      <c r="H132">
        <v>3</v>
      </c>
      <c r="I132">
        <f t="shared" si="36"/>
        <v>0.37179487179487175</v>
      </c>
    </row>
    <row r="133" spans="1:9" x14ac:dyDescent="0.3">
      <c r="A133">
        <v>117.7</v>
      </c>
      <c r="B133">
        <v>10.34</v>
      </c>
      <c r="E133">
        <f t="shared" si="35"/>
        <v>10.340000000000003</v>
      </c>
      <c r="G133" s="1">
        <v>3.86</v>
      </c>
      <c r="H133">
        <v>2</v>
      </c>
      <c r="I133">
        <f t="shared" si="36"/>
        <v>0.37330754352030932</v>
      </c>
    </row>
    <row r="134" spans="1:9" x14ac:dyDescent="0.3">
      <c r="A134">
        <v>131.82</v>
      </c>
      <c r="B134">
        <v>14.12</v>
      </c>
      <c r="E134">
        <f t="shared" si="35"/>
        <v>14.11999999999999</v>
      </c>
      <c r="G134" s="1">
        <v>3.36</v>
      </c>
      <c r="H134">
        <v>1</v>
      </c>
      <c r="I134">
        <f t="shared" si="36"/>
        <v>0.23796033994334292</v>
      </c>
    </row>
    <row r="136" spans="1:9" x14ac:dyDescent="0.3">
      <c r="A136" t="s">
        <v>55</v>
      </c>
      <c r="B136" t="s">
        <v>13</v>
      </c>
      <c r="C136" t="s">
        <v>14</v>
      </c>
    </row>
    <row r="137" spans="1:9" x14ac:dyDescent="0.3">
      <c r="A137" t="s">
        <v>15</v>
      </c>
      <c r="B137" s="3">
        <v>30.95</v>
      </c>
      <c r="C137" s="3">
        <v>39.200000000000003</v>
      </c>
    </row>
    <row r="138" spans="1:9" x14ac:dyDescent="0.3">
      <c r="A138" t="s">
        <v>16</v>
      </c>
      <c r="B138" s="3">
        <v>5.76</v>
      </c>
      <c r="C138" s="3">
        <v>7.22</v>
      </c>
    </row>
    <row r="139" spans="1:9" x14ac:dyDescent="0.3">
      <c r="A139" t="s">
        <v>17</v>
      </c>
      <c r="B139" s="3">
        <f>B137-B138</f>
        <v>25.189999999999998</v>
      </c>
      <c r="C139" s="3">
        <f>C137-C138</f>
        <v>31.980000000000004</v>
      </c>
    </row>
    <row r="141" spans="1:9" x14ac:dyDescent="0.3">
      <c r="A141" t="s">
        <v>55</v>
      </c>
      <c r="B141" t="s">
        <v>13</v>
      </c>
      <c r="C141" t="s">
        <v>18</v>
      </c>
    </row>
    <row r="142" spans="1:9" x14ac:dyDescent="0.3">
      <c r="A142" t="s">
        <v>15</v>
      </c>
      <c r="B142" s="3">
        <v>36.6</v>
      </c>
      <c r="C142" s="3">
        <v>41.08</v>
      </c>
    </row>
    <row r="143" spans="1:9" x14ac:dyDescent="0.3">
      <c r="A143" t="s">
        <v>16</v>
      </c>
      <c r="B143" s="3">
        <v>11.61</v>
      </c>
      <c r="C143" s="3">
        <v>12.46</v>
      </c>
    </row>
    <row r="144" spans="1:9" x14ac:dyDescent="0.3">
      <c r="A144" t="s">
        <v>17</v>
      </c>
      <c r="B144" s="3">
        <f>B142-B143</f>
        <v>24.990000000000002</v>
      </c>
      <c r="C144" s="3">
        <f>C142-C143</f>
        <v>28.619999999999997</v>
      </c>
    </row>
    <row r="146" spans="1:9" x14ac:dyDescent="0.3">
      <c r="A146" t="s">
        <v>55</v>
      </c>
      <c r="B146" t="s">
        <v>13</v>
      </c>
      <c r="C146" t="s">
        <v>14</v>
      </c>
      <c r="D146" t="s">
        <v>19</v>
      </c>
      <c r="F146" t="s">
        <v>55</v>
      </c>
      <c r="G146" t="s">
        <v>13</v>
      </c>
      <c r="H146" t="s">
        <v>14</v>
      </c>
      <c r="I146" t="s">
        <v>19</v>
      </c>
    </row>
    <row r="147" spans="1:9" x14ac:dyDescent="0.3">
      <c r="A147" t="s">
        <v>20</v>
      </c>
      <c r="B147">
        <v>1</v>
      </c>
      <c r="C147" s="2">
        <f>B147*(B139/C139)</f>
        <v>0.78767979987492165</v>
      </c>
      <c r="D147" s="2">
        <f>B147*(B144/C144)</f>
        <v>0.87316561844863749</v>
      </c>
      <c r="F147" t="s">
        <v>30</v>
      </c>
      <c r="G147" s="12">
        <v>1.685E-2</v>
      </c>
      <c r="H147" s="12"/>
      <c r="I147" s="12"/>
    </row>
    <row r="148" spans="1:9" x14ac:dyDescent="0.3">
      <c r="F148" t="s">
        <v>31</v>
      </c>
      <c r="G148" s="12">
        <v>4.0000000000000003E-5</v>
      </c>
      <c r="H148" s="12"/>
      <c r="I148" s="12"/>
    </row>
    <row r="149" spans="1:9" x14ac:dyDescent="0.3">
      <c r="A149" t="s">
        <v>30</v>
      </c>
      <c r="B149">
        <v>1.685E-2</v>
      </c>
      <c r="C149" t="s">
        <v>31</v>
      </c>
      <c r="D149">
        <v>4.0000000000000003E-5</v>
      </c>
      <c r="F149" t="s">
        <v>34</v>
      </c>
      <c r="G149" s="12">
        <v>9.7978799999999993</v>
      </c>
      <c r="H149" s="12"/>
      <c r="I149" s="12"/>
    </row>
    <row r="150" spans="1:9" x14ac:dyDescent="0.3">
      <c r="A150" t="s">
        <v>34</v>
      </c>
      <c r="B150">
        <v>9.7978799999999993</v>
      </c>
      <c r="C150" t="s">
        <v>39</v>
      </c>
      <c r="D150">
        <v>979.78800000000001</v>
      </c>
      <c r="F150" t="s">
        <v>33</v>
      </c>
      <c r="G150" s="12">
        <v>1.4200000000000001E-2</v>
      </c>
      <c r="H150" s="12">
        <v>0.24729999999999999</v>
      </c>
      <c r="I150" s="12">
        <v>0.10798000000000001</v>
      </c>
    </row>
    <row r="151" spans="1:9" x14ac:dyDescent="0.3">
      <c r="A151" t="s">
        <v>38</v>
      </c>
      <c r="B151">
        <v>1.685E-4</v>
      </c>
      <c r="C151" t="s">
        <v>37</v>
      </c>
      <c r="D151">
        <v>4.0000000000000001E-8</v>
      </c>
      <c r="F151" t="s">
        <v>32</v>
      </c>
      <c r="G151" s="12">
        <v>1.4E-2</v>
      </c>
      <c r="H151" s="12">
        <v>0.1195</v>
      </c>
      <c r="I151" s="12">
        <v>7.8040000000000002E-3</v>
      </c>
    </row>
    <row r="152" spans="1:9" x14ac:dyDescent="0.3">
      <c r="A152" t="s">
        <v>33</v>
      </c>
      <c r="B152">
        <v>1.4200000000000001E-2</v>
      </c>
      <c r="C152">
        <v>0.24729999999999999</v>
      </c>
      <c r="D152">
        <v>0.10798000000000001</v>
      </c>
      <c r="F152" t="s">
        <v>46</v>
      </c>
      <c r="G152" s="12">
        <v>60.3</v>
      </c>
      <c r="H152" s="12">
        <v>60.2</v>
      </c>
      <c r="I152" s="12">
        <v>60.2</v>
      </c>
    </row>
    <row r="153" spans="1:9" x14ac:dyDescent="0.3">
      <c r="A153" t="s">
        <v>32</v>
      </c>
      <c r="B153">
        <v>1.4E-2</v>
      </c>
      <c r="C153">
        <v>0.1195</v>
      </c>
      <c r="D153">
        <v>7.8040000000000002E-3</v>
      </c>
      <c r="F153" t="s">
        <v>48</v>
      </c>
      <c r="G153" s="12">
        <v>5.0000000000000001E-3</v>
      </c>
      <c r="H153" s="12"/>
      <c r="I153" s="12"/>
    </row>
    <row r="154" spans="1:9" x14ac:dyDescent="0.3">
      <c r="A154" t="s">
        <v>40</v>
      </c>
      <c r="B154">
        <f>B152*100</f>
        <v>1.4200000000000002</v>
      </c>
      <c r="C154">
        <f t="shared" ref="C154:D154" si="37">C152*100</f>
        <v>24.73</v>
      </c>
      <c r="D154">
        <f t="shared" si="37"/>
        <v>10.798</v>
      </c>
      <c r="F154" t="s">
        <v>44</v>
      </c>
      <c r="G154" s="12">
        <v>6.6000000000000059E-2</v>
      </c>
      <c r="H154" s="12">
        <v>6.9999999999999951E-2</v>
      </c>
      <c r="I154" s="12">
        <v>4.3399999999999994E-2</v>
      </c>
    </row>
    <row r="155" spans="1:9" x14ac:dyDescent="0.3">
      <c r="A155" t="s">
        <v>41</v>
      </c>
      <c r="B155">
        <f>B153*100</f>
        <v>1.4000000000000001</v>
      </c>
      <c r="C155">
        <f t="shared" ref="C155:D155" si="38">C153*100</f>
        <v>11.95</v>
      </c>
      <c r="D155">
        <f t="shared" si="38"/>
        <v>0.78039999999999998</v>
      </c>
      <c r="F155" t="s">
        <v>49</v>
      </c>
      <c r="G155" s="12">
        <v>0.70929725010912215</v>
      </c>
      <c r="H155" s="12">
        <v>0.43469590741402708</v>
      </c>
      <c r="I155" s="12">
        <v>0.63131313131313238</v>
      </c>
    </row>
    <row r="156" spans="1:9" x14ac:dyDescent="0.3">
      <c r="A156" t="s">
        <v>46</v>
      </c>
      <c r="B156">
        <v>60.3</v>
      </c>
      <c r="C156">
        <v>60.2</v>
      </c>
      <c r="D156">
        <v>60.2</v>
      </c>
    </row>
    <row r="157" spans="1:9" x14ac:dyDescent="0.3">
      <c r="A157" t="s">
        <v>47</v>
      </c>
      <c r="B157">
        <f>B156*PI()/180</f>
        <v>1.0524335389525805</v>
      </c>
      <c r="C157">
        <f t="shared" ref="C157:D157" si="39">C156*PI()/180</f>
        <v>1.0506882097005865</v>
      </c>
      <c r="D157">
        <f t="shared" si="39"/>
        <v>1.0506882097005865</v>
      </c>
    </row>
    <row r="158" spans="1:9" x14ac:dyDescent="0.3">
      <c r="A158" t="s">
        <v>48</v>
      </c>
      <c r="B158">
        <v>5.0000000000000001E-3</v>
      </c>
    </row>
    <row r="159" spans="1:9" x14ac:dyDescent="0.3">
      <c r="A159" t="s">
        <v>54</v>
      </c>
      <c r="B159">
        <f>COS(B157)</f>
        <v>0.49545866843240771</v>
      </c>
      <c r="C159">
        <f t="shared" ref="C159:D159" si="40">COS(C157)</f>
        <v>0.49697396102755526</v>
      </c>
      <c r="D159">
        <f t="shared" si="40"/>
        <v>0.49697396102755526</v>
      </c>
    </row>
    <row r="161" spans="1:4" x14ac:dyDescent="0.3">
      <c r="A161" t="s">
        <v>55</v>
      </c>
      <c r="B161" t="s">
        <v>13</v>
      </c>
      <c r="C161" t="s">
        <v>14</v>
      </c>
      <c r="D161" t="s">
        <v>19</v>
      </c>
    </row>
    <row r="162" spans="1:4" x14ac:dyDescent="0.3">
      <c r="A162" t="s">
        <v>35</v>
      </c>
      <c r="B162" s="13">
        <f>($B$149^2*B147*$B$150*COS(B156*PI()/180))/(8*B153)</f>
        <v>1.2306125364028322E-2</v>
      </c>
      <c r="C162" s="13">
        <f>($B$149^2*C147*$B$150*COS(C156*PI()/180))/(8*C153)</f>
        <v>1.139088262509303E-3</v>
      </c>
      <c r="D162" s="13">
        <f>($B$149^2*D147*$B$150*COS(D156*PI()/180))/(8*D153)</f>
        <v>1.9335479204628112E-2</v>
      </c>
    </row>
    <row r="163" spans="1:4" x14ac:dyDescent="0.3">
      <c r="A163" t="s">
        <v>36</v>
      </c>
      <c r="B163" s="13">
        <f>0.5*$B$149*B154*B147*$D$150*COS(60.3*PI()/180)</f>
        <v>5.8076147712019734</v>
      </c>
      <c r="C163" s="13">
        <f>0.5*$B$149*C154*C147*$D$150*COS(60.2*PI()/180)</f>
        <v>79.911537126568078</v>
      </c>
      <c r="D163" s="13">
        <f>0.5*$B$149*D154*D147*$D$150*COS(60.3*PI()/180)</f>
        <v>38.561099330788529</v>
      </c>
    </row>
    <row r="165" spans="1:4" x14ac:dyDescent="0.3">
      <c r="A165" t="s">
        <v>45</v>
      </c>
      <c r="B165">
        <f>B183/2</f>
        <v>6.6000000000000059E-2</v>
      </c>
      <c r="C165">
        <f t="shared" ref="C165:D165" si="41">C183/2</f>
        <v>6.9999999999999951E-2</v>
      </c>
      <c r="D165">
        <f t="shared" si="41"/>
        <v>4.3399999999999994E-2</v>
      </c>
    </row>
    <row r="166" spans="1:4" ht="21" thickBot="1" x14ac:dyDescent="0.35"/>
    <row r="167" spans="1:4" ht="21" thickBot="1" x14ac:dyDescent="0.35">
      <c r="A167" s="8" t="s">
        <v>42</v>
      </c>
      <c r="B167" s="9">
        <f>(0.05*PI()/180)*SIN(B157)</f>
        <v>7.5802399567655491E-4</v>
      </c>
      <c r="C167" s="9">
        <f t="shared" ref="C167:D167" si="42">(0.05*PI()/180)*SIN(C157)</f>
        <v>7.572682148174561E-4</v>
      </c>
      <c r="D167" s="10">
        <f t="shared" si="42"/>
        <v>7.572682148174561E-4</v>
      </c>
    </row>
    <row r="168" spans="1:4" x14ac:dyDescent="0.3">
      <c r="A168" s="11" t="s">
        <v>51</v>
      </c>
      <c r="B168">
        <f>B169/(B154)^2</f>
        <v>0.35176415895116148</v>
      </c>
      <c r="C168">
        <f t="shared" ref="C168:D168" si="43">C169/(C154)^2</f>
        <v>7.1078346900921719E-4</v>
      </c>
      <c r="D168">
        <f t="shared" si="43"/>
        <v>5.4144977362598412E-3</v>
      </c>
    </row>
    <row r="169" spans="1:4" ht="21" thickBot="1" x14ac:dyDescent="0.35">
      <c r="A169" s="11" t="s">
        <v>50</v>
      </c>
      <c r="B169">
        <f>B182/2</f>
        <v>0.70929725010912215</v>
      </c>
      <c r="C169">
        <f t="shared" ref="C169:D169" si="44">C182/2</f>
        <v>0.43469590741402708</v>
      </c>
      <c r="D169">
        <f t="shared" si="44"/>
        <v>0.63131313131313238</v>
      </c>
    </row>
    <row r="170" spans="1:4" ht="21" thickBot="1" x14ac:dyDescent="0.35">
      <c r="A170" s="8" t="s">
        <v>43</v>
      </c>
      <c r="B170" s="9">
        <v>0</v>
      </c>
      <c r="C170" s="9">
        <f>SQRT(4*(B158)^2*(1/(B139)^2+1/(C139)^2))</f>
        <v>5.0534530902054194E-4</v>
      </c>
      <c r="D170" s="10">
        <f>SQRT(4*(B158)^2*(1/(B144)^2+1/(C144)^2))</f>
        <v>5.312368930276923E-4</v>
      </c>
    </row>
    <row r="171" spans="1:4" x14ac:dyDescent="0.3">
      <c r="A171" t="s">
        <v>55</v>
      </c>
      <c r="B171" t="s">
        <v>13</v>
      </c>
      <c r="C171" t="s">
        <v>14</v>
      </c>
      <c r="D171" t="s">
        <v>19</v>
      </c>
    </row>
    <row r="172" spans="1:4" x14ac:dyDescent="0.3">
      <c r="A172" t="s">
        <v>52</v>
      </c>
      <c r="B172">
        <f>SQRT((B165/B153)^2+(2*$D$151/$B$151)^2+(B167/B159)^2+(B170/B147)^2)</f>
        <v>4.7142859864523006</v>
      </c>
      <c r="C172">
        <f>SQRT((C165/C153)^2+(2*$D$151/$B$151)^2+(C167/C159)^2+(C170/C147)^2)</f>
        <v>0.58577658416578693</v>
      </c>
      <c r="D172">
        <f>SQRT((D165/D153)^2+(2*$D$151/$B$151)^2+(D167/D159)^2+(D170/D147)^2)</f>
        <v>5.5612509029948818</v>
      </c>
    </row>
    <row r="173" spans="1:4" x14ac:dyDescent="0.3">
      <c r="A173" t="s">
        <v>53</v>
      </c>
      <c r="B173">
        <f>SQRT((B169/B155)^2+($D$151/$B$151)^2+(B167/B159)^2+(B170/B147)^2)</f>
        <v>0.50664325859126957</v>
      </c>
      <c r="C173">
        <f>SQRT((C169/C155)^2+($D$151/$B$151)^2+(C167/C159)^2+(C170/C147)^2)</f>
        <v>3.6414552768792942E-2</v>
      </c>
      <c r="D173">
        <f>SQRT((D169/D155)^2+($D$151/$B$151)^2+(D167/D159)^2+(D170/D147)^2)</f>
        <v>0.80896265629073216</v>
      </c>
    </row>
    <row r="175" spans="1:4" x14ac:dyDescent="0.3">
      <c r="B175" t="s">
        <v>13</v>
      </c>
      <c r="C175" t="s">
        <v>14</v>
      </c>
      <c r="D175" t="s">
        <v>19</v>
      </c>
    </row>
    <row r="176" spans="1:4" x14ac:dyDescent="0.3">
      <c r="A176" t="s">
        <v>57</v>
      </c>
      <c r="B176">
        <v>5.8000000000000003E-2</v>
      </c>
      <c r="C176">
        <v>0.12130000000000001</v>
      </c>
      <c r="D176">
        <v>8.7999999999999995E-2</v>
      </c>
    </row>
    <row r="177" spans="1:4" x14ac:dyDescent="0.3">
      <c r="A177" t="s">
        <v>58</v>
      </c>
      <c r="B177">
        <v>6.3200000000000006E-2</v>
      </c>
      <c r="C177">
        <v>0.1356</v>
      </c>
      <c r="D177">
        <v>9.9000000000000005E-2</v>
      </c>
    </row>
    <row r="178" spans="1:4" x14ac:dyDescent="0.3">
      <c r="A178" t="s">
        <v>56</v>
      </c>
      <c r="B178">
        <v>1.758</v>
      </c>
      <c r="C178">
        <v>1.248</v>
      </c>
      <c r="D178">
        <v>0.79239999999999999</v>
      </c>
    </row>
    <row r="179" spans="1:4" x14ac:dyDescent="0.3">
      <c r="A179" t="s">
        <v>61</v>
      </c>
      <c r="B179">
        <v>1.6259999999999999</v>
      </c>
      <c r="C179">
        <v>1.1080000000000001</v>
      </c>
      <c r="D179">
        <v>0.7056</v>
      </c>
    </row>
    <row r="180" spans="1:4" x14ac:dyDescent="0.3">
      <c r="A180" t="s">
        <v>59</v>
      </c>
      <c r="B180">
        <f>1/B176</f>
        <v>17.241379310344826</v>
      </c>
      <c r="C180">
        <f t="shared" ref="C180:D180" si="45">1/C176</f>
        <v>8.2440230832646328</v>
      </c>
      <c r="D180">
        <f t="shared" si="45"/>
        <v>11.363636363636365</v>
      </c>
    </row>
    <row r="181" spans="1:4" x14ac:dyDescent="0.3">
      <c r="A181" t="s">
        <v>60</v>
      </c>
      <c r="B181">
        <f>1/B177</f>
        <v>15.822784810126581</v>
      </c>
      <c r="C181">
        <f t="shared" ref="C181:D181" si="46">1/C177</f>
        <v>7.3746312684365787</v>
      </c>
      <c r="D181">
        <f t="shared" si="46"/>
        <v>10.1010101010101</v>
      </c>
    </row>
    <row r="182" spans="1:4" x14ac:dyDescent="0.3">
      <c r="A182" t="s">
        <v>62</v>
      </c>
      <c r="B182">
        <f>B180-B181</f>
        <v>1.4185945002182443</v>
      </c>
      <c r="C182">
        <f t="shared" ref="C182:D182" si="47">C180-C181</f>
        <v>0.86939181482805417</v>
      </c>
      <c r="D182">
        <f t="shared" si="47"/>
        <v>1.2626262626262648</v>
      </c>
    </row>
    <row r="183" spans="1:4" x14ac:dyDescent="0.3">
      <c r="A183" t="s">
        <v>63</v>
      </c>
      <c r="B183">
        <f>B178-B179</f>
        <v>0.13200000000000012</v>
      </c>
      <c r="C183">
        <f t="shared" ref="C183:D183" si="48">C178-C179</f>
        <v>0.1399999999999999</v>
      </c>
      <c r="D183">
        <f t="shared" si="48"/>
        <v>8.6799999999999988E-2</v>
      </c>
    </row>
  </sheetData>
  <sortState ref="J3:K17">
    <sortCondition descending="1" ref="J3:J17"/>
  </sortState>
  <mergeCells count="1">
    <mergeCell ref="K1:M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13" sqref="A13:E16"/>
    </sheetView>
  </sheetViews>
  <sheetFormatPr baseColWidth="12" defaultRowHeight="20" x14ac:dyDescent="0.3"/>
  <cols>
    <col min="2" max="4" width="14.5703125" bestFit="1" customWidth="1"/>
  </cols>
  <sheetData>
    <row r="1" spans="1:5" x14ac:dyDescent="0.3">
      <c r="A1" t="s">
        <v>64</v>
      </c>
      <c r="B1">
        <f>0.01685*0.01</f>
        <v>1.685E-4</v>
      </c>
    </row>
    <row r="2" spans="1:5" x14ac:dyDescent="0.3">
      <c r="A2" t="s">
        <v>65</v>
      </c>
      <c r="B2">
        <v>0.16470000000000001</v>
      </c>
      <c r="C2">
        <v>7.5399999999999995E-2</v>
      </c>
      <c r="D2">
        <v>0.11454</v>
      </c>
    </row>
    <row r="3" spans="1:5" x14ac:dyDescent="0.3">
      <c r="A3" t="s">
        <v>71</v>
      </c>
      <c r="B3">
        <v>1.7146000000000002E-2</v>
      </c>
      <c r="C3">
        <v>1.17E-2</v>
      </c>
      <c r="D3">
        <v>7.7429999999999999E-3</v>
      </c>
    </row>
    <row r="4" spans="1:5" x14ac:dyDescent="0.3">
      <c r="A4" t="s">
        <v>68</v>
      </c>
      <c r="B4">
        <v>1000</v>
      </c>
      <c r="C4">
        <v>787</v>
      </c>
      <c r="D4">
        <v>873</v>
      </c>
    </row>
    <row r="5" spans="1:5" x14ac:dyDescent="0.3">
      <c r="A5" t="s">
        <v>69</v>
      </c>
      <c r="B5">
        <v>9.798</v>
      </c>
    </row>
    <row r="6" spans="1:5" x14ac:dyDescent="0.3">
      <c r="A6" t="s">
        <v>66</v>
      </c>
      <c r="B6">
        <f>COS(60.3*PI()/180)</f>
        <v>0.49545866843240771</v>
      </c>
      <c r="C6">
        <f>COS(60.3*PI()/180)</f>
        <v>0.49545866843240771</v>
      </c>
      <c r="D6">
        <f>COS(60.2*PI()/180)</f>
        <v>0.49697396102755526</v>
      </c>
    </row>
    <row r="7" spans="1:5" x14ac:dyDescent="0.3">
      <c r="A7" t="s">
        <v>67</v>
      </c>
      <c r="B7" s="16">
        <f>$B$1*B2*B4*$B$5*B6/2</f>
        <v>6.7360976603480102E-2</v>
      </c>
      <c r="C7" s="16">
        <f>$B$1*C2*C4*$B$5*C6/2</f>
        <v>2.4269501393170547E-2</v>
      </c>
      <c r="D7" s="16">
        <f>$B$1*D2*D4*$B$5*D6/2</f>
        <v>4.1021581683301653E-2</v>
      </c>
    </row>
    <row r="8" spans="1:5" x14ac:dyDescent="0.3">
      <c r="A8" t="s">
        <v>70</v>
      </c>
      <c r="B8" s="16">
        <f>$B$1^2*B4*$B$5*B6/(8*B3)</f>
        <v>1.004828328323535E-3</v>
      </c>
      <c r="C8" s="16">
        <f>$B$1^2*C4*$B$5*C6/(8*C3)</f>
        <v>1.1588935888223596E-3</v>
      </c>
      <c r="D8" s="16">
        <f t="shared" ref="C8:D8" si="0">$B$1^2*D4*$B$5*D6/(8*D3)</f>
        <v>1.9484347989006739E-3</v>
      </c>
    </row>
    <row r="13" spans="1:5" x14ac:dyDescent="0.3">
      <c r="A13" t="s">
        <v>55</v>
      </c>
      <c r="B13" t="s">
        <v>70</v>
      </c>
      <c r="C13" t="s">
        <v>73</v>
      </c>
      <c r="D13" t="s">
        <v>67</v>
      </c>
      <c r="E13" t="s">
        <v>74</v>
      </c>
    </row>
    <row r="14" spans="1:5" x14ac:dyDescent="0.3">
      <c r="A14" t="s">
        <v>13</v>
      </c>
      <c r="B14" s="15">
        <v>1.00482832832353E-3</v>
      </c>
      <c r="C14">
        <v>1.0016000000000001E-3</v>
      </c>
      <c r="D14" s="17">
        <v>6.7360976603480102E-2</v>
      </c>
      <c r="E14">
        <v>7.2735999999999995E-2</v>
      </c>
    </row>
    <row r="15" spans="1:5" x14ac:dyDescent="0.3">
      <c r="A15" t="s">
        <v>14</v>
      </c>
      <c r="B15" s="15">
        <v>1.15889358882236E-3</v>
      </c>
      <c r="C15">
        <v>1.0839999999999999E-3</v>
      </c>
      <c r="D15" s="17">
        <v>2.4269501393170547E-2</v>
      </c>
      <c r="E15">
        <v>2.2270000000000002E-2</v>
      </c>
    </row>
    <row r="16" spans="1:5" x14ac:dyDescent="0.3">
      <c r="A16" t="s">
        <v>72</v>
      </c>
      <c r="B16" s="15">
        <v>1.9484347989006739E-3</v>
      </c>
      <c r="C16" t="s">
        <v>55</v>
      </c>
      <c r="D16" s="17">
        <v>4.1021581683301653E-2</v>
      </c>
      <c r="E16" t="s">
        <v>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生データ</vt:lpstr>
      <vt:lpstr>計算用</vt:lpstr>
      <vt:lpstr>印刷用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2017-12-31T01:37:12Z</dcterms:created>
  <dcterms:modified xsi:type="dcterms:W3CDTF">2018-01-06T06:16:02Z</dcterms:modified>
</cp:coreProperties>
</file>