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355F11CC-0910-E14C-BAFA-DF8C8FBC6B56}" xr6:coauthVersionLast="47" xr6:coauthVersionMax="47" xr10:uidLastSave="{00000000-0000-0000-0000-000000000000}"/>
  <bookViews>
    <workbookView xWindow="0" yWindow="760" windowWidth="27840" windowHeight="1524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38" i="10" l="1"/>
  <c r="P1638" i="10" s="1"/>
  <c r="V1638" i="10"/>
  <c r="W1638" i="10"/>
  <c r="Z1638" i="10"/>
  <c r="AA1638" i="10"/>
  <c r="AB1638" i="10"/>
  <c r="AC1638" i="10"/>
  <c r="AD1638" i="10"/>
  <c r="AE1638" i="10"/>
  <c r="AF1638" i="10"/>
  <c r="AI1638" i="10" a="1"/>
  <c r="AI1638" i="10" s="1"/>
  <c r="N1639" i="10"/>
  <c r="O1638" i="10" s="1"/>
  <c r="V1639" i="10"/>
  <c r="W1639" i="10"/>
  <c r="Z1639" i="10"/>
  <c r="AA1639" i="10"/>
  <c r="AB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Z1640" i="10"/>
  <c r="AA1640" i="10"/>
  <c r="AB1640" i="10"/>
  <c r="AC1640" i="10"/>
  <c r="AD1640" i="10"/>
  <c r="AE1640" i="10"/>
  <c r="AF1640" i="10"/>
  <c r="AI1640" i="10" a="1"/>
  <c r="AI1640" i="10" s="1"/>
  <c r="N1641" i="10"/>
  <c r="O1640" i="10" s="1"/>
  <c r="V1641" i="10"/>
  <c r="W1641" i="10"/>
  <c r="Z1641" i="10"/>
  <c r="AA1641" i="10"/>
  <c r="AB1641" i="10"/>
  <c r="AC1641" i="10"/>
  <c r="AD1641" i="10"/>
  <c r="AE1641" i="10"/>
  <c r="AF1641" i="10"/>
  <c r="AI1641" i="10" a="1"/>
  <c r="AI1641" i="10" s="1"/>
  <c r="N1642" i="10"/>
  <c r="P1642" i="10" s="1"/>
  <c r="V1642" i="10"/>
  <c r="W1642" i="10"/>
  <c r="Z1642" i="10"/>
  <c r="AA1642" i="10"/>
  <c r="AB1642" i="10"/>
  <c r="AC1642" i="10"/>
  <c r="AD1642" i="10"/>
  <c r="AE1642" i="10"/>
  <c r="AF1642" i="10"/>
  <c r="AI1642" i="10" a="1"/>
  <c r="AI1642" i="10" s="1"/>
  <c r="N1643" i="10"/>
  <c r="O1642" i="10" s="1"/>
  <c r="V1643" i="10"/>
  <c r="W1643" i="10"/>
  <c r="Z1643" i="10"/>
  <c r="AA1643" i="10"/>
  <c r="AB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Z1644" i="10"/>
  <c r="AA1644" i="10"/>
  <c r="AB1644" i="10"/>
  <c r="AC1644" i="10"/>
  <c r="AD1644" i="10"/>
  <c r="AE1644" i="10"/>
  <c r="AF1644" i="10"/>
  <c r="AI1644" i="10" a="1"/>
  <c r="AI1644" i="10" s="1"/>
  <c r="N1645" i="10"/>
  <c r="O1644" i="10" s="1"/>
  <c r="V1645" i="10"/>
  <c r="W1645" i="10"/>
  <c r="Z1645" i="10"/>
  <c r="AA1645" i="10"/>
  <c r="AB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Z1646" i="10"/>
  <c r="AA1646" i="10"/>
  <c r="AB1646" i="10"/>
  <c r="AC1646" i="10"/>
  <c r="AD1646" i="10"/>
  <c r="AE1646" i="10"/>
  <c r="AF1646" i="10"/>
  <c r="AI1646" i="10" a="1"/>
  <c r="AI1646" i="10" s="1"/>
  <c r="N1647" i="10"/>
  <c r="O1646" i="10" s="1"/>
  <c r="V1647" i="10"/>
  <c r="W1647" i="10"/>
  <c r="Z1647" i="10"/>
  <c r="AA1647" i="10"/>
  <c r="AB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Z1648" i="10"/>
  <c r="AA1648" i="10"/>
  <c r="AB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Z1649" i="10"/>
  <c r="AA1649" i="10"/>
  <c r="AB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Z1622" i="10"/>
  <c r="AA1622" i="10"/>
  <c r="AB1622" i="10"/>
  <c r="AC1622" i="10"/>
  <c r="AD1622" i="10"/>
  <c r="AE1622" i="10"/>
  <c r="AF1622" i="10"/>
  <c r="AI1622" i="10" a="1"/>
  <c r="AI1622" i="10" s="1"/>
  <c r="V1623" i="10"/>
  <c r="W1623" i="10"/>
  <c r="AA1623" i="10"/>
  <c r="AB1623" i="10"/>
  <c r="AC1623" i="10"/>
  <c r="AD1623" i="10"/>
  <c r="AE1623" i="10"/>
  <c r="AF1623" i="10"/>
  <c r="AI1623" i="10" a="1"/>
  <c r="AI1623" i="10" s="1"/>
  <c r="AM1623" i="10"/>
  <c r="V1624" i="10"/>
  <c r="W1624" i="10"/>
  <c r="Z1624" i="10"/>
  <c r="AA1624" i="10"/>
  <c r="AB1624" i="10"/>
  <c r="AC1624" i="10"/>
  <c r="AD1624" i="10"/>
  <c r="AE1624" i="10"/>
  <c r="AF1624" i="10"/>
  <c r="AI1624" i="10" a="1"/>
  <c r="AI1624" i="10" s="1"/>
  <c r="V1625" i="10"/>
  <c r="W1625" i="10"/>
  <c r="AA1625" i="10"/>
  <c r="AB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A1626" i="10"/>
  <c r="AB1626" i="10"/>
  <c r="AC1626" i="10"/>
  <c r="AD1626" i="10"/>
  <c r="AE1626" i="10"/>
  <c r="AF1626" i="10"/>
  <c r="AI1626" i="10" a="1"/>
  <c r="AI1626" i="10" s="1"/>
  <c r="V1627" i="10"/>
  <c r="W1627" i="10"/>
  <c r="Z1627" i="10"/>
  <c r="AA1627" i="10"/>
  <c r="AB1627" i="10"/>
  <c r="AC1627" i="10"/>
  <c r="AD1627" i="10"/>
  <c r="AE1627" i="10"/>
  <c r="AF1627" i="10"/>
  <c r="AI1627" i="10" a="1"/>
  <c r="AI1627" i="10" s="1"/>
  <c r="V1628" i="10"/>
  <c r="W1628" i="10"/>
  <c r="Z1628" i="10"/>
  <c r="AA1628" i="10"/>
  <c r="AB1628" i="10"/>
  <c r="AC1628" i="10"/>
  <c r="AD1628" i="10"/>
  <c r="AE1628" i="10"/>
  <c r="AF1628" i="10"/>
  <c r="AI1628" i="10" a="1"/>
  <c r="AI1628" i="10" s="1"/>
  <c r="V1629" i="10"/>
  <c r="W1629" i="10"/>
  <c r="Z1629" i="10"/>
  <c r="AA1629" i="10"/>
  <c r="AB1629" i="10"/>
  <c r="AC1629" i="10"/>
  <c r="AD1629" i="10"/>
  <c r="AE1629" i="10"/>
  <c r="AF1629" i="10"/>
  <c r="AI1629" i="10" a="1"/>
  <c r="AI1629" i="10"/>
  <c r="V1630" i="10"/>
  <c r="W1630" i="10"/>
  <c r="AA1630" i="10"/>
  <c r="AB1630" i="10"/>
  <c r="AC1630" i="10"/>
  <c r="AD1630" i="10"/>
  <c r="AE1630" i="10"/>
  <c r="AF1630" i="10"/>
  <c r="AI1630" i="10" a="1"/>
  <c r="AI1630" i="10" s="1"/>
  <c r="V1631" i="10"/>
  <c r="W1631" i="10"/>
  <c r="Z1631" i="10"/>
  <c r="AA1631" i="10"/>
  <c r="AB1631" i="10"/>
  <c r="AC1631" i="10"/>
  <c r="AD1631" i="10"/>
  <c r="AE1631" i="10"/>
  <c r="AF1631" i="10"/>
  <c r="AI1631" i="10" a="1"/>
  <c r="AI1631" i="10"/>
  <c r="V1632" i="10"/>
  <c r="W1632" i="10"/>
  <c r="Z1632" i="10"/>
  <c r="AA1632" i="10"/>
  <c r="AB1632" i="10"/>
  <c r="AC1632" i="10"/>
  <c r="AD1632" i="10"/>
  <c r="AE1632" i="10"/>
  <c r="AF1632" i="10"/>
  <c r="AI1632" i="10" a="1"/>
  <c r="AI1632" i="10" s="1"/>
  <c r="V1633" i="10"/>
  <c r="W1633" i="10"/>
  <c r="AA1633" i="10"/>
  <c r="AB1633" i="10"/>
  <c r="AC1633" i="10"/>
  <c r="AD1633" i="10"/>
  <c r="AE1633" i="10"/>
  <c r="AF1633" i="10"/>
  <c r="AI1633" i="10" a="1"/>
  <c r="AI1633" i="10"/>
  <c r="V1634" i="10"/>
  <c r="W1634" i="10"/>
  <c r="AA1634" i="10"/>
  <c r="AB1634" i="10"/>
  <c r="AC1634" i="10"/>
  <c r="AD1634" i="10"/>
  <c r="AE1634" i="10"/>
  <c r="AF1634" i="10"/>
  <c r="AI1634" i="10" a="1"/>
  <c r="AI1634" i="10" s="1"/>
  <c r="V1635" i="10"/>
  <c r="W1635" i="10"/>
  <c r="AA1635" i="10"/>
  <c r="AB1635" i="10"/>
  <c r="AC1635" i="10"/>
  <c r="AD1635" i="10"/>
  <c r="AE1635" i="10"/>
  <c r="AF1635" i="10"/>
  <c r="AI1635" i="10" a="1"/>
  <c r="AI1635" i="10" s="1"/>
  <c r="V1636" i="10"/>
  <c r="W1636" i="10"/>
  <c r="AA1636" i="10"/>
  <c r="AB1636" i="10"/>
  <c r="AC1636" i="10"/>
  <c r="AD1636" i="10"/>
  <c r="AE1636" i="10"/>
  <c r="AF1636" i="10"/>
  <c r="AI1636" i="10" a="1"/>
  <c r="AI1636" i="10"/>
  <c r="V1637" i="10"/>
  <c r="W1637" i="10"/>
  <c r="Z1637" i="10"/>
  <c r="AA1637" i="10"/>
  <c r="AB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Z1602" i="10"/>
  <c r="AC1602" i="10"/>
  <c r="AD1602" i="10"/>
  <c r="AE1602" i="10"/>
  <c r="AF1602" i="10"/>
  <c r="AI1602" i="10" a="1"/>
  <c r="AI1602" i="10" s="1"/>
  <c r="AJ1602" i="10" a="1"/>
  <c r="AJ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Z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Z1609" i="10"/>
  <c r="AC1609" i="10"/>
  <c r="AD1609" i="10"/>
  <c r="AE1609" i="10"/>
  <c r="AF1609" i="10"/>
  <c r="AI1609" i="10" a="1"/>
  <c r="AI1609" i="10" s="1"/>
  <c r="N1610" i="10"/>
  <c r="V1610" i="10"/>
  <c r="W1610" i="10"/>
  <c r="Z1610" i="10"/>
  <c r="AC1610" i="10"/>
  <c r="AD1610" i="10"/>
  <c r="AE1610" i="10"/>
  <c r="AF1610" i="10"/>
  <c r="AI1610" i="10" a="1"/>
  <c r="AI1610" i="10"/>
  <c r="V1611" i="10"/>
  <c r="W1611" i="10"/>
  <c r="Z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Z1613" i="10"/>
  <c r="AC1613" i="10"/>
  <c r="AD1613" i="10"/>
  <c r="AE1613" i="10"/>
  <c r="AF1613" i="10"/>
  <c r="AI1613" i="10" a="1"/>
  <c r="AI1613" i="10" s="1"/>
  <c r="V1614" i="10"/>
  <c r="W1614" i="10"/>
  <c r="Z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Z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Z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Z1621" i="10"/>
  <c r="AC1621" i="10"/>
  <c r="AD1621" i="10"/>
  <c r="AE1621" i="10"/>
  <c r="AF1621" i="10"/>
  <c r="AI1621" i="10" a="1"/>
  <c r="AI1621" i="10" s="1"/>
  <c r="AK1639" i="10" l="1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7" i="10"/>
  <c r="P1645" i="10"/>
  <c r="P1643" i="10"/>
  <c r="P1641" i="10"/>
  <c r="P1639" i="10"/>
  <c r="O1649" i="10"/>
  <c r="O1647" i="10"/>
  <c r="O1645" i="10"/>
  <c r="O1643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P1619" i="10"/>
  <c r="Q1618" i="10" s="1"/>
  <c r="P1617" i="10"/>
  <c r="Q1616" i="10" s="1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Q1618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P1614" i="10"/>
  <c r="O1615" i="10"/>
  <c r="AK1612" i="10"/>
  <c r="AK1608" i="10"/>
  <c r="AM1608" i="10"/>
  <c r="O1620" i="10"/>
  <c r="P1616" i="10"/>
  <c r="O1617" i="10"/>
  <c r="P1609" i="10"/>
  <c r="P1604" i="10"/>
  <c r="P1612" i="10"/>
  <c r="O1610" i="10"/>
  <c r="AM1602" i="10"/>
  <c r="AK1602" i="10"/>
  <c r="P1608" i="10"/>
  <c r="X1607" i="10"/>
  <c r="AQ1606" i="10"/>
  <c r="AM1605" i="10"/>
  <c r="O1613" i="10"/>
  <c r="Y1610" i="10"/>
  <c r="U1610" i="10" s="1"/>
  <c r="Y1604" i="10"/>
  <c r="O1609" i="10"/>
  <c r="O1605" i="10"/>
  <c r="AM1604" i="10"/>
  <c r="P1605" i="10"/>
  <c r="P1618" i="10"/>
  <c r="P1606" i="10"/>
  <c r="Y1605" i="10"/>
  <c r="O1604" i="10"/>
  <c r="P1603" i="10"/>
  <c r="Y1639" i="10" l="1"/>
  <c r="X1641" i="10"/>
  <c r="R1641" i="10" s="1"/>
  <c r="AL1641" i="10" s="1"/>
  <c r="AQ1640" i="10"/>
  <c r="X1647" i="10"/>
  <c r="R1647" i="10" s="1"/>
  <c r="AQ1646" i="10"/>
  <c r="Q1638" i="10"/>
  <c r="Y1649" i="10"/>
  <c r="S1649" i="10" s="1"/>
  <c r="X1644" i="10"/>
  <c r="AQ1645" i="10"/>
  <c r="Y1644" i="10"/>
  <c r="S1644" i="10" s="1"/>
  <c r="Y1647" i="10"/>
  <c r="U1647" i="10" s="1"/>
  <c r="Y1640" i="10"/>
  <c r="S1640" i="10" s="1"/>
  <c r="U1639" i="10"/>
  <c r="Q1640" i="10"/>
  <c r="Q1642" i="10"/>
  <c r="S1639" i="10"/>
  <c r="Q1644" i="10"/>
  <c r="X1643" i="10"/>
  <c r="R1643" i="10" s="1"/>
  <c r="AQ1642" i="10"/>
  <c r="Q1646" i="10"/>
  <c r="Y1638" i="10"/>
  <c r="S1638" i="10" s="1"/>
  <c r="Q1648" i="10"/>
  <c r="P1636" i="10"/>
  <c r="P1623" i="10"/>
  <c r="P1631" i="10"/>
  <c r="Q1630" i="10" s="1"/>
  <c r="O1632" i="10"/>
  <c r="P1629" i="10"/>
  <c r="O1636" i="10"/>
  <c r="O1626" i="10"/>
  <c r="P1630" i="10"/>
  <c r="O1634" i="10"/>
  <c r="O1621" i="10"/>
  <c r="S1624" i="10"/>
  <c r="Q1628" i="10"/>
  <c r="Q1633" i="10"/>
  <c r="X1629" i="10"/>
  <c r="T1629" i="10" s="1"/>
  <c r="AQ1628" i="10"/>
  <c r="Q1634" i="10"/>
  <c r="Q1625" i="10"/>
  <c r="Q1622" i="10"/>
  <c r="Q1627" i="10"/>
  <c r="Q1637" i="10"/>
  <c r="Q1629" i="10"/>
  <c r="Q1626" i="10"/>
  <c r="Q1624" i="10"/>
  <c r="U1624" i="10" s="1"/>
  <c r="Y1629" i="10"/>
  <c r="S1629" i="10" s="1"/>
  <c r="Q1631" i="10"/>
  <c r="S1610" i="10"/>
  <c r="R1607" i="10"/>
  <c r="Y1609" i="10"/>
  <c r="S1609" i="10" s="1"/>
  <c r="X1617" i="10"/>
  <c r="X1618" i="10"/>
  <c r="X1603" i="10"/>
  <c r="AQ1602" i="10"/>
  <c r="Q1607" i="10"/>
  <c r="Q1617" i="10"/>
  <c r="T1607" i="10"/>
  <c r="Q1606" i="10"/>
  <c r="Y1619" i="10"/>
  <c r="Q1609" i="10"/>
  <c r="Q1608" i="10"/>
  <c r="AV1619" i="10"/>
  <c r="AW1618" i="10" s="1"/>
  <c r="Y1618" i="10"/>
  <c r="AT1619" i="10"/>
  <c r="X1608" i="10"/>
  <c r="R1608" i="10" s="1"/>
  <c r="AQ1609" i="10"/>
  <c r="Q1619" i="10"/>
  <c r="Q1613" i="10"/>
  <c r="Q1615" i="10"/>
  <c r="X1614" i="10"/>
  <c r="T1614" i="10" s="1"/>
  <c r="AQ1615" i="10"/>
  <c r="Y1603" i="10"/>
  <c r="Q1621" i="10"/>
  <c r="R1619" i="10"/>
  <c r="T1619" i="10"/>
  <c r="Q1604" i="10"/>
  <c r="Q1611" i="10"/>
  <c r="X1621" i="10"/>
  <c r="X1609" i="10"/>
  <c r="X1604" i="10"/>
  <c r="Y1613" i="10"/>
  <c r="S1613" i="10" s="1"/>
  <c r="Q1602" i="10"/>
  <c r="Q1605" i="10"/>
  <c r="Y1611" i="10"/>
  <c r="S1611" i="10" s="1"/>
  <c r="X1605" i="10"/>
  <c r="S1647" i="10" l="1"/>
  <c r="U1649" i="10"/>
  <c r="AT1641" i="10"/>
  <c r="AX1641" i="10" s="1"/>
  <c r="AV1641" i="10"/>
  <c r="AW1640" i="10" s="1"/>
  <c r="T1647" i="10"/>
  <c r="AN1640" i="10"/>
  <c r="U1644" i="10"/>
  <c r="R1644" i="10"/>
  <c r="T1644" i="10"/>
  <c r="T1643" i="10"/>
  <c r="T1641" i="10"/>
  <c r="U1640" i="10"/>
  <c r="U1638" i="10"/>
  <c r="AL1619" i="10"/>
  <c r="AK1649" i="10" s="1"/>
  <c r="Y1648" i="10" s="1"/>
  <c r="S1648" i="10" s="1"/>
  <c r="U1629" i="10"/>
  <c r="R1629" i="10"/>
  <c r="AT1608" i="10"/>
  <c r="AU1609" i="10" s="1"/>
  <c r="AY1609" i="10" s="1"/>
  <c r="U1611" i="10"/>
  <c r="U1609" i="10"/>
  <c r="AV1608" i="10"/>
  <c r="AW1609" i="10" s="1"/>
  <c r="AN1609" i="10"/>
  <c r="AX1619" i="10"/>
  <c r="AU1618" i="10"/>
  <c r="AY1618" i="10" s="1"/>
  <c r="U1618" i="10"/>
  <c r="S1618" i="10"/>
  <c r="U1613" i="10"/>
  <c r="R1603" i="10"/>
  <c r="T1603" i="10"/>
  <c r="R1614" i="10"/>
  <c r="T1608" i="10"/>
  <c r="AK1626" i="10" s="1"/>
  <c r="Y1627" i="10" s="1"/>
  <c r="S1627" i="10" s="1"/>
  <c r="AU1640" i="10" l="1"/>
  <c r="AY1640" i="10" s="1"/>
  <c r="U1648" i="10"/>
  <c r="U1627" i="10"/>
  <c r="AX1608" i="10"/>
  <c r="AN1618" i="10"/>
  <c r="AM1644" i="10" s="1"/>
  <c r="X1645" i="10" l="1"/>
  <c r="AQ1644" i="10"/>
  <c r="AN1644" i="10"/>
  <c r="AM1585" i="10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Z1570" i="10"/>
  <c r="AC1570" i="10"/>
  <c r="AD1570" i="10"/>
  <c r="AE1570" i="10"/>
  <c r="AF1570" i="10"/>
  <c r="AI1570" i="10" a="1"/>
  <c r="AI1570" i="10" s="1"/>
  <c r="V1571" i="10"/>
  <c r="W1571" i="10"/>
  <c r="Z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Z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Z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Z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Z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Z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Z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Z1592" i="10"/>
  <c r="AC1592" i="10"/>
  <c r="AD1592" i="10"/>
  <c r="AE1592" i="10"/>
  <c r="AF1592" i="10"/>
  <c r="AI1592" i="10" a="1"/>
  <c r="AI1592" i="10" s="1"/>
  <c r="V1593" i="10"/>
  <c r="W1593" i="10"/>
  <c r="Z1593" i="10"/>
  <c r="AC1593" i="10"/>
  <c r="AD1593" i="10"/>
  <c r="AE1593" i="10"/>
  <c r="AF1593" i="10"/>
  <c r="AI1593" i="10" a="1"/>
  <c r="AI1593" i="10" s="1"/>
  <c r="N1594" i="10"/>
  <c r="V1594" i="10"/>
  <c r="W1594" i="10"/>
  <c r="Z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R1645" i="10" l="1"/>
  <c r="AL1645" i="10" s="1"/>
  <c r="AV1645" i="10"/>
  <c r="AW1644" i="10" s="1"/>
  <c r="AT1645" i="10"/>
  <c r="T1645" i="10"/>
  <c r="N1580" i="10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AU1644" i="10" l="1"/>
  <c r="AY1644" i="10" s="1"/>
  <c r="AX1645" i="10"/>
  <c r="O1592" i="10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T1584" i="10" s="1"/>
  <c r="AQ1585" i="10"/>
  <c r="R1584" i="10" l="1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3" i="14"/>
  <c r="AA83" i="14"/>
  <c r="Z83" i="14"/>
  <c r="AD83" i="14" s="1"/>
  <c r="Y83" i="14"/>
  <c r="X83" i="14"/>
  <c r="B83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0" i="14"/>
  <c r="AD80" i="14" s="1"/>
  <c r="AA80" i="14"/>
  <c r="AB80" i="14"/>
  <c r="X80" i="14"/>
  <c r="Y80" i="14"/>
  <c r="B80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3" i="14"/>
  <c r="AE83" i="14" s="1"/>
  <c r="AF83" i="14" s="1"/>
  <c r="AG83" i="14" s="1"/>
  <c r="AC4" i="14"/>
  <c r="AE4" i="14" s="1"/>
  <c r="AF4" i="14" s="1"/>
  <c r="AG4" i="14" s="1"/>
  <c r="AC80" i="14"/>
  <c r="AE80" i="14" s="1"/>
  <c r="AF80" i="14" s="1"/>
  <c r="AG80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59" i="14"/>
  <c r="AA59" i="14"/>
  <c r="Z59" i="14"/>
  <c r="AD59" i="14" s="1"/>
  <c r="Y59" i="14"/>
  <c r="X59" i="14"/>
  <c r="B59" i="14"/>
  <c r="AB76" i="14"/>
  <c r="AA76" i="14"/>
  <c r="Z76" i="14"/>
  <c r="AD76" i="14" s="1"/>
  <c r="Y76" i="14"/>
  <c r="X76" i="14"/>
  <c r="B76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Z1587" i="10" l="1"/>
  <c r="Z1583" i="10"/>
  <c r="AH83" i="14"/>
  <c r="F83" i="14"/>
  <c r="G83" i="14" s="1"/>
  <c r="AH80" i="14"/>
  <c r="F80" i="14"/>
  <c r="G80" i="14" s="1"/>
  <c r="AH4" i="14"/>
  <c r="F4" i="14"/>
  <c r="G4" i="14" s="1"/>
  <c r="AH50" i="14"/>
  <c r="F50" i="14"/>
  <c r="G50" i="14" s="1"/>
  <c r="AC59" i="14"/>
  <c r="AE59" i="14" s="1"/>
  <c r="AF59" i="14" s="1"/>
  <c r="AG59" i="14" s="1"/>
  <c r="AC76" i="14"/>
  <c r="AE76" i="14" s="1"/>
  <c r="AF76" i="14" s="1"/>
  <c r="AG76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6" i="14"/>
  <c r="AA56" i="14"/>
  <c r="Z56" i="14"/>
  <c r="AD56" i="14" s="1"/>
  <c r="Y56" i="14"/>
  <c r="X56" i="14"/>
  <c r="B56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6" i="14"/>
  <c r="F76" i="14"/>
  <c r="G76" i="14" s="1"/>
  <c r="AH59" i="14"/>
  <c r="F59" i="14"/>
  <c r="G59" i="14" s="1"/>
  <c r="AC56" i="14"/>
  <c r="AE56" i="14" s="1"/>
  <c r="AF56" i="14" s="1"/>
  <c r="AG56" i="14" s="1"/>
  <c r="A292" i="9"/>
  <c r="A293" i="9"/>
  <c r="A294" i="9"/>
  <c r="A295" i="9"/>
  <c r="A291" i="9"/>
  <c r="A290" i="9"/>
  <c r="A289" i="9"/>
  <c r="A288" i="9"/>
  <c r="A287" i="9"/>
  <c r="A286" i="9"/>
  <c r="AB79" i="14"/>
  <c r="AA79" i="14"/>
  <c r="Z79" i="14"/>
  <c r="AD79" i="14" s="1"/>
  <c r="Y79" i="14"/>
  <c r="X79" i="14"/>
  <c r="B79" i="14"/>
  <c r="B22" i="14"/>
  <c r="AH56" i="14" l="1"/>
  <c r="F56" i="14"/>
  <c r="G56" i="14" s="1"/>
  <c r="AC79" i="14"/>
  <c r="AE79" i="14" s="1"/>
  <c r="AF79" i="14" s="1"/>
  <c r="AG79" i="14" s="1"/>
  <c r="AH79" i="14" l="1"/>
  <c r="F79" i="14"/>
  <c r="G79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4" i="14"/>
  <c r="AD64" i="14" s="1"/>
  <c r="AA64" i="14"/>
  <c r="AB64" i="14"/>
  <c r="X64" i="14"/>
  <c r="Y64" i="14"/>
  <c r="B64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7" i="14"/>
  <c r="X30" i="14"/>
  <c r="X33" i="14"/>
  <c r="X35" i="14"/>
  <c r="X37" i="14"/>
  <c r="X38" i="14"/>
  <c r="X39" i="14"/>
  <c r="X42" i="14"/>
  <c r="X44" i="14"/>
  <c r="X47" i="14"/>
  <c r="X49" i="14"/>
  <c r="X52" i="14"/>
  <c r="X54" i="14"/>
  <c r="X55" i="14"/>
  <c r="X58" i="14"/>
  <c r="X60" i="14"/>
  <c r="X61" i="14"/>
  <c r="X62" i="14"/>
  <c r="X63" i="14"/>
  <c r="X66" i="14"/>
  <c r="X67" i="14"/>
  <c r="X68" i="14"/>
  <c r="X70" i="14"/>
  <c r="X71" i="14"/>
  <c r="X72" i="14"/>
  <c r="X74" i="14"/>
  <c r="X75" i="14"/>
  <c r="X77" i="14"/>
  <c r="X81" i="14"/>
  <c r="X82" i="14"/>
  <c r="X84" i="14"/>
  <c r="X85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7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4" i="14"/>
  <c r="Y55" i="14"/>
  <c r="Y29" i="14"/>
  <c r="Y58" i="14"/>
  <c r="Y60" i="14"/>
  <c r="Y61" i="14"/>
  <c r="Y62" i="14"/>
  <c r="Y63" i="14"/>
  <c r="Y65" i="14"/>
  <c r="Y66" i="14"/>
  <c r="Y67" i="14"/>
  <c r="Y68" i="14"/>
  <c r="Y69" i="14"/>
  <c r="Y70" i="14"/>
  <c r="Y71" i="14"/>
  <c r="Y72" i="14"/>
  <c r="Y73" i="14"/>
  <c r="Y74" i="14"/>
  <c r="Y75" i="14"/>
  <c r="Y77" i="14"/>
  <c r="Y78" i="14"/>
  <c r="Y81" i="14"/>
  <c r="Y82" i="14"/>
  <c r="Y84" i="14"/>
  <c r="Y85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7" i="14"/>
  <c r="AB57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4" i="14"/>
  <c r="AB54" i="14"/>
  <c r="AA55" i="14"/>
  <c r="AB55" i="14"/>
  <c r="AA29" i="14"/>
  <c r="AB29" i="14"/>
  <c r="AA58" i="14"/>
  <c r="AB58" i="14"/>
  <c r="AA60" i="14"/>
  <c r="AB60" i="14"/>
  <c r="AA61" i="14"/>
  <c r="AB61" i="14"/>
  <c r="AA62" i="14"/>
  <c r="AB62" i="14"/>
  <c r="AA63" i="14"/>
  <c r="AB63" i="14"/>
  <c r="AA65" i="14"/>
  <c r="AB65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7" i="14"/>
  <c r="AB77" i="14"/>
  <c r="AA78" i="14"/>
  <c r="AB78" i="14"/>
  <c r="AA81" i="14"/>
  <c r="AB81" i="14"/>
  <c r="AA82" i="14"/>
  <c r="AB82" i="14"/>
  <c r="AA84" i="14"/>
  <c r="AB84" i="14"/>
  <c r="AA85" i="14"/>
  <c r="AB85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7" i="14"/>
  <c r="AD57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4" i="14"/>
  <c r="AD54" i="14" s="1"/>
  <c r="Z55" i="14"/>
  <c r="AD55" i="14" s="1"/>
  <c r="Z29" i="14"/>
  <c r="AD29" i="14" s="1"/>
  <c r="Z58" i="14"/>
  <c r="AD58" i="14" s="1"/>
  <c r="Z60" i="14"/>
  <c r="AD60" i="14" s="1"/>
  <c r="Z61" i="14"/>
  <c r="AD61" i="14" s="1"/>
  <c r="Z62" i="14"/>
  <c r="AD62" i="14" s="1"/>
  <c r="Z63" i="14"/>
  <c r="AD63" i="14" s="1"/>
  <c r="Z65" i="14"/>
  <c r="AD65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7" i="14"/>
  <c r="AD77" i="14" s="1"/>
  <c r="Z78" i="14"/>
  <c r="AD78" i="14" s="1"/>
  <c r="Z81" i="14"/>
  <c r="AD81" i="14" s="1"/>
  <c r="Z82" i="14"/>
  <c r="AD82" i="14" s="1"/>
  <c r="Z84" i="14"/>
  <c r="AD84" i="14" s="1"/>
  <c r="Z85" i="14"/>
  <c r="AD85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7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4" i="14"/>
  <c r="B55" i="14"/>
  <c r="B29" i="14"/>
  <c r="B58" i="14"/>
  <c r="B60" i="14"/>
  <c r="B61" i="14"/>
  <c r="B62" i="14"/>
  <c r="B63" i="14"/>
  <c r="B65" i="14"/>
  <c r="B66" i="14"/>
  <c r="B67" i="14"/>
  <c r="B68" i="14"/>
  <c r="B69" i="14"/>
  <c r="B70" i="14"/>
  <c r="B71" i="14"/>
  <c r="B72" i="14"/>
  <c r="B73" i="14"/>
  <c r="B74" i="14"/>
  <c r="B75" i="14"/>
  <c r="B77" i="14"/>
  <c r="B78" i="14"/>
  <c r="B81" i="14"/>
  <c r="B82" i="14"/>
  <c r="B84" i="14"/>
  <c r="B85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Z1572" i="10" s="1"/>
  <c r="I1573" i="10"/>
  <c r="Z1573" i="10" s="1"/>
  <c r="I1574" i="10"/>
  <c r="Z1574" i="10" s="1"/>
  <c r="I1575" i="10"/>
  <c r="I1576" i="10"/>
  <c r="Z1576" i="10" s="1"/>
  <c r="I1577" i="10"/>
  <c r="I1578" i="10"/>
  <c r="Z1578" i="10" s="1"/>
  <c r="I1579" i="10"/>
  <c r="I1580" i="10"/>
  <c r="Z1580" i="10" s="1"/>
  <c r="I1581" i="10"/>
  <c r="Z1581" i="10" s="1"/>
  <c r="I1582" i="10"/>
  <c r="I1583" i="10"/>
  <c r="I1584" i="10"/>
  <c r="I1585" i="10"/>
  <c r="I1586" i="10"/>
  <c r="Z1586" i="10" s="1"/>
  <c r="I1587" i="10"/>
  <c r="I1588" i="10"/>
  <c r="Z1588" i="10" s="1"/>
  <c r="I1589" i="10"/>
  <c r="Z1589" i="10" s="1"/>
  <c r="I1590" i="10"/>
  <c r="I1591" i="10"/>
  <c r="Z1591" i="10" s="1"/>
  <c r="I1592" i="10"/>
  <c r="I1593" i="10"/>
  <c r="I1594" i="10"/>
  <c r="I1595" i="10"/>
  <c r="Z1595" i="10" s="1"/>
  <c r="I1596" i="10"/>
  <c r="I1597" i="10"/>
  <c r="Z1597" i="10" s="1"/>
  <c r="I1598" i="10"/>
  <c r="Z1598" i="10" s="1"/>
  <c r="I1599" i="10"/>
  <c r="Z1599" i="10" s="1"/>
  <c r="I1600" i="10"/>
  <c r="Z1600" i="10" s="1"/>
  <c r="I1601" i="10"/>
  <c r="Z1601" i="10" s="1"/>
  <c r="I1602" i="10"/>
  <c r="I1603" i="10"/>
  <c r="Z1603" i="10" s="1"/>
  <c r="I1604" i="10"/>
  <c r="Z1604" i="10" s="1"/>
  <c r="I1605" i="10"/>
  <c r="Z1605" i="10" s="1"/>
  <c r="I1606" i="10"/>
  <c r="I1607" i="10"/>
  <c r="Z1607" i="10" s="1"/>
  <c r="I1608" i="10"/>
  <c r="Z1608" i="10" s="1"/>
  <c r="I1609" i="10"/>
  <c r="I1610" i="10"/>
  <c r="I1611" i="10"/>
  <c r="I1612" i="10"/>
  <c r="Z1612" i="10" s="1"/>
  <c r="I1613" i="10"/>
  <c r="I1614" i="10"/>
  <c r="I1615" i="10"/>
  <c r="I1616" i="10"/>
  <c r="I1617" i="10"/>
  <c r="Z1617" i="10" s="1"/>
  <c r="I1618" i="10"/>
  <c r="I1619" i="10"/>
  <c r="Z1619" i="10" s="1"/>
  <c r="I1620" i="10"/>
  <c r="Z1620" i="10" s="1"/>
  <c r="I1621" i="10"/>
  <c r="I1622" i="10"/>
  <c r="I1623" i="10"/>
  <c r="Z1623" i="10" s="1"/>
  <c r="I1624" i="10"/>
  <c r="I1625" i="10"/>
  <c r="Z1625" i="10" s="1"/>
  <c r="I1626" i="10"/>
  <c r="Z1626" i="10" s="1"/>
  <c r="I1627" i="10"/>
  <c r="I1628" i="10"/>
  <c r="I1629" i="10"/>
  <c r="I1630" i="10"/>
  <c r="Z1630" i="10" s="1"/>
  <c r="I1631" i="10"/>
  <c r="I1632" i="10"/>
  <c r="I1633" i="10"/>
  <c r="Z1633" i="10" s="1"/>
  <c r="I1634" i="10"/>
  <c r="Z1634" i="10" s="1"/>
  <c r="I1635" i="10"/>
  <c r="I1636" i="10"/>
  <c r="Z1636" i="10" s="1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I1668" i="10"/>
  <c r="I1669" i="10"/>
  <c r="I1670" i="10"/>
  <c r="I1671" i="10"/>
  <c r="I1672" i="10"/>
  <c r="I1673" i="10"/>
  <c r="I1674" i="10"/>
  <c r="I1675" i="10"/>
  <c r="I1676" i="10"/>
  <c r="I1677" i="10"/>
  <c r="I1678" i="10"/>
  <c r="I1679" i="10"/>
  <c r="I1680" i="10"/>
  <c r="I1681" i="10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Q1623" i="10" l="1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AO1641" i="10" s="1"/>
  <c r="S1607" i="10"/>
  <c r="U1607" i="10"/>
  <c r="S1605" i="10"/>
  <c r="AN1605" i="10" s="1"/>
  <c r="AM1641" i="10" s="1"/>
  <c r="AQ1605" i="10"/>
  <c r="U1605" i="10"/>
  <c r="T1604" i="10"/>
  <c r="AT1604" i="10"/>
  <c r="R1604" i="10"/>
  <c r="AV1604" i="10"/>
  <c r="AW1605" i="10" s="1"/>
  <c r="AQ1604" i="10"/>
  <c r="S1604" i="10"/>
  <c r="AN1604" i="10" s="1"/>
  <c r="AM1648" i="10" s="1"/>
  <c r="U1604" i="10"/>
  <c r="AT1605" i="10"/>
  <c r="T1605" i="10"/>
  <c r="R1605" i="10"/>
  <c r="AV1605" i="10"/>
  <c r="AQ1625" i="10"/>
  <c r="R1624" i="10"/>
  <c r="T1624" i="10"/>
  <c r="AQ1620" i="10"/>
  <c r="R1621" i="10"/>
  <c r="T1621" i="10"/>
  <c r="AQ1608" i="10"/>
  <c r="R1609" i="10"/>
  <c r="T1609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U1603" i="10"/>
  <c r="S1603" i="10"/>
  <c r="AQ1619" i="10"/>
  <c r="S1619" i="10"/>
  <c r="AN1619" i="10" s="1"/>
  <c r="AM1649" i="10" s="1"/>
  <c r="R1618" i="10"/>
  <c r="T1618" i="10"/>
  <c r="AT1618" i="10"/>
  <c r="U1619" i="10"/>
  <c r="AV1618" i="10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P1618" i="10" s="1"/>
  <c r="AJ1603" i="10" a="1"/>
  <c r="AJ1603" i="10" s="1"/>
  <c r="AO1603" i="10" s="1"/>
  <c r="AJ1604" i="10" a="1"/>
  <c r="AJ1604" i="10" s="1"/>
  <c r="AJ1613" i="10" a="1"/>
  <c r="AJ1613" i="10" s="1"/>
  <c r="AO1613" i="10" s="1"/>
  <c r="AP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P1611" i="10" s="1"/>
  <c r="AJ1610" i="10" a="1"/>
  <c r="AJ1610" i="10" s="1"/>
  <c r="AJ1617" i="10" a="1"/>
  <c r="AJ1617" i="10" s="1"/>
  <c r="AJ1609" i="10" a="1"/>
  <c r="AJ1609" i="10" s="1"/>
  <c r="AO1609" i="10" s="1"/>
  <c r="AP1609" i="10" s="1"/>
  <c r="AQ1572" i="10"/>
  <c r="R1573" i="10"/>
  <c r="T1573" i="10"/>
  <c r="U1601" i="10"/>
  <c r="S1601" i="10"/>
  <c r="AQ1600" i="10"/>
  <c r="R1601" i="10"/>
  <c r="T1601" i="10"/>
  <c r="AQ1599" i="10"/>
  <c r="R1598" i="10"/>
  <c r="T1598" i="10"/>
  <c r="U1598" i="10"/>
  <c r="S1598" i="10"/>
  <c r="AQ1597" i="10"/>
  <c r="AT1596" i="10"/>
  <c r="AV1596" i="10"/>
  <c r="AW1597" i="10" s="1"/>
  <c r="S1597" i="10"/>
  <c r="AM1629" i="10" s="1"/>
  <c r="U1597" i="10"/>
  <c r="T1596" i="10"/>
  <c r="R1596" i="10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8" i="10"/>
  <c r="S1578" i="10"/>
  <c r="S1573" i="10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4" i="14"/>
  <c r="AE64" i="14" s="1"/>
  <c r="AF64" i="14" s="1"/>
  <c r="AG64" i="14" s="1"/>
  <c r="AC45" i="14"/>
  <c r="AE45" i="14" s="1"/>
  <c r="AF45" i="14" s="1"/>
  <c r="AG45" i="14" s="1"/>
  <c r="AC16" i="14"/>
  <c r="AE16" i="14" s="1"/>
  <c r="AF16" i="14" s="1"/>
  <c r="AG16" i="14" s="1"/>
  <c r="X14" i="14"/>
  <c r="X69" i="14"/>
  <c r="X43" i="14"/>
  <c r="X65" i="14"/>
  <c r="X51" i="14"/>
  <c r="X73" i="14"/>
  <c r="X29" i="14"/>
  <c r="X36" i="14"/>
  <c r="X18" i="14"/>
  <c r="X78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5" i="14"/>
  <c r="AC73" i="14"/>
  <c r="AC65" i="14"/>
  <c r="AC54" i="14"/>
  <c r="AC43" i="14"/>
  <c r="AC34" i="14"/>
  <c r="AC25" i="14"/>
  <c r="AC15" i="14"/>
  <c r="AC30" i="14"/>
  <c r="AC12" i="14"/>
  <c r="AC77" i="14"/>
  <c r="AC68" i="14"/>
  <c r="AC58" i="14"/>
  <c r="AC47" i="14"/>
  <c r="AC37" i="14"/>
  <c r="AC28" i="14"/>
  <c r="AC19" i="14"/>
  <c r="AC9" i="14"/>
  <c r="AC71" i="14"/>
  <c r="AC51" i="14"/>
  <c r="AC78" i="14"/>
  <c r="AC69" i="14"/>
  <c r="AC60" i="14"/>
  <c r="AC48" i="14"/>
  <c r="AC38" i="14"/>
  <c r="AC57" i="14"/>
  <c r="AC20" i="14"/>
  <c r="AC11" i="14"/>
  <c r="AC82" i="14"/>
  <c r="AC62" i="14"/>
  <c r="AC41" i="14"/>
  <c r="AC23" i="14"/>
  <c r="AC81" i="14"/>
  <c r="AC70" i="14"/>
  <c r="AC61" i="14"/>
  <c r="AC49" i="14"/>
  <c r="AC39" i="14"/>
  <c r="AC21" i="14"/>
  <c r="AC75" i="14"/>
  <c r="AC67" i="14"/>
  <c r="AC29" i="14"/>
  <c r="AC46" i="14"/>
  <c r="AC36" i="14"/>
  <c r="AC27" i="14"/>
  <c r="AC18" i="14"/>
  <c r="AC8" i="14"/>
  <c r="AC74" i="14"/>
  <c r="AC66" i="14"/>
  <c r="AC55" i="14"/>
  <c r="AC44" i="14"/>
  <c r="AC35" i="14"/>
  <c r="AC26" i="14"/>
  <c r="AC17" i="14"/>
  <c r="AC7" i="14"/>
  <c r="AC84" i="14"/>
  <c r="AC72" i="14"/>
  <c r="AC63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O1639" i="10" l="1"/>
  <c r="AP1639" i="10" s="1"/>
  <c r="AO1644" i="10"/>
  <c r="AP1644" i="10" s="1"/>
  <c r="AP1605" i="10"/>
  <c r="AP1598" i="10"/>
  <c r="AQ1641" i="10"/>
  <c r="X1640" i="10"/>
  <c r="X1649" i="10"/>
  <c r="AQ1648" i="10"/>
  <c r="AN1648" i="10"/>
  <c r="X1648" i="10"/>
  <c r="AQ1649" i="10"/>
  <c r="AN1649" i="10"/>
  <c r="AX1604" i="10"/>
  <c r="AU1605" i="10"/>
  <c r="AY1605" i="10" s="1"/>
  <c r="AW1604" i="10"/>
  <c r="BN1604" i="10"/>
  <c r="BP1605" i="10"/>
  <c r="BQ1605" i="10"/>
  <c r="BO1605" i="10"/>
  <c r="BH1605" i="10"/>
  <c r="BG1605" i="10"/>
  <c r="BI1605" i="10"/>
  <c r="BF1604" i="10"/>
  <c r="AX1605" i="10"/>
  <c r="AU1604" i="10"/>
  <c r="AY1604" i="10" s="1"/>
  <c r="AL1618" i="10"/>
  <c r="AK1644" i="10" s="1"/>
  <c r="AQ1616" i="10"/>
  <c r="T1617" i="10"/>
  <c r="Y1626" i="10"/>
  <c r="X1628" i="10"/>
  <c r="AQ1629" i="10"/>
  <c r="AN1629" i="10"/>
  <c r="AP1603" i="10"/>
  <c r="AP1619" i="10"/>
  <c r="AO1649" i="10" s="1"/>
  <c r="AP1649" i="10" s="1"/>
  <c r="BN1618" i="10"/>
  <c r="BP1619" i="10"/>
  <c r="BO1619" i="10"/>
  <c r="BQ1619" i="10"/>
  <c r="AW1619" i="10"/>
  <c r="BH1619" i="10"/>
  <c r="BG1619" i="10"/>
  <c r="AU1619" i="10"/>
  <c r="AY1619" i="10" s="1"/>
  <c r="AX1618" i="10"/>
  <c r="BI1619" i="10"/>
  <c r="BF1618" i="10"/>
  <c r="AP1601" i="10"/>
  <c r="AP1597" i="10"/>
  <c r="AO1629" i="10" s="1"/>
  <c r="AP1629" i="10" s="1"/>
  <c r="AU1597" i="10"/>
  <c r="AY1597" i="10" s="1"/>
  <c r="AX1596" i="10"/>
  <c r="U1596" i="10"/>
  <c r="S1596" i="10"/>
  <c r="S1584" i="10"/>
  <c r="U1584" i="10"/>
  <c r="AH64" i="14"/>
  <c r="F64" i="14"/>
  <c r="G64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R1649" i="10" l="1"/>
  <c r="AL1649" i="10" s="1"/>
  <c r="T1649" i="10"/>
  <c r="AV1649" i="10"/>
  <c r="AW1648" i="10" s="1"/>
  <c r="AT1649" i="10"/>
  <c r="R1640" i="10"/>
  <c r="T1640" i="10"/>
  <c r="AT1644" i="10"/>
  <c r="Y1645" i="10"/>
  <c r="AV1644" i="10"/>
  <c r="AL1644" i="10"/>
  <c r="AT1648" i="10"/>
  <c r="AV1648" i="10"/>
  <c r="R1648" i="10"/>
  <c r="AL1648" i="10" s="1"/>
  <c r="T1648" i="10"/>
  <c r="BC1605" i="10"/>
  <c r="BG1604" i="10"/>
  <c r="BC1604" i="10" s="1"/>
  <c r="BM1605" i="10"/>
  <c r="BQ1604" i="10"/>
  <c r="BM1604" i="10" s="1"/>
  <c r="AZ1604" i="10"/>
  <c r="BA1604" i="10"/>
  <c r="BB1604" i="10"/>
  <c r="BF1605" i="10"/>
  <c r="BB1605" i="10" s="1"/>
  <c r="BP1604" i="10"/>
  <c r="BL1604" i="10" s="1"/>
  <c r="BL1605" i="10"/>
  <c r="BA1605" i="10"/>
  <c r="AZ1605" i="10"/>
  <c r="BE1605" i="10"/>
  <c r="BI1604" i="10"/>
  <c r="BE1604" i="10" s="1"/>
  <c r="BH1604" i="10"/>
  <c r="BD1604" i="10" s="1"/>
  <c r="BD1605" i="10"/>
  <c r="BJ1604" i="10"/>
  <c r="BN1605" i="10"/>
  <c r="BJ1605" i="10" s="1"/>
  <c r="BO1604" i="10"/>
  <c r="BK1604" i="10" s="1"/>
  <c r="BK1605" i="10"/>
  <c r="R1628" i="10"/>
  <c r="AL1628" i="10" s="1"/>
  <c r="AT1628" i="10"/>
  <c r="T1628" i="10"/>
  <c r="AV1628" i="10"/>
  <c r="S1626" i="10"/>
  <c r="U1626" i="10"/>
  <c r="BE1619" i="10"/>
  <c r="BI1618" i="10"/>
  <c r="BE1618" i="10" s="1"/>
  <c r="BA1618" i="10"/>
  <c r="AZ1618" i="10"/>
  <c r="AZ1619" i="10"/>
  <c r="BA1619" i="10"/>
  <c r="BB1618" i="10"/>
  <c r="BF1619" i="10"/>
  <c r="BB1619" i="10" s="1"/>
  <c r="BD1619" i="10"/>
  <c r="BH1618" i="10"/>
  <c r="BD1618" i="10" s="1"/>
  <c r="BC1619" i="10"/>
  <c r="BG1618" i="10"/>
  <c r="BC1618" i="10" s="1"/>
  <c r="BQ1618" i="10"/>
  <c r="BM1618" i="10" s="1"/>
  <c r="BM1619" i="10"/>
  <c r="BK1619" i="10"/>
  <c r="BO1618" i="10"/>
  <c r="BK1618" i="10" s="1"/>
  <c r="BP1618" i="10"/>
  <c r="BL1618" i="10" s="1"/>
  <c r="BL1619" i="10"/>
  <c r="BN1619" i="10"/>
  <c r="BJ1619" i="10" s="1"/>
  <c r="BJ1618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4" i="14"/>
  <c r="AF74" i="14" s="1"/>
  <c r="AG74" i="14" s="1"/>
  <c r="AE52" i="14"/>
  <c r="AF52" i="14" s="1"/>
  <c r="AG52" i="14" s="1"/>
  <c r="AE29" i="14"/>
  <c r="AF29" i="14" s="1"/>
  <c r="AG29" i="14" s="1"/>
  <c r="AH29" i="14" s="1"/>
  <c r="AE63" i="14"/>
  <c r="AF63" i="14" s="1"/>
  <c r="AG63" i="14" s="1"/>
  <c r="AE27" i="14"/>
  <c r="AF27" i="14" s="1"/>
  <c r="AG27" i="14" s="1"/>
  <c r="AE11" i="14"/>
  <c r="AF11" i="14" s="1"/>
  <c r="AG11" i="14" s="1"/>
  <c r="AE46" i="14"/>
  <c r="AF46" i="14" s="1"/>
  <c r="AG46" i="14" s="1"/>
  <c r="AE67" i="14"/>
  <c r="AF67" i="14" s="1"/>
  <c r="AG67" i="14" s="1"/>
  <c r="AE62" i="14"/>
  <c r="AF62" i="14" s="1"/>
  <c r="AG62" i="14" s="1"/>
  <c r="AE60" i="14"/>
  <c r="AF60" i="14" s="1"/>
  <c r="AG60" i="14" s="1"/>
  <c r="AF13" i="14"/>
  <c r="AG13" i="14" s="1"/>
  <c r="AE25" i="14"/>
  <c r="AF25" i="14" s="1"/>
  <c r="AG25" i="14" s="1"/>
  <c r="AE30" i="14"/>
  <c r="AF30" i="14" s="1"/>
  <c r="AG30" i="14" s="1"/>
  <c r="AE61" i="14"/>
  <c r="AF61" i="14" s="1"/>
  <c r="AG61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1" i="14"/>
  <c r="AF71" i="14" s="1"/>
  <c r="AG71" i="14" s="1"/>
  <c r="AE35" i="14"/>
  <c r="AF35" i="14" s="1"/>
  <c r="AG35" i="14" s="1"/>
  <c r="AE68" i="14"/>
  <c r="AF68" i="14" s="1"/>
  <c r="AG68" i="14" s="1"/>
  <c r="AE57" i="14"/>
  <c r="AF57" i="14" s="1"/>
  <c r="AG57" i="14" s="1"/>
  <c r="AE58" i="14"/>
  <c r="AF58" i="14" s="1"/>
  <c r="AG58" i="14" s="1"/>
  <c r="AE17" i="14"/>
  <c r="AF17" i="14" s="1"/>
  <c r="AG17" i="14" s="1"/>
  <c r="AE23" i="14"/>
  <c r="AF23" i="14" s="1"/>
  <c r="AG23" i="14" s="1"/>
  <c r="AE70" i="14"/>
  <c r="AF70" i="14" s="1"/>
  <c r="AG70" i="14" s="1"/>
  <c r="AE28" i="14"/>
  <c r="AF28" i="14" s="1"/>
  <c r="AG28" i="14" s="1"/>
  <c r="AE33" i="14"/>
  <c r="AF33" i="14" s="1"/>
  <c r="AG33" i="14" s="1"/>
  <c r="AE47" i="14"/>
  <c r="AF47" i="14" s="1"/>
  <c r="AG47" i="14" s="1"/>
  <c r="AE81" i="14"/>
  <c r="AF81" i="14" s="1"/>
  <c r="AG81" i="14" s="1"/>
  <c r="AE69" i="14"/>
  <c r="AF69" i="14" s="1"/>
  <c r="AG69" i="14" s="1"/>
  <c r="AE5" i="14"/>
  <c r="AF5" i="14" s="1"/>
  <c r="AG5" i="14" s="1"/>
  <c r="AE65" i="14"/>
  <c r="AF65" i="14" s="1"/>
  <c r="AG65" i="14" s="1"/>
  <c r="AE38" i="14"/>
  <c r="AF38" i="14" s="1"/>
  <c r="AG38" i="14" s="1"/>
  <c r="AE43" i="14"/>
  <c r="AF43" i="14" s="1"/>
  <c r="AG43" i="14" s="1"/>
  <c r="AE66" i="14"/>
  <c r="AF66" i="14" s="1"/>
  <c r="AG66" i="14" s="1"/>
  <c r="AE39" i="14"/>
  <c r="AF39" i="14" s="1"/>
  <c r="AG39" i="14" s="1"/>
  <c r="AE78" i="14"/>
  <c r="AF78" i="14" s="1"/>
  <c r="AG78" i="14" s="1"/>
  <c r="AE51" i="14"/>
  <c r="AF51" i="14" s="1"/>
  <c r="AG51" i="14" s="1"/>
  <c r="AE42" i="14"/>
  <c r="AF42" i="14" s="1"/>
  <c r="AG42" i="14" s="1"/>
  <c r="AE73" i="14"/>
  <c r="AF73" i="14" s="1"/>
  <c r="AG73" i="14" s="1"/>
  <c r="AE36" i="14"/>
  <c r="AF36" i="14" s="1"/>
  <c r="AG36" i="14" s="1"/>
  <c r="AE72" i="14"/>
  <c r="AF72" i="14" s="1"/>
  <c r="AG72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5" i="14"/>
  <c r="AF55" i="14" s="1"/>
  <c r="AG55" i="14" s="1"/>
  <c r="AE77" i="14"/>
  <c r="AF77" i="14" s="1"/>
  <c r="AG77" i="14" s="1"/>
  <c r="AE54" i="14"/>
  <c r="AF54" i="14" s="1"/>
  <c r="AG54" i="14" s="1"/>
  <c r="AE75" i="14"/>
  <c r="AF75" i="14" s="1"/>
  <c r="AG75" i="14" s="1"/>
  <c r="AE82" i="14"/>
  <c r="AF82" i="14" s="1"/>
  <c r="AG82" i="14" s="1"/>
  <c r="AE84" i="14"/>
  <c r="AF84" i="14" s="1"/>
  <c r="AG84" i="14" s="1"/>
  <c r="AE85" i="14"/>
  <c r="AF85" i="14" s="1"/>
  <c r="AG85" i="14" s="1"/>
  <c r="AX1649" i="10" l="1"/>
  <c r="AU1648" i="10"/>
  <c r="AY1648" i="10" s="1"/>
  <c r="BO1649" i="10"/>
  <c r="BP1649" i="10"/>
  <c r="AW1649" i="10"/>
  <c r="BQ1649" i="10"/>
  <c r="BN1648" i="10"/>
  <c r="AW1645" i="10"/>
  <c r="BQ1645" i="10"/>
  <c r="BP1645" i="10"/>
  <c r="BN1644" i="10"/>
  <c r="BO1645" i="10"/>
  <c r="U1645" i="10"/>
  <c r="S1645" i="10"/>
  <c r="AU1649" i="10"/>
  <c r="AY1649" i="10" s="1"/>
  <c r="BG1649" i="10"/>
  <c r="BH1649" i="10"/>
  <c r="BI1649" i="10"/>
  <c r="AX1648" i="10"/>
  <c r="BF1648" i="10"/>
  <c r="AU1645" i="10"/>
  <c r="AY1645" i="10" s="1"/>
  <c r="AX1644" i="10"/>
  <c r="BH1645" i="10"/>
  <c r="BG1645" i="10"/>
  <c r="BF1644" i="10"/>
  <c r="BI1645" i="10"/>
  <c r="AW1629" i="10"/>
  <c r="AU1629" i="10"/>
  <c r="AY1629" i="10" s="1"/>
  <c r="AX1628" i="10"/>
  <c r="AH78" i="14"/>
  <c r="F78" i="14"/>
  <c r="G78" i="14" s="1"/>
  <c r="AH62" i="14"/>
  <c r="F62" i="14"/>
  <c r="G62" i="14" s="1"/>
  <c r="AH85" i="14"/>
  <c r="F85" i="14"/>
  <c r="G85" i="14" s="1"/>
  <c r="AH5" i="14"/>
  <c r="F5" i="14"/>
  <c r="G5" i="14" s="1"/>
  <c r="AH74" i="14"/>
  <c r="F74" i="14"/>
  <c r="G74" i="14" s="1"/>
  <c r="AH41" i="14"/>
  <c r="F41" i="14"/>
  <c r="G41" i="14" s="1"/>
  <c r="AH21" i="14"/>
  <c r="F21" i="14"/>
  <c r="G21" i="14" s="1"/>
  <c r="AH43" i="14"/>
  <c r="F43" i="14"/>
  <c r="G43" i="14" s="1"/>
  <c r="AH69" i="14"/>
  <c r="F69" i="14"/>
  <c r="G69" i="14" s="1"/>
  <c r="AH17" i="14"/>
  <c r="F17" i="14"/>
  <c r="G17" i="14" s="1"/>
  <c r="AH49" i="14"/>
  <c r="F49" i="14"/>
  <c r="G49" i="14" s="1"/>
  <c r="AH63" i="14"/>
  <c r="F63" i="14"/>
  <c r="G63" i="14" s="1"/>
  <c r="AH24" i="14"/>
  <c r="F24" i="14"/>
  <c r="G24" i="14" s="1"/>
  <c r="AH55" i="14"/>
  <c r="F55" i="14"/>
  <c r="G55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4" i="14"/>
  <c r="F84" i="14"/>
  <c r="G84" i="14" s="1"/>
  <c r="AH70" i="14"/>
  <c r="F70" i="14"/>
  <c r="G70" i="14" s="1"/>
  <c r="AH27" i="14"/>
  <c r="F27" i="14"/>
  <c r="G27" i="14" s="1"/>
  <c r="AH67" i="14"/>
  <c r="F67" i="14"/>
  <c r="G67" i="14" s="1"/>
  <c r="AH75" i="14"/>
  <c r="F75" i="14"/>
  <c r="G75" i="14" s="1"/>
  <c r="AH12" i="14"/>
  <c r="F12" i="14"/>
  <c r="G12" i="14" s="1"/>
  <c r="AH57" i="14"/>
  <c r="F57" i="14"/>
  <c r="G57" i="14" s="1"/>
  <c r="AH61" i="14"/>
  <c r="F61" i="14"/>
  <c r="G61" i="14" s="1"/>
  <c r="AH65" i="14"/>
  <c r="F65" i="14"/>
  <c r="G65" i="14" s="1"/>
  <c r="AH66" i="14"/>
  <c r="F66" i="14"/>
  <c r="G66" i="14" s="1"/>
  <c r="AH58" i="14"/>
  <c r="F58" i="14"/>
  <c r="G58" i="14" s="1"/>
  <c r="AH81" i="14"/>
  <c r="F81" i="14"/>
  <c r="G81" i="14" s="1"/>
  <c r="AH68" i="14"/>
  <c r="F68" i="14"/>
  <c r="G68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2" i="14"/>
  <c r="F82" i="14"/>
  <c r="G82" i="14" s="1"/>
  <c r="AH73" i="14"/>
  <c r="F73" i="14"/>
  <c r="G73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7" i="14"/>
  <c r="F77" i="14"/>
  <c r="G77" i="14" s="1"/>
  <c r="AH54" i="14"/>
  <c r="F54" i="14"/>
  <c r="G54" i="14" s="1"/>
  <c r="AH42" i="14"/>
  <c r="F42" i="14"/>
  <c r="G42" i="14" s="1"/>
  <c r="AH71" i="14"/>
  <c r="F71" i="14"/>
  <c r="G71" i="14" s="1"/>
  <c r="AH60" i="14"/>
  <c r="F60" i="14"/>
  <c r="G60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2" i="14"/>
  <c r="F72" i="14"/>
  <c r="G72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7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BI1644" i="10" l="1"/>
  <c r="BE1644" i="10" s="1"/>
  <c r="BE1645" i="10"/>
  <c r="AN1645" i="10"/>
  <c r="BL1645" i="10"/>
  <c r="BP1644" i="10"/>
  <c r="BL1644" i="10" s="1"/>
  <c r="BB1644" i="10"/>
  <c r="BF1645" i="10"/>
  <c r="BB1645" i="10" s="1"/>
  <c r="BQ1644" i="10"/>
  <c r="BM1644" i="10" s="1"/>
  <c r="BM1645" i="10"/>
  <c r="BH1644" i="10"/>
  <c r="BD1644" i="10" s="1"/>
  <c r="BD1645" i="10"/>
  <c r="BF1649" i="10"/>
  <c r="BB1649" i="10" s="1"/>
  <c r="BB1648" i="10"/>
  <c r="BN1645" i="10"/>
  <c r="BJ1645" i="10" s="1"/>
  <c r="BJ1644" i="10"/>
  <c r="AZ1644" i="10"/>
  <c r="BA1644" i="10"/>
  <c r="BA1645" i="10"/>
  <c r="AZ1645" i="10"/>
  <c r="BA1648" i="10"/>
  <c r="AZ1648" i="10"/>
  <c r="BN1649" i="10"/>
  <c r="BJ1649" i="10" s="1"/>
  <c r="BJ1648" i="10"/>
  <c r="BI1648" i="10"/>
  <c r="BE1648" i="10" s="1"/>
  <c r="BE1649" i="10"/>
  <c r="BM1649" i="10"/>
  <c r="BQ1648" i="10"/>
  <c r="BM1648" i="10" s="1"/>
  <c r="BO1644" i="10"/>
  <c r="BK1644" i="10" s="1"/>
  <c r="BK1645" i="10"/>
  <c r="BD1649" i="10"/>
  <c r="BH1648" i="10"/>
  <c r="BD1648" i="10" s="1"/>
  <c r="BG1648" i="10"/>
  <c r="BC1648" i="10" s="1"/>
  <c r="BC1649" i="10"/>
  <c r="BL1649" i="10"/>
  <c r="BP1648" i="10"/>
  <c r="BL1648" i="10" s="1"/>
  <c r="BC1645" i="10"/>
  <c r="BG1644" i="10"/>
  <c r="BC1644" i="10" s="1"/>
  <c r="AZ1649" i="10"/>
  <c r="BA1649" i="10"/>
  <c r="BK1649" i="10"/>
  <c r="BO1648" i="10"/>
  <c r="BK1648" i="10" s="1"/>
  <c r="H40" i="14"/>
  <c r="H39" i="14"/>
  <c r="AI29" i="14" a="1"/>
  <c r="AI29" i="14" s="1"/>
  <c r="AJ29" i="14" s="1"/>
  <c r="AH3" i="14"/>
  <c r="F3" i="14"/>
  <c r="G3" i="14" s="1"/>
  <c r="H2" i="14" s="1"/>
  <c r="AI10" i="14" a="1"/>
  <c r="AI10" i="14" s="1"/>
  <c r="AJ10" i="14" s="1"/>
  <c r="AI79" i="14" a="1"/>
  <c r="AI79" i="14" s="1"/>
  <c r="AJ79" i="14" s="1"/>
  <c r="AK79" i="14" s="1"/>
  <c r="AI45" i="14" a="1"/>
  <c r="AI45" i="14" s="1"/>
  <c r="AJ45" i="14" s="1"/>
  <c r="AK45" i="14" s="1"/>
  <c r="AI64" i="14" a="1"/>
  <c r="AI64" i="14" s="1"/>
  <c r="AJ64" i="14" s="1"/>
  <c r="AK64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I40" i="14" l="1" a="1"/>
  <c r="AI40" i="14" s="1"/>
  <c r="AJ40" i="14" s="1"/>
  <c r="AI38" i="14" a="1"/>
  <c r="AI38" i="14" s="1"/>
  <c r="AI31" i="14" a="1"/>
  <c r="AI31" i="14" s="1"/>
  <c r="AJ31" i="14" s="1"/>
  <c r="AK10" i="14"/>
  <c r="AI56" i="14" a="1"/>
  <c r="AI56" i="14" s="1"/>
  <c r="AJ56" i="14" s="1"/>
  <c r="AK56" i="14" s="1"/>
  <c r="AI50" i="14" a="1"/>
  <c r="AI50" i="14" s="1"/>
  <c r="AJ50" i="14" s="1"/>
  <c r="AK50" i="14" s="1"/>
  <c r="AI83" i="14" a="1"/>
  <c r="AI83" i="14" s="1"/>
  <c r="AJ83" i="14" s="1"/>
  <c r="AK83" i="14" s="1"/>
  <c r="AI4" i="14" a="1"/>
  <c r="AI4" i="14" s="1"/>
  <c r="AJ4" i="14" s="1"/>
  <c r="AI80" i="14" a="1"/>
  <c r="AI80" i="14" s="1"/>
  <c r="AJ80" i="14" s="1"/>
  <c r="AI59" i="14" a="1"/>
  <c r="AI59" i="14" s="1"/>
  <c r="AJ59" i="14" s="1"/>
  <c r="AK59" i="14" s="1"/>
  <c r="AI76" i="14" a="1"/>
  <c r="AI76" i="14" s="1"/>
  <c r="AJ76" i="14" s="1"/>
  <c r="AK76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 l="1"/>
  <c r="I35" i="3"/>
  <c r="G35" i="3" s="1"/>
  <c r="AK80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1" i="14" a="1"/>
  <c r="AI81" i="14" s="1"/>
  <c r="AJ81" i="14" s="1"/>
  <c r="AK81" i="14" s="1"/>
  <c r="AI17" i="14" a="1"/>
  <c r="AI17" i="14" s="1"/>
  <c r="AJ17" i="14" s="1"/>
  <c r="AI33" i="14" a="1"/>
  <c r="AI33" i="14" s="1"/>
  <c r="AJ33" i="14" s="1"/>
  <c r="AI63" i="14" a="1"/>
  <c r="AI63" i="14" s="1"/>
  <c r="AJ63" i="14" s="1"/>
  <c r="AK63" i="14" s="1"/>
  <c r="AI19" i="14" a="1"/>
  <c r="AI19" i="14" s="1"/>
  <c r="AJ19" i="14" s="1"/>
  <c r="AK19" i="14" s="1"/>
  <c r="AI74" i="14" a="1"/>
  <c r="AI74" i="14" s="1"/>
  <c r="AJ74" i="14" s="1"/>
  <c r="AI21" i="14" a="1"/>
  <c r="AI21" i="14" s="1"/>
  <c r="AJ21" i="14" s="1"/>
  <c r="AI71" i="14" a="1"/>
  <c r="AI71" i="14" s="1"/>
  <c r="AJ71" i="14" s="1"/>
  <c r="AI82" i="14" a="1"/>
  <c r="AI82" i="14" s="1"/>
  <c r="AJ82" i="14" s="1"/>
  <c r="AI7" i="14" a="1"/>
  <c r="AI7" i="14" s="1"/>
  <c r="AJ7" i="14" s="1"/>
  <c r="AI73" i="14" a="1"/>
  <c r="AI73" i="14" s="1"/>
  <c r="AJ73" i="14" s="1"/>
  <c r="AK73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2" i="14" a="1"/>
  <c r="AI62" i="14" s="1"/>
  <c r="AJ62" i="14" s="1"/>
  <c r="AI15" i="14" a="1"/>
  <c r="AI15" i="14" s="1"/>
  <c r="AJ15" i="14" s="1"/>
  <c r="AK15" i="14" s="1"/>
  <c r="AI60" i="14" a="1"/>
  <c r="AI60" i="14" s="1"/>
  <c r="AJ60" i="14" s="1"/>
  <c r="AI9" i="14" a="1"/>
  <c r="AI9" i="14" s="1"/>
  <c r="AJ9" i="14" s="1"/>
  <c r="AK9" i="14" s="1"/>
  <c r="AI66" i="14" a="1"/>
  <c r="AI66" i="14" s="1"/>
  <c r="AJ66" i="14" s="1"/>
  <c r="AI55" i="14" a="1"/>
  <c r="AI55" i="14" s="1"/>
  <c r="AJ55" i="14" s="1"/>
  <c r="AI49" i="14" a="1"/>
  <c r="AI49" i="14" s="1"/>
  <c r="AJ49" i="14" s="1"/>
  <c r="AK49" i="14" s="1"/>
  <c r="AI70" i="14" a="1"/>
  <c r="AI70" i="14" s="1"/>
  <c r="AJ70" i="14" s="1"/>
  <c r="AK70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7" i="14" a="1"/>
  <c r="AI57" i="14" s="1"/>
  <c r="AJ57" i="14" s="1"/>
  <c r="AI75" i="14" a="1"/>
  <c r="AI75" i="14" s="1"/>
  <c r="AJ75" i="14" s="1"/>
  <c r="AK75" i="14" s="1"/>
  <c r="AI61" i="14" a="1"/>
  <c r="AI61" i="14" s="1"/>
  <c r="AJ61" i="14" s="1"/>
  <c r="AK61" i="14" s="1"/>
  <c r="AI51" i="14" a="1"/>
  <c r="AI51" i="14" s="1"/>
  <c r="AJ51" i="14" s="1"/>
  <c r="AI48" i="14" a="1"/>
  <c r="AI48" i="14" s="1"/>
  <c r="AJ48" i="14" s="1"/>
  <c r="AI69" i="14" a="1"/>
  <c r="AI69" i="14" s="1"/>
  <c r="AJ69" i="14" s="1"/>
  <c r="AK69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8" i="14" a="1"/>
  <c r="AI68" i="14" s="1"/>
  <c r="AJ68" i="14" s="1"/>
  <c r="AI78" i="14" a="1"/>
  <c r="AI78" i="14" s="1"/>
  <c r="AJ78" i="14" s="1"/>
  <c r="AI32" i="14" a="1"/>
  <c r="AI32" i="14" s="1"/>
  <c r="AJ32" i="14" s="1"/>
  <c r="AI34" i="14" a="1"/>
  <c r="AI34" i="14" s="1"/>
  <c r="AJ34" i="14" s="1"/>
  <c r="AI77" i="14" a="1"/>
  <c r="AI77" i="14" s="1"/>
  <c r="AJ77" i="14" s="1"/>
  <c r="AK77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4" i="14" a="1"/>
  <c r="AI84" i="14" s="1"/>
  <c r="AJ84" i="14" s="1"/>
  <c r="AI35" i="14" a="1"/>
  <c r="AI35" i="14" s="1"/>
  <c r="AJ35" i="14" s="1"/>
  <c r="AK35" i="14" s="1"/>
  <c r="AI5" i="14" a="1"/>
  <c r="AI5" i="14" s="1"/>
  <c r="AJ5" i="14" s="1"/>
  <c r="AI58" i="14" a="1"/>
  <c r="AI58" i="14" s="1"/>
  <c r="AJ58" i="14" s="1"/>
  <c r="AI85" i="14" a="1"/>
  <c r="AI85" i="14" s="1"/>
  <c r="AJ85" i="14" s="1"/>
  <c r="AK85" i="14" s="1"/>
  <c r="AI72" i="14" a="1"/>
  <c r="AI72" i="14" s="1"/>
  <c r="AJ72" i="14" s="1"/>
  <c r="AI54" i="14" a="1"/>
  <c r="AI54" i="14" s="1"/>
  <c r="AJ54" i="14" s="1"/>
  <c r="AK54" i="14" s="1"/>
  <c r="AI23" i="14" a="1"/>
  <c r="AI23" i="14" s="1"/>
  <c r="AJ23" i="14" s="1"/>
  <c r="AI67" i="14" a="1"/>
  <c r="AI67" i="14" s="1"/>
  <c r="AJ67" i="14" s="1"/>
  <c r="AK67" i="14" s="1"/>
  <c r="AI30" i="14" a="1"/>
  <c r="AI30" i="14" s="1"/>
  <c r="AJ30" i="14" s="1"/>
  <c r="AK30" i="14" s="1"/>
  <c r="AI65" i="14" a="1"/>
  <c r="AI65" i="14" s="1"/>
  <c r="AJ65" i="14" s="1"/>
  <c r="AJ38" i="14"/>
  <c r="AK38" i="14" l="1"/>
  <c r="AK65" i="14"/>
  <c r="AK23" i="14"/>
  <c r="AK72" i="14"/>
  <c r="AK29" i="14"/>
  <c r="AK58" i="14"/>
  <c r="AK5" i="14"/>
  <c r="AK84" i="14"/>
  <c r="AK43" i="14"/>
  <c r="AK34" i="14"/>
  <c r="AK32" i="14"/>
  <c r="AK78" i="14"/>
  <c r="AK68" i="14"/>
  <c r="AK39" i="14"/>
  <c r="AK27" i="14"/>
  <c r="AK41" i="14"/>
  <c r="AK48" i="14"/>
  <c r="AK51" i="14"/>
  <c r="AK57" i="14"/>
  <c r="AK37" i="14"/>
  <c r="AK20" i="14"/>
  <c r="AK11" i="14"/>
  <c r="AK26" i="14"/>
  <c r="AK28" i="14"/>
  <c r="AK55" i="14"/>
  <c r="AK66" i="14"/>
  <c r="AK60" i="14"/>
  <c r="AK62" i="14"/>
  <c r="AK46" i="14"/>
  <c r="AK14" i="14"/>
  <c r="AK7" i="14"/>
  <c r="AK82" i="14"/>
  <c r="AK71" i="14"/>
  <c r="AK21" i="14"/>
  <c r="AK74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3" i="14"/>
  <c r="H34" i="14"/>
  <c r="H47" i="14"/>
  <c r="H85" i="14"/>
  <c r="H9" i="14"/>
  <c r="H66" i="14"/>
  <c r="R59" i="16" a="1"/>
  <c r="R59" i="16" s="1"/>
  <c r="H68" i="14"/>
  <c r="H62" i="14"/>
  <c r="H36" i="14"/>
  <c r="H46" i="14"/>
  <c r="H84" i="14"/>
  <c r="H7" i="14"/>
  <c r="H65" i="14"/>
  <c r="Q59" i="16" a="1"/>
  <c r="Q59" i="16" s="1"/>
  <c r="H67" i="14"/>
  <c r="H45" i="14"/>
  <c r="H37" i="14"/>
  <c r="H53" i="14"/>
  <c r="H30" i="14"/>
  <c r="H10" i="14"/>
  <c r="H32" i="14"/>
  <c r="R61" i="16" a="1"/>
  <c r="R61" i="16" s="1"/>
  <c r="H49" i="14"/>
  <c r="H43" i="14"/>
  <c r="H70" i="14"/>
  <c r="H52" i="14"/>
  <c r="H57" i="14"/>
  <c r="H61" i="14"/>
  <c r="H33" i="14"/>
  <c r="Q61" i="16" a="1"/>
  <c r="Q61" i="16" s="1"/>
  <c r="H48" i="14"/>
  <c r="H44" i="14"/>
  <c r="H71" i="14"/>
  <c r="H51" i="14"/>
  <c r="H60" i="14"/>
  <c r="H11" i="14"/>
  <c r="R62" i="16" a="1"/>
  <c r="R62" i="16" s="1"/>
  <c r="H77" i="14"/>
  <c r="H3" i="14"/>
  <c r="H69" i="14"/>
  <c r="H6" i="14"/>
  <c r="H41" i="14"/>
  <c r="H13" i="14"/>
  <c r="Q62" i="16" a="1"/>
  <c r="Q62" i="16" s="1"/>
  <c r="H80" i="14"/>
  <c r="H25" i="14"/>
  <c r="H21" i="14"/>
  <c r="H5" i="14"/>
  <c r="H74" i="14"/>
  <c r="H42" i="14"/>
  <c r="H12" i="14"/>
  <c r="Q60" i="16" a="1"/>
  <c r="Q60" i="16" s="1"/>
  <c r="H64" i="14"/>
  <c r="H83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8" i="14"/>
  <c r="H26" i="14"/>
  <c r="H20" i="14"/>
  <c r="H19" i="14"/>
  <c r="H75" i="14"/>
  <c r="H58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79" i="14"/>
  <c r="H54" i="14"/>
  <c r="H22" i="14"/>
  <c r="H17" i="14"/>
  <c r="H76" i="14"/>
  <c r="H29" i="14"/>
  <c r="H15" i="14"/>
  <c r="K59" i="16"/>
  <c r="O60" i="16" s="1"/>
  <c r="H72" i="14"/>
  <c r="H56" i="14"/>
  <c r="H82" i="14"/>
  <c r="H18" i="14"/>
  <c r="H59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3" i="14"/>
  <c r="H55" i="14"/>
  <c r="H81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P1571" i="10" s="1"/>
  <c r="AO1602" i="10" s="1"/>
  <c r="AO1583" i="10"/>
  <c r="AO1572" i="10"/>
  <c r="AO1589" i="10"/>
  <c r="AM1589" i="10"/>
  <c r="AQ1589" i="10" l="1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K1573" i="10"/>
  <c r="AK1589" i="10"/>
  <c r="AK1582" i="10"/>
  <c r="AM1573" i="10"/>
  <c r="AO1573" i="10"/>
  <c r="AP1573" i="10" s="1"/>
  <c r="D42" i="16"/>
  <c r="D41" i="16"/>
  <c r="X1597" i="10" l="1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D31" i="16" s="1"/>
  <c r="G31" i="16" s="1"/>
  <c r="N31" i="16" s="1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N42" i="16"/>
  <c r="L42" i="16"/>
  <c r="O42" i="16"/>
  <c r="M42" i="16"/>
  <c r="N41" i="16"/>
  <c r="O41" i="16"/>
  <c r="L41" i="16"/>
  <c r="M41" i="16"/>
  <c r="Y1642" i="10" l="1"/>
  <c r="AL1643" i="10"/>
  <c r="AV1643" i="10"/>
  <c r="AW1642" i="10" s="1"/>
  <c r="AT1643" i="10"/>
  <c r="AK1629" i="10"/>
  <c r="Y1628" i="10" s="1"/>
  <c r="AT1626" i="10"/>
  <c r="R1626" i="10"/>
  <c r="AL1626" i="10" s="1"/>
  <c r="T1626" i="10"/>
  <c r="AV1626" i="10"/>
  <c r="Y1602" i="10"/>
  <c r="AV1603" i="10"/>
  <c r="AW1602" i="10" s="1"/>
  <c r="AT1603" i="10"/>
  <c r="AL1603" i="10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M31" i="16"/>
  <c r="O31" i="16"/>
  <c r="L31" i="16"/>
  <c r="AK1581" i="10"/>
  <c r="A31" i="16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AX1643" i="10" l="1"/>
  <c r="AU1642" i="10"/>
  <c r="AY1642" i="10" s="1"/>
  <c r="AO1604" i="10"/>
  <c r="AP1604" i="10" s="1"/>
  <c r="AO1648" i="10"/>
  <c r="AP1648" i="10" s="1"/>
  <c r="S1642" i="10"/>
  <c r="AN1642" i="10" s="1"/>
  <c r="U1642" i="10"/>
  <c r="AO1636" i="10"/>
  <c r="AO1620" i="10"/>
  <c r="AL1629" i="10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T31" i="16"/>
  <c r="AV29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O1607" i="10" l="1"/>
  <c r="AP1607" i="10" s="1"/>
  <c r="AO1645" i="10"/>
  <c r="AP1645" i="10" s="1"/>
  <c r="BN1628" i="10"/>
  <c r="BN1629" i="10" s="1"/>
  <c r="BJ1629" i="10" s="1"/>
  <c r="AQ1639" i="10"/>
  <c r="X1638" i="10"/>
  <c r="AN1639" i="10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N1628" i="10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Y1608" i="10"/>
  <c r="AV1609" i="10"/>
  <c r="AT1609" i="10"/>
  <c r="D12" i="16" s="1"/>
  <c r="AL1609" i="10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BJ1628" i="10" l="1"/>
  <c r="X1642" i="10"/>
  <c r="AQ1643" i="10"/>
  <c r="AV1638" i="10"/>
  <c r="AT1638" i="10"/>
  <c r="T1638" i="10"/>
  <c r="R1638" i="10"/>
  <c r="AL1638" i="10" s="1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D32" i="16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M1598" i="10"/>
  <c r="AX1579" i="10"/>
  <c r="AU1578" i="10"/>
  <c r="AY1578" i="10" s="1"/>
  <c r="T1595" i="10"/>
  <c r="R1595" i="10"/>
  <c r="T1589" i="10"/>
  <c r="R1589" i="10"/>
  <c r="G12" i="16"/>
  <c r="A12" i="16"/>
  <c r="D11" i="16"/>
  <c r="AK1594" i="10"/>
  <c r="AL1594" i="10" s="1"/>
  <c r="AK1631" i="10" s="1"/>
  <c r="AK1583" i="10"/>
  <c r="R1642" i="10" l="1"/>
  <c r="T1642" i="10"/>
  <c r="AL1602" i="10"/>
  <c r="AK1630" i="10" s="1"/>
  <c r="AV1630" i="10" s="1"/>
  <c r="AL1622" i="10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40" i="10"/>
  <c r="AL1620" i="10"/>
  <c r="AK1636" i="10" s="1"/>
  <c r="AL1636" i="10" s="1"/>
  <c r="Y1630" i="10"/>
  <c r="AT1631" i="10"/>
  <c r="AV1631" i="10"/>
  <c r="AW1630" i="10" s="1"/>
  <c r="Y1634" i="10"/>
  <c r="AP1622" i="10"/>
  <c r="R1631" i="10"/>
  <c r="AL1631" i="10" s="1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D9" i="16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A32" i="16"/>
  <c r="G32" i="16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D5" i="16" s="1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11" i="16"/>
  <c r="G11" i="16"/>
  <c r="N12" i="16"/>
  <c r="O12" i="16"/>
  <c r="M12" i="16"/>
  <c r="L12" i="16"/>
  <c r="AO1574" i="10"/>
  <c r="AM1574" i="10"/>
  <c r="AL1630" i="10" l="1"/>
  <c r="Y1631" i="10"/>
  <c r="AT1630" i="10"/>
  <c r="D13" i="16" s="1"/>
  <c r="G13" i="16" s="1"/>
  <c r="S1623" i="10"/>
  <c r="Y1637" i="10"/>
  <c r="AV1636" i="10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X1625" i="10"/>
  <c r="Y1632" i="10"/>
  <c r="AQ1626" i="10"/>
  <c r="X1627" i="10"/>
  <c r="AN1626" i="10"/>
  <c r="AP1633" i="10"/>
  <c r="AN1623" i="10"/>
  <c r="AP1623" i="10"/>
  <c r="S1637" i="10"/>
  <c r="U1637" i="10"/>
  <c r="AW1637" i="10"/>
  <c r="BQ1631" i="10"/>
  <c r="AW1631" i="10"/>
  <c r="BP1631" i="10"/>
  <c r="BO1631" i="10"/>
  <c r="BN1630" i="10"/>
  <c r="S1631" i="10"/>
  <c r="U1631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D23" i="16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D34" i="16" s="1"/>
  <c r="A34" i="16" s="1"/>
  <c r="AV1599" i="10"/>
  <c r="AW1598" i="10" s="1"/>
  <c r="D39" i="16"/>
  <c r="G39" i="16" s="1"/>
  <c r="G5" i="16"/>
  <c r="A5" i="16"/>
  <c r="AP1574" i="10"/>
  <c r="A9" i="16"/>
  <c r="G9" i="16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N32" i="16"/>
  <c r="O32" i="16"/>
  <c r="M32" i="16"/>
  <c r="L32" i="16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T12" i="16"/>
  <c r="AV10" i="10" s="1"/>
  <c r="N11" i="16"/>
  <c r="M11" i="16"/>
  <c r="O11" i="16"/>
  <c r="L11" i="16"/>
  <c r="BF1630" i="10" l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13" i="16"/>
  <c r="AO1617" i="10"/>
  <c r="AP1617" i="10" s="1"/>
  <c r="AO1647" i="10"/>
  <c r="AP1647" i="10" s="1"/>
  <c r="AX1636" i="10"/>
  <c r="L13" i="16"/>
  <c r="N13" i="16"/>
  <c r="O13" i="16"/>
  <c r="M13" i="16"/>
  <c r="AN1641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BA1630" i="10"/>
  <c r="AZ1630" i="10"/>
  <c r="X1633" i="10"/>
  <c r="AQ1632" i="10"/>
  <c r="X1637" i="10"/>
  <c r="AQ1636" i="10"/>
  <c r="AP1630" i="10"/>
  <c r="AN1630" i="10"/>
  <c r="BG1630" i="10"/>
  <c r="BC1630" i="10" s="1"/>
  <c r="BC1631" i="10"/>
  <c r="BF1631" i="10"/>
  <c r="BB1631" i="10" s="1"/>
  <c r="BB1630" i="10"/>
  <c r="BD1631" i="10"/>
  <c r="AP1631" i="10"/>
  <c r="AN1631" i="10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N1637" i="10"/>
  <c r="AV1627" i="10"/>
  <c r="T1627" i="10"/>
  <c r="R1627" i="10"/>
  <c r="AL1627" i="10" s="1"/>
  <c r="AT1627" i="10"/>
  <c r="S1632" i="10"/>
  <c r="U1632" i="10"/>
  <c r="T1625" i="10"/>
  <c r="AV1625" i="10"/>
  <c r="AW1624" i="10" s="1"/>
  <c r="AT1625" i="10"/>
  <c r="D28" i="16" s="1"/>
  <c r="A28" i="16" s="1"/>
  <c r="R1625" i="10"/>
  <c r="AL1625" i="10" s="1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M1647" i="10" s="1"/>
  <c r="AQ1617" i="10"/>
  <c r="X1616" i="10"/>
  <c r="A23" i="16"/>
  <c r="G23" i="16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D24" i="16"/>
  <c r="AP1615" i="10"/>
  <c r="G34" i="16"/>
  <c r="O34" i="16" s="1"/>
  <c r="AU1598" i="10"/>
  <c r="AY1598" i="10" s="1"/>
  <c r="AX1599" i="10"/>
  <c r="A39" i="16"/>
  <c r="N9" i="16"/>
  <c r="L9" i="16"/>
  <c r="M9" i="16"/>
  <c r="O9" i="16"/>
  <c r="N5" i="16"/>
  <c r="L5" i="16"/>
  <c r="M5" i="16"/>
  <c r="O5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T32" i="16"/>
  <c r="AV30" i="10" s="1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D10" i="16" s="1"/>
  <c r="Y1570" i="10"/>
  <c r="AT1571" i="10"/>
  <c r="AV1571" i="10"/>
  <c r="AZ1583" i="10"/>
  <c r="BA1583" i="10"/>
  <c r="AP1582" i="10"/>
  <c r="AN1595" i="10"/>
  <c r="AM1613" i="10" s="1"/>
  <c r="AP1595" i="10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T11" i="16"/>
  <c r="AV9" i="10" s="1"/>
  <c r="BQ10" i="10" s="1"/>
  <c r="BQ9" i="10" s="1"/>
  <c r="BM9" i="10" s="1"/>
  <c r="AA11" i="16" s="1"/>
  <c r="BA1631" i="10" l="1"/>
  <c r="BE1631" i="10"/>
  <c r="T13" i="16"/>
  <c r="AV11" i="10" s="1"/>
  <c r="AQ1647" i="10"/>
  <c r="X1646" i="10"/>
  <c r="AN1647" i="10"/>
  <c r="BF1626" i="10"/>
  <c r="BH1627" i="10"/>
  <c r="BG1627" i="10"/>
  <c r="G28" i="16"/>
  <c r="N28" i="16" s="1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BI1627" i="10"/>
  <c r="AX1627" i="10"/>
  <c r="AU1626" i="10"/>
  <c r="AY1626" i="10" s="1"/>
  <c r="T1637" i="10"/>
  <c r="R1637" i="10"/>
  <c r="AL1637" i="10" s="1"/>
  <c r="T1633" i="10"/>
  <c r="R1633" i="10"/>
  <c r="AL1633" i="10" s="1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24" i="16"/>
  <c r="G24" i="16"/>
  <c r="AN1614" i="10"/>
  <c r="AM1633" i="10" s="1"/>
  <c r="AN1633" i="10" s="1"/>
  <c r="AP1614" i="10"/>
  <c r="AP1612" i="10"/>
  <c r="AO1642" i="10" s="1"/>
  <c r="AP1642" i="10" s="1"/>
  <c r="N23" i="16"/>
  <c r="M23" i="16"/>
  <c r="L23" i="16"/>
  <c r="O23" i="16"/>
  <c r="AV1616" i="10"/>
  <c r="R1616" i="10"/>
  <c r="T1616" i="10"/>
  <c r="AT1616" i="10"/>
  <c r="D19" i="16" s="1"/>
  <c r="BQ1585" i="10"/>
  <c r="BQ1584" i="10" s="1"/>
  <c r="BM1584" i="10" s="1"/>
  <c r="AL1575" i="10"/>
  <c r="AK1617" i="10" s="1"/>
  <c r="BN1584" i="10"/>
  <c r="BJ1584" i="10" s="1"/>
  <c r="L34" i="16"/>
  <c r="N34" i="16"/>
  <c r="M34" i="16"/>
  <c r="BO1585" i="10"/>
  <c r="BO1584" i="10" s="1"/>
  <c r="BK1584" i="10" s="1"/>
  <c r="Y1599" i="10"/>
  <c r="AT1598" i="10"/>
  <c r="AV1598" i="10"/>
  <c r="AL1598" i="10"/>
  <c r="AK1624" i="10" s="1"/>
  <c r="T5" i="16"/>
  <c r="AV3" i="10" s="1"/>
  <c r="T9" i="16"/>
  <c r="AV7" i="10" s="1"/>
  <c r="G10" i="16"/>
  <c r="A10" i="16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D16" i="16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BQ30" i="10"/>
  <c r="BN29" i="10"/>
  <c r="BP30" i="10"/>
  <c r="BO30" i="10"/>
  <c r="AW1574" i="10"/>
  <c r="BQ1575" i="10"/>
  <c r="BN1574" i="10"/>
  <c r="BP1575" i="10"/>
  <c r="BO1575" i="10"/>
  <c r="AX1571" i="10"/>
  <c r="AU1570" i="10"/>
  <c r="AY1570" i="10" s="1"/>
  <c r="S1570" i="10"/>
  <c r="U1570" i="10"/>
  <c r="BO10" i="10"/>
  <c r="BO9" i="10" s="1"/>
  <c r="BK9" i="10" s="1"/>
  <c r="Y11" i="16" s="1"/>
  <c r="BP10" i="10"/>
  <c r="BL10" i="10" s="1"/>
  <c r="Z12" i="16" s="1"/>
  <c r="BN9" i="10"/>
  <c r="BN10" i="10" s="1"/>
  <c r="BJ10" i="10" s="1"/>
  <c r="X12" i="16" s="1"/>
  <c r="BM10" i="10"/>
  <c r="AA12" i="16" s="1"/>
  <c r="D8" i="16"/>
  <c r="AT1646" i="10" l="1"/>
  <c r="D29" i="16" s="1"/>
  <c r="AV1646" i="10"/>
  <c r="R1646" i="10"/>
  <c r="AL1646" i="10" s="1"/>
  <c r="T1646" i="10"/>
  <c r="AL1616" i="10"/>
  <c r="AK1634" i="10" s="1"/>
  <c r="AL1634" i="10" s="1"/>
  <c r="O28" i="16"/>
  <c r="L28" i="16"/>
  <c r="T28" i="16" s="1"/>
  <c r="AV26" i="10" s="1"/>
  <c r="M28" i="16"/>
  <c r="AZ1626" i="10"/>
  <c r="BA1626" i="10"/>
  <c r="D36" i="16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D27" i="16" s="1"/>
  <c r="AV1624" i="10"/>
  <c r="Y1625" i="10"/>
  <c r="AL1624" i="10"/>
  <c r="Y1635" i="10"/>
  <c r="AT1634" i="10"/>
  <c r="AV1634" i="10"/>
  <c r="AQ1633" i="10"/>
  <c r="X1632" i="10"/>
  <c r="AZ1627" i="10"/>
  <c r="BA1627" i="10"/>
  <c r="BE1627" i="10"/>
  <c r="BI1626" i="10"/>
  <c r="BE1626" i="10" s="1"/>
  <c r="G19" i="16"/>
  <c r="A19" i="16"/>
  <c r="N24" i="16"/>
  <c r="L24" i="16"/>
  <c r="M24" i="16"/>
  <c r="O24" i="16"/>
  <c r="T23" i="16"/>
  <c r="AV21" i="10" s="1"/>
  <c r="Y1616" i="10"/>
  <c r="AV1617" i="10"/>
  <c r="AW1616" i="10" s="1"/>
  <c r="AT1617" i="10"/>
  <c r="BI1617" i="10" s="1"/>
  <c r="AL1617" i="10"/>
  <c r="AK1647" i="10" s="1"/>
  <c r="AX1616" i="10"/>
  <c r="AU1617" i="10"/>
  <c r="AY1617" i="10" s="1"/>
  <c r="AW1617" i="10"/>
  <c r="R1612" i="10"/>
  <c r="AV1612" i="10"/>
  <c r="T1612" i="10"/>
  <c r="AT1612" i="10"/>
  <c r="BM1585" i="10"/>
  <c r="D33" i="16"/>
  <c r="A33" i="16" s="1"/>
  <c r="D7" i="16"/>
  <c r="BN1585" i="10"/>
  <c r="BJ1585" i="10" s="1"/>
  <c r="BK1585" i="10"/>
  <c r="T34" i="16"/>
  <c r="AV32" i="10" s="1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N10" i="16"/>
  <c r="O10" i="16"/>
  <c r="L10" i="16"/>
  <c r="M10" i="16"/>
  <c r="BG1584" i="10"/>
  <c r="BC1584" i="10" s="1"/>
  <c r="AZ1584" i="10"/>
  <c r="BE1585" i="10"/>
  <c r="BP1584" i="10"/>
  <c r="BL1584" i="10" s="1"/>
  <c r="AZ1585" i="10"/>
  <c r="BB1584" i="10"/>
  <c r="A16" i="16"/>
  <c r="G16" i="16"/>
  <c r="BP29" i="10"/>
  <c r="BL29" i="10" s="1"/>
  <c r="Z31" i="16" s="1"/>
  <c r="BL30" i="10"/>
  <c r="Z32" i="16" s="1"/>
  <c r="BA1575" i="10"/>
  <c r="AZ1575" i="10"/>
  <c r="BN30" i="10"/>
  <c r="BJ30" i="10" s="1"/>
  <c r="X32" i="16" s="1"/>
  <c r="BJ29" i="10"/>
  <c r="X31" i="16" s="1"/>
  <c r="BK30" i="10"/>
  <c r="Y32" i="16" s="1"/>
  <c r="BO29" i="10"/>
  <c r="BK29" i="10" s="1"/>
  <c r="Y31" i="16" s="1"/>
  <c r="BA1574" i="10"/>
  <c r="AZ1574" i="10"/>
  <c r="BQ29" i="10"/>
  <c r="BM29" i="10" s="1"/>
  <c r="AA31" i="16" s="1"/>
  <c r="BM30" i="10"/>
  <c r="AA32" i="16" s="1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BK10" i="10"/>
  <c r="Y12" i="16" s="1"/>
  <c r="BJ9" i="10"/>
  <c r="X11" i="16" s="1"/>
  <c r="BP9" i="10"/>
  <c r="BL9" i="10" s="1"/>
  <c r="Z11" i="16" s="1"/>
  <c r="A8" i="16"/>
  <c r="G8" i="16"/>
  <c r="D37" i="16" l="1"/>
  <c r="A37" i="16" s="1"/>
  <c r="D17" i="16"/>
  <c r="G29" i="16"/>
  <c r="A29" i="16"/>
  <c r="Y1646" i="10"/>
  <c r="AL1647" i="10"/>
  <c r="AT1647" i="10"/>
  <c r="D30" i="16" s="1"/>
  <c r="AV1647" i="10"/>
  <c r="AW1646" i="10" s="1"/>
  <c r="AW1647" i="10"/>
  <c r="AU1647" i="10"/>
  <c r="AY1647" i="10" s="1"/>
  <c r="AX1646" i="10"/>
  <c r="AL1612" i="10"/>
  <c r="AK1642" i="10" s="1"/>
  <c r="AP1610" i="10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G27" i="16"/>
  <c r="A27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D15" i="16" s="1"/>
  <c r="AV1632" i="10"/>
  <c r="BO1636" i="10"/>
  <c r="BK1636" i="10" s="1"/>
  <c r="BK1637" i="10"/>
  <c r="BM1637" i="10"/>
  <c r="BQ1636" i="10"/>
  <c r="BM1636" i="10" s="1"/>
  <c r="G36" i="16"/>
  <c r="A36" i="16"/>
  <c r="BC1637" i="10"/>
  <c r="BG1636" i="10"/>
  <c r="BC1636" i="10" s="1"/>
  <c r="R1632" i="10"/>
  <c r="AL1632" i="10" s="1"/>
  <c r="T1632" i="10"/>
  <c r="AW1635" i="10"/>
  <c r="AX1634" i="10"/>
  <c r="AU1635" i="10"/>
  <c r="AY1635" i="10" s="1"/>
  <c r="U1635" i="10"/>
  <c r="S1635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L19" i="16"/>
  <c r="M19" i="16"/>
  <c r="O19" i="16"/>
  <c r="N19" i="16"/>
  <c r="T24" i="16"/>
  <c r="AV22" i="10" s="1"/>
  <c r="BO22" i="10" s="1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U1613" i="10"/>
  <c r="AY1613" i="10" s="1"/>
  <c r="AX1612" i="10"/>
  <c r="BH1613" i="10"/>
  <c r="BI1613" i="10"/>
  <c r="BG1613" i="10"/>
  <c r="BF1612" i="10"/>
  <c r="D21" i="16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G33" i="16"/>
  <c r="O33" i="16" s="1"/>
  <c r="A7" i="16"/>
  <c r="G7" i="16"/>
  <c r="AZ1599" i="10"/>
  <c r="BA1599" i="10"/>
  <c r="AN1599" i="10"/>
  <c r="AM1638" i="10" s="1"/>
  <c r="AP1599" i="10"/>
  <c r="AO1638" i="10" s="1"/>
  <c r="AP163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T10" i="16"/>
  <c r="AV8" i="10" s="1"/>
  <c r="BO8" i="10" s="1"/>
  <c r="BK8" i="10" s="1"/>
  <c r="Y10" i="16" s="1"/>
  <c r="L16" i="16"/>
  <c r="M16" i="16"/>
  <c r="N16" i="16"/>
  <c r="O16" i="16"/>
  <c r="M8" i="16"/>
  <c r="O8" i="16"/>
  <c r="N8" i="16"/>
  <c r="L8" i="16"/>
  <c r="AQ1638" i="10" l="1"/>
  <c r="X1639" i="10"/>
  <c r="AN1638" i="10"/>
  <c r="G37" i="16"/>
  <c r="BN1646" i="10"/>
  <c r="BN1647" i="10" s="1"/>
  <c r="BJ1647" i="10" s="1"/>
  <c r="BP1647" i="10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A15" i="16"/>
  <c r="G15" i="16"/>
  <c r="L15" i="16" s="1"/>
  <c r="L36" i="14" a="1"/>
  <c r="L36" i="14" s="1"/>
  <c r="L12" i="14" a="1"/>
  <c r="L12" i="14" s="1"/>
  <c r="L2" i="14" a="1"/>
  <c r="L2" i="14" s="1"/>
  <c r="L34" i="14" a="1"/>
  <c r="L34" i="14" s="1"/>
  <c r="L3" i="14" a="1"/>
  <c r="L3" i="14" s="1"/>
  <c r="L53" i="14" a="1"/>
  <c r="L53" i="14" s="1"/>
  <c r="L27" i="14" a="1"/>
  <c r="L27" i="14" s="1"/>
  <c r="L73" i="14" a="1"/>
  <c r="L73" i="14" s="1"/>
  <c r="L45" i="14" a="1"/>
  <c r="L45" i="14" s="1"/>
  <c r="L47" i="14" a="1"/>
  <c r="L47" i="14" s="1"/>
  <c r="L67" i="14" a="1"/>
  <c r="L67" i="14" s="1"/>
  <c r="L43" i="14" a="1"/>
  <c r="L43" i="14" s="1"/>
  <c r="L68" i="14" a="1"/>
  <c r="L68" i="14" s="1"/>
  <c r="L14" i="14" a="1"/>
  <c r="L14" i="14" s="1"/>
  <c r="L15" i="14" a="1"/>
  <c r="L15" i="14" s="1"/>
  <c r="L60" i="14" a="1"/>
  <c r="L60" i="14" s="1"/>
  <c r="L62" i="14" a="1"/>
  <c r="L62" i="14" s="1"/>
  <c r="L75" i="14" a="1"/>
  <c r="L75" i="14" s="1"/>
  <c r="L70" i="14" a="1"/>
  <c r="L70" i="14" s="1"/>
  <c r="L32" i="14" a="1"/>
  <c r="L32" i="14" s="1"/>
  <c r="L81" i="14" a="1"/>
  <c r="L81" i="14" s="1"/>
  <c r="L71" i="14" a="1"/>
  <c r="L71" i="14" s="1"/>
  <c r="L29" i="14" a="1"/>
  <c r="L29" i="14" s="1"/>
  <c r="L64" i="14" a="1"/>
  <c r="L64" i="14" s="1"/>
  <c r="L9" i="14" a="1"/>
  <c r="L9" i="14" s="1"/>
  <c r="L23" i="14" a="1"/>
  <c r="L23" i="14" s="1"/>
  <c r="L82" i="14" a="1"/>
  <c r="L82" i="14" s="1"/>
  <c r="L16" i="14" a="1"/>
  <c r="L16" i="14" s="1"/>
  <c r="L78" i="14" a="1"/>
  <c r="L78" i="14" s="1"/>
  <c r="L76" i="14" a="1"/>
  <c r="L76" i="14" s="1"/>
  <c r="L65" i="14" a="1"/>
  <c r="L65" i="14" s="1"/>
  <c r="L85" i="14" a="1"/>
  <c r="L85" i="14" s="1"/>
  <c r="L48" i="14" a="1"/>
  <c r="L48" i="14" s="1"/>
  <c r="L7" i="14" a="1"/>
  <c r="L7" i="14" s="1"/>
  <c r="L40" i="14" a="1"/>
  <c r="L40" i="14" s="1"/>
  <c r="L55" i="14" a="1"/>
  <c r="L55" i="14" s="1"/>
  <c r="L50" i="14" a="1"/>
  <c r="L50" i="14" s="1"/>
  <c r="L79" i="14" a="1"/>
  <c r="L79" i="14" s="1"/>
  <c r="L13" i="14" a="1"/>
  <c r="L13" i="14" s="1"/>
  <c r="L80" i="14" a="1"/>
  <c r="L80" i="14" s="1"/>
  <c r="L57" i="14" a="1"/>
  <c r="L57" i="14" s="1"/>
  <c r="L74" i="14" a="1"/>
  <c r="L74" i="14" s="1"/>
  <c r="L24" i="14" a="1"/>
  <c r="L24" i="14" s="1"/>
  <c r="L20" i="14" a="1"/>
  <c r="L20" i="14" s="1"/>
  <c r="L52" i="14" a="1"/>
  <c r="L52" i="14" s="1"/>
  <c r="L5" i="14" a="1"/>
  <c r="L5" i="14" s="1"/>
  <c r="L83" i="14" a="1"/>
  <c r="L83" i="14" s="1"/>
  <c r="L58" i="14" a="1"/>
  <c r="L58" i="14" s="1"/>
  <c r="L56" i="14" a="1"/>
  <c r="L56" i="14" s="1"/>
  <c r="L11" i="14" a="1"/>
  <c r="L11" i="14" s="1"/>
  <c r="L66" i="14" a="1"/>
  <c r="L66" i="14" s="1"/>
  <c r="L42" i="14" a="1"/>
  <c r="L42" i="14" s="1"/>
  <c r="L22" i="14" a="1"/>
  <c r="L22" i="14" s="1"/>
  <c r="L21" i="14" a="1"/>
  <c r="L21" i="14" s="1"/>
  <c r="L10" i="14" a="1"/>
  <c r="L10" i="14" s="1"/>
  <c r="L6" i="14" a="1"/>
  <c r="L6" i="14" s="1"/>
  <c r="L30" i="14" a="1"/>
  <c r="L30" i="14" s="1"/>
  <c r="L44" i="14" a="1"/>
  <c r="L44" i="14" s="1"/>
  <c r="L49" i="14" a="1"/>
  <c r="L49" i="14" s="1"/>
  <c r="L69" i="14" a="1"/>
  <c r="L69" i="14" s="1"/>
  <c r="L8" i="14" a="1"/>
  <c r="L8" i="14" s="1"/>
  <c r="L28" i="14" a="1"/>
  <c r="L28" i="14" s="1"/>
  <c r="L59" i="14" a="1"/>
  <c r="L59" i="14" s="1"/>
  <c r="L25" i="14" a="1"/>
  <c r="L25" i="14" s="1"/>
  <c r="L18" i="14" a="1"/>
  <c r="L18" i="14" s="1"/>
  <c r="L72" i="14" a="1"/>
  <c r="L72" i="14" s="1"/>
  <c r="L19" i="14" a="1"/>
  <c r="L19" i="14" s="1"/>
  <c r="L61" i="14" a="1"/>
  <c r="L61" i="14" s="1"/>
  <c r="L41" i="14" a="1"/>
  <c r="L41" i="14" s="1"/>
  <c r="L39" i="14" a="1"/>
  <c r="L39" i="14" s="1"/>
  <c r="L77" i="14" a="1"/>
  <c r="L77" i="14" s="1"/>
  <c r="L84" i="14" a="1"/>
  <c r="L84" i="14" s="1"/>
  <c r="L51" i="14" a="1"/>
  <c r="L51" i="14" s="1"/>
  <c r="L38" i="14" a="1"/>
  <c r="L38" i="14" s="1"/>
  <c r="L33" i="14" a="1"/>
  <c r="L33" i="14" s="1"/>
  <c r="L17" i="14" a="1"/>
  <c r="L17" i="14" s="1"/>
  <c r="L37" i="14" a="1"/>
  <c r="L37" i="14" s="1"/>
  <c r="L54" i="14" a="1"/>
  <c r="L54" i="14" s="1"/>
  <c r="L46" i="14" a="1"/>
  <c r="L46" i="14" s="1"/>
  <c r="L26" i="14" a="1"/>
  <c r="L26" i="14" s="1"/>
  <c r="L4" i="14" a="1"/>
  <c r="L4" i="14" s="1"/>
  <c r="L63" i="14" a="1"/>
  <c r="L63" i="14" s="1"/>
  <c r="L35" i="14" a="1"/>
  <c r="L35" i="14" s="1"/>
  <c r="BF1646" i="10"/>
  <c r="BF1647" i="10" s="1"/>
  <c r="BB1647" i="10" s="1"/>
  <c r="G30" i="16"/>
  <c r="A30" i="16"/>
  <c r="O29" i="16"/>
  <c r="L29" i="16"/>
  <c r="M29" i="16"/>
  <c r="N29" i="16"/>
  <c r="A17" i="16"/>
  <c r="G17" i="16"/>
  <c r="Y1643" i="10"/>
  <c r="AV1642" i="10"/>
  <c r="AT1642" i="10"/>
  <c r="D25" i="16" s="1"/>
  <c r="AL1642" i="10"/>
  <c r="BJ1646" i="10"/>
  <c r="BP1646" i="10"/>
  <c r="BL1646" i="10" s="1"/>
  <c r="BL1647" i="10"/>
  <c r="BO1646" i="10"/>
  <c r="BK1646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L27" i="16"/>
  <c r="O27" i="16"/>
  <c r="N27" i="16"/>
  <c r="M27" i="16"/>
  <c r="AZ1625" i="10"/>
  <c r="BA1625" i="10"/>
  <c r="BH1633" i="10"/>
  <c r="D35" i="16"/>
  <c r="BI1633" i="10"/>
  <c r="AX1632" i="10"/>
  <c r="AU1633" i="10"/>
  <c r="AY1633" i="10" s="1"/>
  <c r="BF1632" i="10"/>
  <c r="BG1633" i="10"/>
  <c r="N40" i="16"/>
  <c r="M40" i="16"/>
  <c r="L40" i="16"/>
  <c r="O40" i="16"/>
  <c r="N37" i="16"/>
  <c r="O37" i="16"/>
  <c r="L37" i="16"/>
  <c r="M37" i="16"/>
  <c r="O36" i="16"/>
  <c r="M36" i="16"/>
  <c r="L36" i="16"/>
  <c r="N36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P1635" i="10"/>
  <c r="AN1635" i="10"/>
  <c r="BN21" i="10"/>
  <c r="BJ21" i="10" s="1"/>
  <c r="X23" i="16" s="1"/>
  <c r="BQ22" i="10"/>
  <c r="BQ21" i="10" s="1"/>
  <c r="BM21" i="10" s="1"/>
  <c r="AA23" i="16" s="1"/>
  <c r="T19" i="16"/>
  <c r="AV17" i="10" s="1"/>
  <c r="BP22" i="10"/>
  <c r="BL22" i="10" s="1"/>
  <c r="Z24" i="16" s="1"/>
  <c r="BQ1616" i="10"/>
  <c r="BM1616" i="10" s="1"/>
  <c r="BO1616" i="10"/>
  <c r="BK1616" i="10" s="1"/>
  <c r="BL1617" i="10"/>
  <c r="BN1617" i="10"/>
  <c r="BJ1617" i="10" s="1"/>
  <c r="M33" i="16"/>
  <c r="L33" i="16"/>
  <c r="N33" i="16"/>
  <c r="BA1616" i="10"/>
  <c r="BA1613" i="10"/>
  <c r="AZ1613" i="10"/>
  <c r="BO21" i="10"/>
  <c r="BK21" i="10" s="1"/>
  <c r="Y23" i="16" s="1"/>
  <c r="BK22" i="10"/>
  <c r="Y24" i="16" s="1"/>
  <c r="AN1616" i="10"/>
  <c r="AM1634" i="10" s="1"/>
  <c r="AN1634" i="10" s="1"/>
  <c r="AP1616" i="10"/>
  <c r="AO1634" i="10" s="1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A21" i="16"/>
  <c r="G21" i="16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M7" i="16"/>
  <c r="O7" i="16"/>
  <c r="L7" i="16"/>
  <c r="N7" i="16"/>
  <c r="BQ8" i="10"/>
  <c r="BQ7" i="10" s="1"/>
  <c r="BM7" i="10" s="1"/>
  <c r="AA9" i="16" s="1"/>
  <c r="BN7" i="10"/>
  <c r="BP8" i="10"/>
  <c r="BO7" i="10"/>
  <c r="BK7" i="10" s="1"/>
  <c r="Y9" i="16" s="1"/>
  <c r="T16" i="16"/>
  <c r="AV14" i="10" s="1"/>
  <c r="T8" i="16"/>
  <c r="AV6" i="10" s="1"/>
  <c r="AP1634" i="10" l="1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59" i="14" a="1"/>
  <c r="O59" i="14" s="1"/>
  <c r="O27" i="14" a="1"/>
  <c r="O27" i="14" s="1"/>
  <c r="O68" i="14" a="1"/>
  <c r="O68" i="14" s="1"/>
  <c r="O32" i="14" a="1"/>
  <c r="O32" i="14" s="1"/>
  <c r="O40" i="14" a="1"/>
  <c r="O40" i="14" s="1"/>
  <c r="O74" i="14" a="1"/>
  <c r="O74" i="14" s="1"/>
  <c r="O80" i="14" a="1"/>
  <c r="O80" i="14" s="1"/>
  <c r="O50" i="14" a="1"/>
  <c r="O50" i="14" s="1"/>
  <c r="O44" i="14" a="1"/>
  <c r="O44" i="14" s="1"/>
  <c r="O73" i="14" a="1"/>
  <c r="O73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5" i="14" a="1"/>
  <c r="O85" i="14" s="1"/>
  <c r="O65" i="14" a="1"/>
  <c r="O65" i="14" s="1"/>
  <c r="O77" i="14" a="1"/>
  <c r="O77" i="14" s="1"/>
  <c r="O2" i="14" a="1"/>
  <c r="O2" i="14" s="1"/>
  <c r="O17" i="14" a="1"/>
  <c r="O17" i="14" s="1"/>
  <c r="O14" i="14" a="1"/>
  <c r="O14" i="14" s="1"/>
  <c r="O30" i="14" a="1"/>
  <c r="O30" i="14" s="1"/>
  <c r="O81" i="14" a="1"/>
  <c r="O81" i="14" s="1"/>
  <c r="O29" i="14" a="1"/>
  <c r="O29" i="14" s="1"/>
  <c r="O19" i="14" a="1"/>
  <c r="O19" i="14" s="1"/>
  <c r="O66" i="14" a="1"/>
  <c r="O66" i="14" s="1"/>
  <c r="O76" i="14" a="1"/>
  <c r="O76" i="14" s="1"/>
  <c r="O37" i="14" a="1"/>
  <c r="O37" i="14" s="1"/>
  <c r="O78" i="14" a="1"/>
  <c r="O78" i="14" s="1"/>
  <c r="O15" i="14" a="1"/>
  <c r="O15" i="14" s="1"/>
  <c r="O57" i="14" a="1"/>
  <c r="O57" i="14" s="1"/>
  <c r="O63" i="14" a="1"/>
  <c r="O63" i="14" s="1"/>
  <c r="O39" i="14" a="1"/>
  <c r="O39" i="14" s="1"/>
  <c r="O72" i="14" a="1"/>
  <c r="O72" i="14" s="1"/>
  <c r="O16" i="14" a="1"/>
  <c r="O16" i="14" s="1"/>
  <c r="O71" i="14" a="1"/>
  <c r="O71" i="14" s="1"/>
  <c r="O9" i="14" a="1"/>
  <c r="O9" i="14" s="1"/>
  <c r="O48" i="14" a="1"/>
  <c r="O48" i="14" s="1"/>
  <c r="O53" i="14" a="1"/>
  <c r="O53" i="14" s="1"/>
  <c r="O82" i="14" a="1"/>
  <c r="O82" i="14" s="1"/>
  <c r="O83" i="14" a="1"/>
  <c r="O83" i="14" s="1"/>
  <c r="O6" i="14" a="1"/>
  <c r="O6" i="14" s="1"/>
  <c r="O56" i="14" a="1"/>
  <c r="O56" i="14" s="1"/>
  <c r="O33" i="14" a="1"/>
  <c r="O33" i="14" s="1"/>
  <c r="O61" i="14" a="1"/>
  <c r="O61" i="14" s="1"/>
  <c r="O54" i="14" a="1"/>
  <c r="O54" i="14" s="1"/>
  <c r="O7" i="14" a="1"/>
  <c r="O7" i="14" s="1"/>
  <c r="O64" i="14" a="1"/>
  <c r="O64" i="14" s="1"/>
  <c r="O75" i="14" a="1"/>
  <c r="O75" i="14" s="1"/>
  <c r="O3" i="14" a="1"/>
  <c r="O3" i="14" s="1"/>
  <c r="O79" i="14" a="1"/>
  <c r="O79" i="14" s="1"/>
  <c r="O69" i="14" a="1"/>
  <c r="O69" i="14" s="1"/>
  <c r="O36" i="14" a="1"/>
  <c r="O36" i="14" s="1"/>
  <c r="O11" i="14" a="1"/>
  <c r="O11" i="14" s="1"/>
  <c r="O67" i="14" a="1"/>
  <c r="O67" i="14" s="1"/>
  <c r="O45" i="14" a="1"/>
  <c r="O45" i="14" s="1"/>
  <c r="O62" i="14" a="1"/>
  <c r="O62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8" i="14" a="1"/>
  <c r="O58" i="14" s="1"/>
  <c r="O60" i="14" a="1"/>
  <c r="O60" i="14" s="1"/>
  <c r="O42" i="14" a="1"/>
  <c r="O42" i="14" s="1"/>
  <c r="O84" i="14" a="1"/>
  <c r="O84" i="14" s="1"/>
  <c r="O13" i="14" a="1"/>
  <c r="O13" i="14" s="1"/>
  <c r="O4" i="14" a="1"/>
  <c r="O4" i="14" s="1"/>
  <c r="O12" i="14" a="1"/>
  <c r="O12" i="14" s="1"/>
  <c r="O70" i="14" a="1"/>
  <c r="O70" i="14" s="1"/>
  <c r="O43" i="14" a="1"/>
  <c r="O43" i="14" s="1"/>
  <c r="O55" i="14" a="1"/>
  <c r="O55" i="14" s="1"/>
  <c r="R1639" i="10"/>
  <c r="AL1639" i="10" s="1"/>
  <c r="AV1639" i="10"/>
  <c r="T1639" i="10"/>
  <c r="AT1639" i="10"/>
  <c r="D22" i="16" s="1"/>
  <c r="BM1647" i="10"/>
  <c r="BE1647" i="10"/>
  <c r="BB1646" i="10"/>
  <c r="BD1647" i="10"/>
  <c r="N15" i="16"/>
  <c r="O15" i="16"/>
  <c r="BA1646" i="10"/>
  <c r="M15" i="16"/>
  <c r="T15" i="16" s="1"/>
  <c r="AV13" i="10" s="1"/>
  <c r="BN13" i="10" s="1"/>
  <c r="L87" i="14"/>
  <c r="T29" i="16"/>
  <c r="AV27" i="10" s="1"/>
  <c r="A25" i="16"/>
  <c r="G25" i="16"/>
  <c r="N30" i="16"/>
  <c r="M30" i="16"/>
  <c r="L30" i="16"/>
  <c r="O30" i="16"/>
  <c r="N17" i="16"/>
  <c r="L17" i="16"/>
  <c r="M17" i="16"/>
  <c r="O17" i="16"/>
  <c r="AP1646" i="10"/>
  <c r="AN1646" i="10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M4" i="14" a="1"/>
  <c r="M4" i="14" s="1"/>
  <c r="M15" i="14" a="1"/>
  <c r="M15" i="14" s="1"/>
  <c r="M70" i="14" a="1"/>
  <c r="M70" i="14" s="1"/>
  <c r="M50" i="14" a="1"/>
  <c r="M50" i="14" s="1"/>
  <c r="M66" i="14" a="1"/>
  <c r="M66" i="14" s="1"/>
  <c r="BD1633" i="10"/>
  <c r="BH1632" i="10"/>
  <c r="BD1632" i="10" s="1"/>
  <c r="M8" i="14" a="1"/>
  <c r="M8" i="14" s="1"/>
  <c r="M42" i="14" a="1"/>
  <c r="M42" i="14" s="1"/>
  <c r="M76" i="14" a="1"/>
  <c r="M76" i="14" s="1"/>
  <c r="M81" i="14" a="1"/>
  <c r="M81" i="14" s="1"/>
  <c r="M33" i="14" a="1"/>
  <c r="M33" i="14" s="1"/>
  <c r="M27" i="14" a="1"/>
  <c r="M27" i="14" s="1"/>
  <c r="M14" i="14" a="1"/>
  <c r="M14" i="14" s="1"/>
  <c r="T27" i="16"/>
  <c r="AV25" i="10" s="1"/>
  <c r="M63" i="14" a="1"/>
  <c r="M63" i="14" s="1"/>
  <c r="M60" i="14" a="1"/>
  <c r="M60" i="14" s="1"/>
  <c r="M53" i="14" a="1"/>
  <c r="M53" i="14" s="1"/>
  <c r="M61" i="14" a="1"/>
  <c r="M61" i="14" s="1"/>
  <c r="M74" i="14" a="1"/>
  <c r="M74" i="14" s="1"/>
  <c r="M82" i="14" a="1"/>
  <c r="M82" i="14" s="1"/>
  <c r="M65" i="14" a="1"/>
  <c r="M65" i="14" s="1"/>
  <c r="M55" i="14" a="1"/>
  <c r="M55" i="14" s="1"/>
  <c r="M84" i="14" a="1"/>
  <c r="M84" i="14" s="1"/>
  <c r="M46" i="14" a="1"/>
  <c r="M46" i="14" s="1"/>
  <c r="M40" i="14" a="1"/>
  <c r="M40" i="14" s="1"/>
  <c r="M20" i="14" a="1"/>
  <c r="M20" i="14" s="1"/>
  <c r="T36" i="16"/>
  <c r="AV34" i="10" s="1"/>
  <c r="M35" i="14" a="1"/>
  <c r="M35" i="14" s="1"/>
  <c r="P35" i="14" s="1"/>
  <c r="M80" i="14" a="1"/>
  <c r="M80" i="14" s="1"/>
  <c r="BJ1632" i="10"/>
  <c r="BN1633" i="10"/>
  <c r="BJ1633" i="10" s="1"/>
  <c r="M69" i="14" a="1"/>
  <c r="M69" i="14" s="1"/>
  <c r="M7" i="14" a="1"/>
  <c r="M7" i="14" s="1"/>
  <c r="M43" i="14" a="1"/>
  <c r="M43" i="14" s="1"/>
  <c r="M24" i="14" a="1"/>
  <c r="M24" i="14" s="1"/>
  <c r="AT1623" i="10"/>
  <c r="D6" i="16" s="1"/>
  <c r="AV1623" i="10"/>
  <c r="M71" i="14" a="1"/>
  <c r="M71" i="14" s="1"/>
  <c r="M5" i="14" a="1"/>
  <c r="M5" i="14" s="1"/>
  <c r="T37" i="16"/>
  <c r="AV35" i="10" s="1"/>
  <c r="M32" i="14" a="1"/>
  <c r="M32" i="14" s="1"/>
  <c r="BQ1632" i="10"/>
  <c r="BM1632" i="10" s="1"/>
  <c r="BM1633" i="10"/>
  <c r="M77" i="14" a="1"/>
  <c r="M77" i="14" s="1"/>
  <c r="M9" i="14" a="1"/>
  <c r="M9" i="14" s="1"/>
  <c r="M11" i="14" a="1"/>
  <c r="M11" i="14" s="1"/>
  <c r="M26" i="14" a="1"/>
  <c r="M26" i="14" s="1"/>
  <c r="M23" i="14" a="1"/>
  <c r="M23" i="14" s="1"/>
  <c r="M59" i="14" a="1"/>
  <c r="M59" i="14" s="1"/>
  <c r="M12" i="14" a="1"/>
  <c r="M12" i="14" s="1"/>
  <c r="BK1633" i="10"/>
  <c r="BO1632" i="10"/>
  <c r="BK1632" i="10" s="1"/>
  <c r="M34" i="14" a="1"/>
  <c r="M34" i="14" s="1"/>
  <c r="P34" i="14" s="1"/>
  <c r="M47" i="14" a="1"/>
  <c r="M47" i="14" s="1"/>
  <c r="M49" i="14" a="1"/>
  <c r="M49" i="14" s="1"/>
  <c r="M83" i="14" a="1"/>
  <c r="M83" i="14" s="1"/>
  <c r="M13" i="14" a="1"/>
  <c r="M13" i="14" s="1"/>
  <c r="M48" i="14" a="1"/>
  <c r="M48" i="14" s="1"/>
  <c r="BG1632" i="10"/>
  <c r="BC1632" i="10" s="1"/>
  <c r="BC1633" i="10"/>
  <c r="M57" i="14" a="1"/>
  <c r="M57" i="14" s="1"/>
  <c r="BP1632" i="10"/>
  <c r="BL1632" i="10" s="1"/>
  <c r="BL1633" i="10"/>
  <c r="M52" i="14" a="1"/>
  <c r="M52" i="14" s="1"/>
  <c r="M29" i="14" a="1"/>
  <c r="M29" i="14" s="1"/>
  <c r="M62" i="14" a="1"/>
  <c r="M62" i="14" s="1"/>
  <c r="M25" i="14" a="1"/>
  <c r="M25" i="14" s="1"/>
  <c r="M75" i="14" a="1"/>
  <c r="M75" i="14" s="1"/>
  <c r="M64" i="14" a="1"/>
  <c r="M64" i="14" s="1"/>
  <c r="BF1633" i="10"/>
  <c r="BB1633" i="10" s="1"/>
  <c r="BB1632" i="10"/>
  <c r="M73" i="14" a="1"/>
  <c r="M73" i="14" s="1"/>
  <c r="M22" i="14" a="1"/>
  <c r="M22" i="14" s="1"/>
  <c r="M16" i="14" a="1"/>
  <c r="M16" i="14" s="1"/>
  <c r="M19" i="14" a="1"/>
  <c r="M19" i="14" s="1"/>
  <c r="M36" i="14" a="1"/>
  <c r="M36" i="14" s="1"/>
  <c r="M31" i="14" a="1"/>
  <c r="M31" i="14" s="1"/>
  <c r="AZ1633" i="10"/>
  <c r="BA1633" i="10"/>
  <c r="M51" i="14" a="1"/>
  <c r="M51" i="14" s="1"/>
  <c r="M37" i="14" a="1"/>
  <c r="M37" i="14" s="1"/>
  <c r="M3" i="14" a="1"/>
  <c r="M3" i="14" s="1"/>
  <c r="M44" i="14" a="1"/>
  <c r="M44" i="14" s="1"/>
  <c r="M10" i="14" a="1"/>
  <c r="M10" i="14" s="1"/>
  <c r="M58" i="14" a="1"/>
  <c r="M58" i="14" s="1"/>
  <c r="M79" i="14" a="1"/>
  <c r="M79" i="14" s="1"/>
  <c r="AZ1632" i="10"/>
  <c r="BA1632" i="10"/>
  <c r="M78" i="14" a="1"/>
  <c r="M78" i="14" s="1"/>
  <c r="M21" i="14" a="1"/>
  <c r="M21" i="14" s="1"/>
  <c r="M2" i="14" a="1"/>
  <c r="M2" i="14" s="1"/>
  <c r="M28" i="14" a="1"/>
  <c r="M28" i="14" s="1"/>
  <c r="M38" i="14" a="1"/>
  <c r="M38" i="14" s="1"/>
  <c r="M54" i="14" a="1"/>
  <c r="M54" i="14" s="1"/>
  <c r="M30" i="14" a="1"/>
  <c r="M30" i="14" s="1"/>
  <c r="M67" i="14" a="1"/>
  <c r="M67" i="14" s="1"/>
  <c r="BI1632" i="10"/>
  <c r="BE1632" i="10" s="1"/>
  <c r="BE1633" i="10"/>
  <c r="M68" i="14" a="1"/>
  <c r="M68" i="14" s="1"/>
  <c r="M56" i="14" a="1"/>
  <c r="M56" i="14" s="1"/>
  <c r="M6" i="14" a="1"/>
  <c r="M6" i="14" s="1"/>
  <c r="M72" i="14" a="1"/>
  <c r="M72" i="14" s="1"/>
  <c r="M45" i="14" a="1"/>
  <c r="M45" i="14" s="1"/>
  <c r="M39" i="14" a="1"/>
  <c r="M39" i="14" s="1"/>
  <c r="M85" i="14" a="1"/>
  <c r="M85" i="14" s="1"/>
  <c r="G35" i="16"/>
  <c r="A35" i="16"/>
  <c r="M17" i="14" a="1"/>
  <c r="M17" i="14" s="1"/>
  <c r="M18" i="14" a="1"/>
  <c r="M18" i="14" s="1"/>
  <c r="M41" i="14" a="1"/>
  <c r="M41" i="14" s="1"/>
  <c r="AQ1634" i="10"/>
  <c r="X1635" i="10"/>
  <c r="T1623" i="10"/>
  <c r="R1623" i="10"/>
  <c r="AL1623" i="10" s="1"/>
  <c r="BN22" i="10"/>
  <c r="BJ22" i="10" s="1"/>
  <c r="X24" i="16" s="1"/>
  <c r="BM22" i="10"/>
  <c r="AA24" i="16" s="1"/>
  <c r="D20" i="16"/>
  <c r="A20" i="16" s="1"/>
  <c r="D14" i="16"/>
  <c r="T33" i="16"/>
  <c r="AV31" i="10" s="1"/>
  <c r="BP32" i="10" s="1"/>
  <c r="BP21" i="10"/>
  <c r="BL21" i="10" s="1"/>
  <c r="Z23" i="16" s="1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L21" i="16"/>
  <c r="N21" i="16"/>
  <c r="O21" i="16"/>
  <c r="M21" i="16"/>
  <c r="T7" i="16"/>
  <c r="AV5" i="10" s="1"/>
  <c r="BN5" i="10" s="1"/>
  <c r="BJ5" i="10" s="1"/>
  <c r="X7" i="16" s="1"/>
  <c r="BM8" i="10"/>
  <c r="AA10" i="16" s="1"/>
  <c r="BL8" i="10"/>
  <c r="Z10" i="16" s="1"/>
  <c r="BP7" i="10"/>
  <c r="BL7" i="10" s="1"/>
  <c r="Z9" i="16" s="1"/>
  <c r="BN8" i="10"/>
  <c r="BJ8" i="10" s="1"/>
  <c r="X10" i="16" s="1"/>
  <c r="BJ7" i="10"/>
  <c r="X9" i="16" s="1"/>
  <c r="G22" i="16" l="1"/>
  <c r="A22" i="16"/>
  <c r="O87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T17" i="16"/>
  <c r="AV15" i="10" s="1"/>
  <c r="T30" i="16"/>
  <c r="AV28" i="10" s="1"/>
  <c r="BN27" i="10" s="1"/>
  <c r="N25" i="16"/>
  <c r="M25" i="16"/>
  <c r="O25" i="16"/>
  <c r="L25" i="16"/>
  <c r="G6" i="16"/>
  <c r="A6" i="16"/>
  <c r="AN1643" i="10"/>
  <c r="AP1643" i="10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N75" i="14"/>
  <c r="P75" i="14"/>
  <c r="N45" i="14"/>
  <c r="P45" i="14"/>
  <c r="P2" i="14"/>
  <c r="M87" i="14"/>
  <c r="N2" i="14"/>
  <c r="P25" i="14"/>
  <c r="N25" i="14"/>
  <c r="N49" i="14"/>
  <c r="P49" i="14"/>
  <c r="N84" i="14"/>
  <c r="P84" i="14"/>
  <c r="P33" i="14"/>
  <c r="N33" i="14"/>
  <c r="N64" i="14"/>
  <c r="P64" i="14"/>
  <c r="N72" i="14"/>
  <c r="P72" i="14"/>
  <c r="P21" i="14"/>
  <c r="N21" i="14"/>
  <c r="P62" i="14"/>
  <c r="N62" i="14"/>
  <c r="P47" i="14"/>
  <c r="N47" i="14"/>
  <c r="N55" i="14"/>
  <c r="P55" i="14"/>
  <c r="P81" i="14"/>
  <c r="N81" i="14"/>
  <c r="N51" i="14"/>
  <c r="P51" i="14"/>
  <c r="P31" i="14"/>
  <c r="N31" i="14"/>
  <c r="P32" i="14"/>
  <c r="N32" i="14"/>
  <c r="P80" i="14"/>
  <c r="N80" i="14"/>
  <c r="N65" i="14"/>
  <c r="P65" i="14"/>
  <c r="N76" i="14"/>
  <c r="P76" i="14"/>
  <c r="P85" i="14"/>
  <c r="N85" i="14"/>
  <c r="N78" i="14"/>
  <c r="P78" i="14"/>
  <c r="N56" i="14"/>
  <c r="P56" i="14"/>
  <c r="P36" i="14"/>
  <c r="N34" i="14"/>
  <c r="N52" i="14"/>
  <c r="P52" i="14"/>
  <c r="BJ37" i="10"/>
  <c r="X39" i="16" s="1"/>
  <c r="BN38" i="10"/>
  <c r="BJ38" i="10" s="1"/>
  <c r="X40" i="16" s="1"/>
  <c r="P82" i="14"/>
  <c r="N82" i="14"/>
  <c r="P42" i="14"/>
  <c r="N42" i="14"/>
  <c r="P6" i="14"/>
  <c r="N6" i="14"/>
  <c r="P29" i="14"/>
  <c r="N29" i="14"/>
  <c r="AT1635" i="10"/>
  <c r="D18" i="16" s="1"/>
  <c r="AV1635" i="10"/>
  <c r="N68" i="14"/>
  <c r="P68" i="14"/>
  <c r="P19" i="14"/>
  <c r="N19" i="14"/>
  <c r="P5" i="14"/>
  <c r="N5" i="14"/>
  <c r="P74" i="14"/>
  <c r="N74" i="14"/>
  <c r="N8" i="14"/>
  <c r="P8" i="14"/>
  <c r="N36" i="14"/>
  <c r="N38" i="14"/>
  <c r="P38" i="14"/>
  <c r="N41" i="14"/>
  <c r="P41" i="14"/>
  <c r="N79" i="14"/>
  <c r="P79" i="14"/>
  <c r="N16" i="14"/>
  <c r="P16" i="14"/>
  <c r="N12" i="14"/>
  <c r="P12" i="14"/>
  <c r="P71" i="14"/>
  <c r="N71" i="14"/>
  <c r="P61" i="14"/>
  <c r="N61" i="14"/>
  <c r="N39" i="14"/>
  <c r="P39" i="14"/>
  <c r="N37" i="14"/>
  <c r="N18" i="14"/>
  <c r="P18" i="14"/>
  <c r="N58" i="14"/>
  <c r="P58" i="14"/>
  <c r="P22" i="14"/>
  <c r="N22" i="14"/>
  <c r="P57" i="14"/>
  <c r="N57" i="14"/>
  <c r="P59" i="14"/>
  <c r="N59" i="14"/>
  <c r="AW1622" i="10"/>
  <c r="BN1622" i="10"/>
  <c r="BO1623" i="10"/>
  <c r="BP1623" i="10"/>
  <c r="BQ1623" i="10"/>
  <c r="N53" i="14"/>
  <c r="P53" i="14"/>
  <c r="N67" i="14"/>
  <c r="P67" i="14"/>
  <c r="N10" i="14"/>
  <c r="P10" i="14"/>
  <c r="N73" i="14"/>
  <c r="P73" i="14"/>
  <c r="N23" i="14"/>
  <c r="P23" i="14"/>
  <c r="BF1622" i="10"/>
  <c r="AX1623" i="10"/>
  <c r="AU1622" i="10"/>
  <c r="AY1622" i="10" s="1"/>
  <c r="BG1623" i="10"/>
  <c r="BI1623" i="10"/>
  <c r="BH1623" i="10"/>
  <c r="D26" i="16"/>
  <c r="P60" i="14"/>
  <c r="N60" i="14"/>
  <c r="N66" i="14"/>
  <c r="P66" i="14"/>
  <c r="P17" i="14"/>
  <c r="N17" i="14"/>
  <c r="N30" i="14"/>
  <c r="P30" i="14"/>
  <c r="N44" i="14"/>
  <c r="P44" i="14"/>
  <c r="P26" i="14"/>
  <c r="N26" i="14"/>
  <c r="P24" i="14"/>
  <c r="N24" i="14"/>
  <c r="N63" i="14"/>
  <c r="P63" i="14"/>
  <c r="P50" i="14"/>
  <c r="N50" i="14"/>
  <c r="N35" i="16"/>
  <c r="M35" i="16"/>
  <c r="L35" i="16"/>
  <c r="O35" i="16"/>
  <c r="N54" i="14"/>
  <c r="P54" i="14"/>
  <c r="N3" i="14"/>
  <c r="P3" i="14"/>
  <c r="P48" i="14"/>
  <c r="N48" i="14"/>
  <c r="P11" i="14"/>
  <c r="N11" i="14"/>
  <c r="N43" i="14"/>
  <c r="P43" i="14"/>
  <c r="N20" i="14"/>
  <c r="P20" i="14"/>
  <c r="BQ26" i="10"/>
  <c r="BN25" i="10"/>
  <c r="BP26" i="10"/>
  <c r="BO26" i="10"/>
  <c r="P70" i="14"/>
  <c r="N70" i="14"/>
  <c r="P37" i="14"/>
  <c r="N35" i="14"/>
  <c r="N13" i="14"/>
  <c r="P13" i="14"/>
  <c r="P9" i="14"/>
  <c r="N9" i="14"/>
  <c r="P7" i="14"/>
  <c r="N7" i="14"/>
  <c r="P40" i="14"/>
  <c r="N40" i="14"/>
  <c r="P14" i="14"/>
  <c r="N14" i="14"/>
  <c r="N15" i="14"/>
  <c r="P15" i="14"/>
  <c r="P28" i="14"/>
  <c r="N28" i="14"/>
  <c r="P83" i="14"/>
  <c r="N83" i="14"/>
  <c r="N77" i="14"/>
  <c r="P77" i="14"/>
  <c r="P69" i="14"/>
  <c r="N69" i="14"/>
  <c r="N46" i="14"/>
  <c r="P46" i="14"/>
  <c r="P27" i="14"/>
  <c r="N27" i="14"/>
  <c r="P4" i="14"/>
  <c r="N4" i="14"/>
  <c r="R1635" i="10"/>
  <c r="AL1635" i="10" s="1"/>
  <c r="T1635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G20" i="16"/>
  <c r="O20" i="16" s="1"/>
  <c r="BQ32" i="10"/>
  <c r="BM32" i="10" s="1"/>
  <c r="AA34" i="16" s="1"/>
  <c r="BN31" i="10"/>
  <c r="BJ31" i="10" s="1"/>
  <c r="X33" i="16" s="1"/>
  <c r="BO32" i="10"/>
  <c r="BK32" i="10" s="1"/>
  <c r="Y34" i="16" s="1"/>
  <c r="A14" i="16"/>
  <c r="G14" i="16"/>
  <c r="T21" i="16"/>
  <c r="AV19" i="10" s="1"/>
  <c r="BP6" i="10"/>
  <c r="BL6" i="10" s="1"/>
  <c r="Z8" i="16" s="1"/>
  <c r="BO6" i="10"/>
  <c r="BK6" i="10" s="1"/>
  <c r="Y8" i="16" s="1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BQ6" i="10"/>
  <c r="BM6" i="10" s="1"/>
  <c r="AA8" i="16" s="1"/>
  <c r="BN6" i="10"/>
  <c r="BJ6" i="10" s="1"/>
  <c r="X8" i="16" s="1"/>
  <c r="BL32" i="10"/>
  <c r="Z34" i="16" s="1"/>
  <c r="BP31" i="10"/>
  <c r="BL31" i="10" s="1"/>
  <c r="Z33" i="16" s="1"/>
  <c r="BJ13" i="10"/>
  <c r="X15" i="16" s="1"/>
  <c r="BN14" i="10"/>
  <c r="BJ14" i="10" s="1"/>
  <c r="X16" i="16" s="1"/>
  <c r="N22" i="16" l="1"/>
  <c r="M22" i="16"/>
  <c r="O22" i="16"/>
  <c r="L22" i="16"/>
  <c r="T22" i="16" s="1"/>
  <c r="AV20" i="10" s="1"/>
  <c r="BN19" i="10" s="1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Q28" i="10"/>
  <c r="BQ27" i="10" s="1"/>
  <c r="BM27" i="10" s="1"/>
  <c r="AA29" i="16" s="1"/>
  <c r="BP28" i="10"/>
  <c r="BL28" i="10" s="1"/>
  <c r="Z30" i="16" s="1"/>
  <c r="BO28" i="10"/>
  <c r="BO27" i="10" s="1"/>
  <c r="BK27" i="10" s="1"/>
  <c r="Y29" i="16" s="1"/>
  <c r="BN28" i="10"/>
  <c r="BJ28" i="10" s="1"/>
  <c r="X30" i="16" s="1"/>
  <c r="BJ27" i="10"/>
  <c r="X29" i="16" s="1"/>
  <c r="T25" i="16"/>
  <c r="AV23" i="10" s="1"/>
  <c r="N6" i="16"/>
  <c r="O6" i="16"/>
  <c r="L6" i="16"/>
  <c r="M6" i="16"/>
  <c r="A18" i="16"/>
  <c r="G18" i="16"/>
  <c r="BO37" i="10"/>
  <c r="BK37" i="10" s="1"/>
  <c r="Y39" i="16" s="1"/>
  <c r="BL38" i="10"/>
  <c r="Z40" i="16" s="1"/>
  <c r="T35" i="16"/>
  <c r="AV33" i="10" s="1"/>
  <c r="BQ34" i="10" s="1"/>
  <c r="G26" i="16"/>
  <c r="A26" i="16"/>
  <c r="BQ25" i="10"/>
  <c r="BM25" i="10" s="1"/>
  <c r="AA27" i="16" s="1"/>
  <c r="BM26" i="10"/>
  <c r="AA28" i="16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BN26" i="10"/>
  <c r="BJ26" i="10" s="1"/>
  <c r="X28" i="16" s="1"/>
  <c r="BJ25" i="10"/>
  <c r="X27" i="16" s="1"/>
  <c r="AZ1623" i="10"/>
  <c r="BA1623" i="10"/>
  <c r="N87" i="14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D38" i="16"/>
  <c r="AX1635" i="10"/>
  <c r="AU1634" i="10"/>
  <c r="AY1634" i="10" s="1"/>
  <c r="BG1635" i="10"/>
  <c r="BF1634" i="10"/>
  <c r="BH1635" i="10"/>
  <c r="BI1635" i="10"/>
  <c r="P87" i="14"/>
  <c r="BL1623" i="10"/>
  <c r="BP1622" i="10"/>
  <c r="BL1622" i="10" s="1"/>
  <c r="BK1623" i="10"/>
  <c r="BO1622" i="10"/>
  <c r="BK1622" i="10" s="1"/>
  <c r="BN1623" i="10"/>
  <c r="BJ1623" i="10" s="1"/>
  <c r="BJ1622" i="10"/>
  <c r="BO25" i="10"/>
  <c r="BK25" i="10" s="1"/>
  <c r="Y27" i="16" s="1"/>
  <c r="BK26" i="10"/>
  <c r="Y28" i="16" s="1"/>
  <c r="BL26" i="10"/>
  <c r="Z28" i="16" s="1"/>
  <c r="BP25" i="10"/>
  <c r="BL25" i="10" s="1"/>
  <c r="Z27" i="16" s="1"/>
  <c r="N20" i="16"/>
  <c r="L20" i="16"/>
  <c r="M20" i="16"/>
  <c r="BM14" i="10"/>
  <c r="AA16" i="16" s="1"/>
  <c r="BK14" i="10"/>
  <c r="Y16" i="16" s="1"/>
  <c r="BP13" i="10"/>
  <c r="BL13" i="10" s="1"/>
  <c r="Z15" i="16" s="1"/>
  <c r="BQ31" i="10"/>
  <c r="BM31" i="10" s="1"/>
  <c r="AA33" i="16" s="1"/>
  <c r="BO31" i="10"/>
  <c r="BK31" i="10" s="1"/>
  <c r="Y33" i="16" s="1"/>
  <c r="BN32" i="10"/>
  <c r="BJ32" i="10" s="1"/>
  <c r="X34" i="16" s="1"/>
  <c r="O14" i="16"/>
  <c r="L14" i="16"/>
  <c r="M14" i="16"/>
  <c r="N14" i="16"/>
  <c r="BP5" i="10"/>
  <c r="BL5" i="10" s="1"/>
  <c r="Z7" i="16" s="1"/>
  <c r="BO5" i="10"/>
  <c r="BK5" i="10" s="1"/>
  <c r="Y7" i="16" s="1"/>
  <c r="BQ5" i="10"/>
  <c r="BM5" i="10" s="1"/>
  <c r="AA7" i="16" s="1"/>
  <c r="BJ19" i="10" l="1"/>
  <c r="X21" i="16" s="1"/>
  <c r="BN20" i="10"/>
  <c r="BJ20" i="10" s="1"/>
  <c r="X22" i="16" s="1"/>
  <c r="BP20" i="10"/>
  <c r="BP19" i="10" s="1"/>
  <c r="BL19" i="10" s="1"/>
  <c r="Z21" i="16" s="1"/>
  <c r="BQ20" i="10"/>
  <c r="BQ19" i="10" s="1"/>
  <c r="BM19" i="10" s="1"/>
  <c r="AA21" i="16" s="1"/>
  <c r="BO20" i="10"/>
  <c r="BO19" i="10" s="1"/>
  <c r="BK19" i="10" s="1"/>
  <c r="Y21" i="16" s="1"/>
  <c r="T6" i="16"/>
  <c r="AV4" i="10" s="1"/>
  <c r="BP4" i="10" s="1"/>
  <c r="BM28" i="10"/>
  <c r="AA30" i="16" s="1"/>
  <c r="BP27" i="10"/>
  <c r="BL27" i="10" s="1"/>
  <c r="Z29" i="16" s="1"/>
  <c r="BK28" i="10"/>
  <c r="Y30" i="16" s="1"/>
  <c r="BN33" i="10"/>
  <c r="BJ33" i="10" s="1"/>
  <c r="X35" i="16" s="1"/>
  <c r="BO34" i="10"/>
  <c r="BO33" i="10" s="1"/>
  <c r="BK33" i="10" s="1"/>
  <c r="Y35" i="16" s="1"/>
  <c r="BP34" i="10"/>
  <c r="BL34" i="10" s="1"/>
  <c r="Z36" i="16" s="1"/>
  <c r="O18" i="16"/>
  <c r="L18" i="16"/>
  <c r="N18" i="16"/>
  <c r="M18" i="16"/>
  <c r="T20" i="16"/>
  <c r="AV18" i="10" s="1"/>
  <c r="BQ18" i="10" s="1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M34" i="10"/>
  <c r="AA36" i="16" s="1"/>
  <c r="BQ33" i="10"/>
  <c r="BM33" i="10" s="1"/>
  <c r="AA35" i="16" s="1"/>
  <c r="A38" i="16"/>
  <c r="G38" i="16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M26" i="16"/>
  <c r="N26" i="16"/>
  <c r="O26" i="16"/>
  <c r="L26" i="16"/>
  <c r="T14" i="16"/>
  <c r="AV12" i="10" s="1"/>
  <c r="BO4" i="10" l="1"/>
  <c r="BK20" i="10"/>
  <c r="Y22" i="16" s="1"/>
  <c r="BQ4" i="10"/>
  <c r="BM4" i="10" s="1"/>
  <c r="AA6" i="16" s="1"/>
  <c r="BL20" i="10"/>
  <c r="Z22" i="16" s="1"/>
  <c r="BN3" i="10"/>
  <c r="BJ3" i="10" s="1"/>
  <c r="X5" i="16" s="1"/>
  <c r="BM20" i="10"/>
  <c r="AA22" i="16" s="1"/>
  <c r="BN34" i="10"/>
  <c r="BJ34" i="10" s="1"/>
  <c r="X36" i="16" s="1"/>
  <c r="BP33" i="10"/>
  <c r="BL33" i="10" s="1"/>
  <c r="Z35" i="16" s="1"/>
  <c r="T18" i="16"/>
  <c r="AV16" i="10" s="1"/>
  <c r="BL4" i="10"/>
  <c r="Z6" i="16" s="1"/>
  <c r="BP3" i="10"/>
  <c r="BL3" i="10" s="1"/>
  <c r="Z5" i="16" s="1"/>
  <c r="BK4" i="10"/>
  <c r="Y6" i="16" s="1"/>
  <c r="BO3" i="10"/>
  <c r="BK3" i="10" s="1"/>
  <c r="Y5" i="16" s="1"/>
  <c r="BK34" i="10"/>
  <c r="Y36" i="16" s="1"/>
  <c r="BP18" i="10"/>
  <c r="BL18" i="10" s="1"/>
  <c r="Z20" i="16" s="1"/>
  <c r="T26" i="16"/>
  <c r="AV24" i="10" s="1"/>
  <c r="BN23" i="10" s="1"/>
  <c r="BN17" i="10"/>
  <c r="BN18" i="10" s="1"/>
  <c r="BJ18" i="10" s="1"/>
  <c r="X20" i="16" s="1"/>
  <c r="BO18" i="10"/>
  <c r="BK18" i="10" s="1"/>
  <c r="Y20" i="16" s="1"/>
  <c r="O38" i="16"/>
  <c r="L38" i="16"/>
  <c r="N38" i="16"/>
  <c r="M38" i="16"/>
  <c r="BQ12" i="10"/>
  <c r="BO12" i="10"/>
  <c r="BP12" i="10"/>
  <c r="BN11" i="10"/>
  <c r="BQ17" i="10"/>
  <c r="BM17" i="10" s="1"/>
  <c r="AA19" i="16" s="1"/>
  <c r="BM18" i="10"/>
  <c r="AA20" i="16" s="1"/>
  <c r="BN4" i="10" l="1"/>
  <c r="BJ4" i="10" s="1"/>
  <c r="X6" i="16" s="1"/>
  <c r="BQ3" i="10"/>
  <c r="BM3" i="10" s="1"/>
  <c r="AA5" i="16" s="1"/>
  <c r="BQ24" i="10"/>
  <c r="BQ23" i="10" s="1"/>
  <c r="BM23" i="10" s="1"/>
  <c r="AA25" i="16" s="1"/>
  <c r="BO24" i="10"/>
  <c r="BK24" i="10" s="1"/>
  <c r="Y26" i="16" s="1"/>
  <c r="BP24" i="10"/>
  <c r="BL24" i="10" s="1"/>
  <c r="Z26" i="16" s="1"/>
  <c r="BN15" i="10"/>
  <c r="BQ16" i="10"/>
  <c r="BP16" i="10"/>
  <c r="BO16" i="10"/>
  <c r="BP17" i="10"/>
  <c r="BL17" i="10" s="1"/>
  <c r="Z19" i="16" s="1"/>
  <c r="BJ17" i="10"/>
  <c r="X19" i="16" s="1"/>
  <c r="BO17" i="10"/>
  <c r="BK17" i="10" s="1"/>
  <c r="Y19" i="16" s="1"/>
  <c r="T38" i="16"/>
  <c r="AV36" i="10" s="1"/>
  <c r="BN24" i="10"/>
  <c r="BJ24" i="10" s="1"/>
  <c r="X26" i="16" s="1"/>
  <c r="BJ23" i="10"/>
  <c r="X25" i="16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BM24" i="10" l="1"/>
  <c r="AA26" i="16" s="1"/>
  <c r="BP23" i="10"/>
  <c r="BL23" i="10" s="1"/>
  <c r="Z25" i="16" s="1"/>
  <c r="BO23" i="10"/>
  <c r="BK23" i="10" s="1"/>
  <c r="Y25" i="16" s="1"/>
  <c r="BO15" i="10"/>
  <c r="BK15" i="10" s="1"/>
  <c r="Y17" i="16" s="1"/>
  <c r="BK16" i="10"/>
  <c r="Y18" i="16" s="1"/>
  <c r="BL16" i="10"/>
  <c r="Z18" i="16" s="1"/>
  <c r="BP15" i="10"/>
  <c r="BL15" i="10" s="1"/>
  <c r="Z17" i="16" s="1"/>
  <c r="BQ15" i="10"/>
  <c r="BM15" i="10" s="1"/>
  <c r="AA17" i="16" s="1"/>
  <c r="BM16" i="10"/>
  <c r="AA18" i="16" s="1"/>
  <c r="BN16" i="10"/>
  <c r="BJ16" i="10" s="1"/>
  <c r="X18" i="16" s="1"/>
  <c r="BJ15" i="10"/>
  <c r="X17" i="16" s="1"/>
  <c r="BN35" i="10"/>
  <c r="BO36" i="10"/>
  <c r="BQ36" i="10"/>
  <c r="BP36" i="10"/>
  <c r="BP35" i="10" l="1"/>
  <c r="BL35" i="10" s="1"/>
  <c r="Z37" i="16" s="1"/>
  <c r="BL36" i="10"/>
  <c r="Z38" i="16" s="1"/>
  <c r="BM36" i="10"/>
  <c r="AA38" i="16" s="1"/>
  <c r="BQ35" i="10"/>
  <c r="BM35" i="10" s="1"/>
  <c r="AA37" i="16" s="1"/>
  <c r="BK36" i="10"/>
  <c r="Y38" i="16" s="1"/>
  <c r="BO35" i="10"/>
  <c r="BK35" i="10" s="1"/>
  <c r="Y37" i="16" s="1"/>
  <c r="BJ35" i="10"/>
  <c r="X37" i="16" s="1"/>
  <c r="BN36" i="10"/>
  <c r="BJ36" i="10" s="1"/>
  <c r="X38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<sst xmlns="http://schemas.openxmlformats.org/spreadsheetml/2006/main" count="21394" uniqueCount="1955">
  <si>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</si>
  <si>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</si>
  <si>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</si>
  <si>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</si>
  <si>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</si>
  <si>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</si>
  <si>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</si>
  <si>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</si>
  <si>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</si>
  <si>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</si>
  <si>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</si>
  <si>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</si>
  <si>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</si>
  <si>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</si>
  <si>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</si>
  <si>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</si>
  <si>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</si>
  <si>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</si>
  <si>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</si>
  <si>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</si>
  <si>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</si>
  <si>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</si>
  <si>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</si>
  <si>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</si>
  <si>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</si>
  <si>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</si>
  <si>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</si>
  <si>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</si>
  <si>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</si>
  <si>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</si>
  <si>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</si>
  <si>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</si>
  <si>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</si>
  <si>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</si>
  <si>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</si>
  <si>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</si>
  <si>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</si>
  <si>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</si>
  <si>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</si>
  <si>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</si>
  <si>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</si>
  <si>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</si>
  <si>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</si>
  <si>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</si>
  <si>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</si>
  <si>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</si>
  <si>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</si>
  <si>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</si>
  <si>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</si>
  <si>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</si>
  <si>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</si>
  <si>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</si>
  <si>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</si>
  <si>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</si>
  <si>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</si>
  <si>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</si>
  <si>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</si>
  <si>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</si>
  <si>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</si>
  <si>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</si>
  <si>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</si>
  <si>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</si>
  <si>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</si>
  <si>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</si>
  <si>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</si>
  <si>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</si>
  <si>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</si>
  <si>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</si>
  <si>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</si>
  <si>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</si>
  <si>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</si>
  <si>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</si>
  <si>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</si>
  <si>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</si>
  <si>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</si>
  <si>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</si>
  <si>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</si>
  <si>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</si>
  <si>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</si>
  <si>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</si>
  <si>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</si>
  <si>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</si>
  <si>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</si>
  <si>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</si>
  <si>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</si>
  <si>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</si>
  <si>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</si>
  <si>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</si>
  <si>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</si>
  <si>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</si>
  <si>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</si>
  <si>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</si>
  <si>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</si>
  <si>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</si>
  <si>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</si>
  <si>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</si>
  <si>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</si>
  <si>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</si>
  <si>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</si>
  <si>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</si>
  <si>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</si>
  <si>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</si>
  <si>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</si>
  <si>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</si>
  <si>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</si>
  <si>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</si>
  <si>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</si>
  <si>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</si>
  <si>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</si>
  <si>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</si>
  <si>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</si>
  <si>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</si>
  <si>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</si>
  <si>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</si>
  <si>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</si>
  <si>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</si>
  <si>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</si>
  <si>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</si>
  <si>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</si>
  <si>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</si>
  <si>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</si>
  <si>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</si>
  <si>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</si>
  <si>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</si>
  <si>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</si>
  <si>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</si>
  <si>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</si>
  <si>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</si>
  <si>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</si>
  <si>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</si>
  <si>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</si>
  <si>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</si>
  <si>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</si>
  <si>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</si>
  <si>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</si>
  <si>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</si>
  <si>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</si>
  <si>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</si>
  <si>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</si>
  <si>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</si>
  <si>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</si>
  <si>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</si>
  <si>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</si>
  <si>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</si>
  <si>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</si>
  <si>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</si>
  <si>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</si>
  <si>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</si>
  <si>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</si>
  <si>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</si>
  <si>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</si>
  <si>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</si>
  <si>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</si>
  <si>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</si>
  <si>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</si>
  <si>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</si>
  <si>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</si>
  <si>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</si>
  <si>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</si>
  <si>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</si>
  <si>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</si>
  <si>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</si>
  <si>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</si>
  <si>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</si>
  <si>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</si>
  <si>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</si>
  <si>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</si>
  <si>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</si>
  <si>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</si>
  <si>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</si>
  <si>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</si>
  <si>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</si>
  <si>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</si>
  <si>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</si>
  <si>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</si>
  <si>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</si>
  <si>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</si>
  <si>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</si>
  <si>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</si>
  <si>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</si>
  <si>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</si>
  <si>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</si>
  <si>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</si>
  <si>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</si>
  <si>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</si>
  <si>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</si>
  <si>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</si>
  <si>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</si>
  <si>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</si>
  <si>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</si>
  <si>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</si>
  <si>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</si>
  <si>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</si>
  <si>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</si>
  <si>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</si>
  <si>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</si>
  <si>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</si>
  <si>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</si>
  <si>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</si>
  <si>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</si>
  <si>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</si>
  <si>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</si>
  <si>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</si>
  <si>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</si>
  <si>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</si>
  <si>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</si>
  <si>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</si>
  <si>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</si>
  <si>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</si>
  <si>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</si>
  <si>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</si>
  <si>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</si>
  <si>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</si>
  <si>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</si>
  <si>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</si>
  <si>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</si>
  <si>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</si>
  <si>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</si>
  <si>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</si>
  <si>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</si>
  <si>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</si>
  <si>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</si>
  <si>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</si>
  <si>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</si>
  <si>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</si>
  <si>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</si>
  <si>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</si>
  <si>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</si>
  <si>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</si>
  <si>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</si>
  <si>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</si>
  <si>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</si>
  <si>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</si>
  <si>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</si>
  <si>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</si>
  <si>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</si>
  <si>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</si>
  <si>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</si>
  <si>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</si>
  <si>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</si>
  <si>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</si>
  <si>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</si>
  <si>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</si>
  <si>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</si>
  <si>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</si>
  <si>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</si>
  <si>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</si>
  <si>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</si>
  <si>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</si>
  <si>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</si>
  <si>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</si>
  <si>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</si>
  <si>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</si>
  <si>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</si>
  <si>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</si>
  <si>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</si>
  <si>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</si>
  <si>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</si>
  <si>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</si>
  <si>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</si>
  <si>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</si>
  <si>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</si>
  <si>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</si>
  <si>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</si>
  <si>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</si>
  <si>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</si>
  <si>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</si>
  <si>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</si>
  <si>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</si>
  <si>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</si>
  <si>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</si>
  <si>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</si>
  <si>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</si>
  <si>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</si>
  <si>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</si>
  <si>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</si>
  <si>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</si>
  <si>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</si>
  <si>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</si>
  <si>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</si>
  <si>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</si>
  <si>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</si>
  <si>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</si>
  <si>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</si>
  <si>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</si>
  <si>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</si>
  <si>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</si>
  <si>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</si>
  <si>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</si>
  <si>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</si>
  <si>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</si>
  <si>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</si>
  <si>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</si>
  <si>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</si>
  <si>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</si>
  <si>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</si>
  <si>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</si>
  <si>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</si>
  <si>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</si>
  <si>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</si>
  <si>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</si>
  <si>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</si>
  <si>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</si>
  <si>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</si>
  <si>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</si>
  <si>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</si>
  <si>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</si>
  <si>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</si>
  <si>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</si>
  <si>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</si>
  <si>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</si>
  <si>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</si>
  <si>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</si>
  <si>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</si>
  <si>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</si>
  <si>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</si>
  <si>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</si>
  <si>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</si>
  <si>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</si>
  <si>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</si>
  <si>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</si>
  <si>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</si>
  <si>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</si>
  <si>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</si>
  <si>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</si>
  <si>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</si>
  <si>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</si>
  <si>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</si>
  <si>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</si>
  <si>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</si>
  <si>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</si>
  <si>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</si>
  <si>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</si>
  <si>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</si>
  <si>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</si>
  <si>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</si>
  <si>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</si>
  <si>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</si>
  <si>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</si>
  <si>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</si>
  <si>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</si>
  <si>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</si>
  <si>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</si>
  <si>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</si>
  <si>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</si>
  <si>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</si>
  <si>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</si>
  <si>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</si>
  <si>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</si>
  <si>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</si>
  <si>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</si>
  <si>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</si>
  <si>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</si>
  <si>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</si>
  <si>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</si>
  <si>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</si>
  <si>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</si>
  <si>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</si>
  <si>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</si>
  <si>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</si>
  <si>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</si>
  <si>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</si>
  <si>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</si>
  <si>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</si>
  <si>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</si>
  <si>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</si>
  <si>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</si>
  <si>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</si>
  <si>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</si>
  <si>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</si>
  <si>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</si>
  <si>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</si>
  <si>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</si>
  <si>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</si>
  <si>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</si>
  <si>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</si>
  <si>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</si>
  <si>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</si>
  <si>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</si>
  <si>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</si>
  <si>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</si>
  <si>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</si>
  <si>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</si>
  <si>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</si>
  <si>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</si>
  <si>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</si>
  <si>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</si>
  <si>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</si>
  <si>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</si>
  <si>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</si>
  <si>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</si>
  <si>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</si>
  <si>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</si>
  <si>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</si>
  <si>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</si>
  <si>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</si>
  <si>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</si>
  <si>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</si>
  <si>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</si>
  <si>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</si>
  <si>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</si>
  <si>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</si>
  <si>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</si>
  <si>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</si>
  <si>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</si>
  <si>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</si>
  <si>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</si>
  <si>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</si>
  <si>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</si>
  <si>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</si>
  <si>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</si>
  <si>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</si>
  <si>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</si>
  <si>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</si>
  <si>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</si>
  <si>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</si>
  <si>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</si>
  <si>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</si>
  <si>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</si>
  <si>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</si>
  <si>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</si>
  <si>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</si>
  <si>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</si>
  <si>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</si>
  <si>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</si>
  <si>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</si>
  <si>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</si>
  <si>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</si>
  <si>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</si>
  <si>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</si>
  <si>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</si>
  <si>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</si>
  <si>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</si>
  <si>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</si>
  <si>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</si>
  <si>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</si>
  <si>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</si>
  <si>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</si>
  <si>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</si>
  <si>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</si>
  <si>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</si>
  <si>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</si>
  <si>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</si>
  <si>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</si>
  <si>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</si>
  <si>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</si>
  <si>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</si>
  <si>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</si>
  <si>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</si>
  <si>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</si>
  <si>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</si>
  <si>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</si>
  <si>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</si>
  <si>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</si>
  <si>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</si>
  <si>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</si>
  <si>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</si>
  <si>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</si>
  <si>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</si>
  <si>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</si>
  <si>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</si>
  <si>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</si>
  <si>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</si>
  <si>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</si>
  <si>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</si>
  <si>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</si>
  <si>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</si>
  <si>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</si>
  <si>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</si>
  <si>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</si>
  <si>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</si>
  <si>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</si>
  <si>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</si>
  <si>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</si>
  <si>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</si>
  <si>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</si>
  <si>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</si>
  <si>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</si>
  <si>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</si>
  <si>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</si>
  <si>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</si>
  <si>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</si>
  <si>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</si>
  <si>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</si>
  <si>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</si>
  <si>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</si>
  <si>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</si>
  <si>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</si>
  <si>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</si>
  <si>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</si>
  <si>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</si>
  <si>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</si>
  <si>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</si>
  <si>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</si>
  <si>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</si>
  <si>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</si>
  <si>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</si>
  <si>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</si>
  <si>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</si>
  <si>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</si>
  <si>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</si>
  <si>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</si>
  <si>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</si>
  <si>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</si>
  <si>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</si>
  <si>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</si>
  <si>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</si>
  <si>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</si>
  <si>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</si>
  <si>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</si>
  <si>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</si>
  <si>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</si>
  <si>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</si>
  <si>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</si>
  <si>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</si>
  <si>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</si>
  <si>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</si>
  <si>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</si>
  <si>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</si>
  <si>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</si>
  <si>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</si>
  <si>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</si>
  <si>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</si>
  <si>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</si>
  <si>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</si>
  <si>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</si>
  <si>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</si>
  <si>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</si>
  <si>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</si>
  <si>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</si>
  <si>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</si>
  <si>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</si>
  <si>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</si>
  <si>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</si>
  <si>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</si>
  <si>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</si>
  <si>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</si>
  <si>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</si>
  <si>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</si>
  <si>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</si>
  <si>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</si>
  <si>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</si>
  <si>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</si>
  <si>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</si>
  <si>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</si>
  <si>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</si>
  <si>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</si>
  <si>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</si>
  <si>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</si>
  <si>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</si>
  <si>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</si>
  <si>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</si>
  <si>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</si>
  <si>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</si>
  <si>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</si>
  <si>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</si>
  <si>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</si>
  <si>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</si>
  <si>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</si>
  <si>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</si>
  <si>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</si>
  <si>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</si>
  <si>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</si>
  <si>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</si>
  <si>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</si>
  <si>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</si>
  <si>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</si>
  <si>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</si>
  <si>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</si>
  <si>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</si>
  <si>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</si>
  <si>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</si>
  <si>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</si>
  <si>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</si>
  <si>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</si>
  <si>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</si>
  <si>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</si>
  <si>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</si>
  <si>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</si>
  <si>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</si>
  <si>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</si>
  <si>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</si>
  <si>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</si>
  <si>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</si>
  <si>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</si>
  <si>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</si>
  <si>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</si>
  <si>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</si>
  <si>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</si>
  <si>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</si>
  <si>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</si>
  <si>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</si>
  <si>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</si>
  <si>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</si>
  <si>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</si>
  <si>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</si>
  <si>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</si>
  <si>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</si>
  <si>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</si>
  <si>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</si>
  <si>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</si>
  <si>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</si>
  <si>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</si>
  <si>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</si>
  <si>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</si>
  <si>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</si>
  <si>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</si>
  <si>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</si>
  <si>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</si>
  <si>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</si>
  <si>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</si>
  <si>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</si>
  <si>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</si>
  <si>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</si>
  <si>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</si>
  <si>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</si>
  <si>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</si>
  <si>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</si>
  <si>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</si>
  <si>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</si>
  <si>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</si>
  <si>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</si>
  <si>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</si>
  <si>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</si>
  <si>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</si>
  <si>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</si>
  <si>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</si>
  <si>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</si>
  <si>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</si>
  <si>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</si>
  <si>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</si>
  <si>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</si>
  <si>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</si>
  <si>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</si>
  <si>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</si>
  <si>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</si>
  <si>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</si>
  <si>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</si>
  <si>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</si>
  <si>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</si>
  <si>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</si>
  <si>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</si>
  <si>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</si>
  <si>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</si>
  <si>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</si>
  <si>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</si>
  <si>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</si>
  <si>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</si>
  <si>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</si>
  <si>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</si>
  <si>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</si>
  <si>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</si>
  <si>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</si>
  <si>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</si>
  <si>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</si>
  <si>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</si>
  <si>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</si>
  <si>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</si>
  <si>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</si>
  <si>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</si>
  <si>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</si>
  <si>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</si>
  <si>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</si>
  <si>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</si>
  <si>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</si>
  <si>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</si>
  <si>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</si>
  <si>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</si>
  <si>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</si>
  <si>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</si>
  <si>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</si>
  <si>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</si>
  <si>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</si>
  <si>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</si>
  <si>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</si>
  <si>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</si>
  <si>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</si>
  <si>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</si>
  <si>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</si>
  <si>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</si>
  <si>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</si>
  <si>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</si>
  <si>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</si>
  <si>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</si>
  <si>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</si>
  <si>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</si>
  <si>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</si>
  <si>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</si>
  <si>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</si>
  <si>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</si>
  <si>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</si>
  <si>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</si>
  <si>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</si>
  <si>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</si>
  <si>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</si>
  <si>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</si>
  <si>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</si>
  <si>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</si>
  <si>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</si>
  <si>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</si>
  <si>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</si>
  <si>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</si>
  <si>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</si>
  <si>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</si>
  <si>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</si>
  <si>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</si>
  <si>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</si>
  <si>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</si>
  <si>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</si>
  <si>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</si>
  <si>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</si>
  <si>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</si>
  <si>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</si>
  <si>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</si>
  <si>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</si>
  <si>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</si>
  <si>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</si>
  <si>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</si>
  <si>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</si>
  <si>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</si>
  <si>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</si>
  <si>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</si>
  <si>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</si>
  <si>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</si>
  <si>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</si>
  <si>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</si>
  <si>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</si>
  <si>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</si>
  <si>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</si>
  <si>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</si>
  <si>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</si>
  <si>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</si>
  <si>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</si>
  <si>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</si>
  <si>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</si>
  <si>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</si>
  <si>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</si>
  <si>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</si>
  <si>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</si>
  <si>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</si>
  <si>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</si>
  <si>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</si>
  <si>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</si>
  <si>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</si>
  <si>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</si>
  <si>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</si>
  <si>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</si>
  <si>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</si>
  <si>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</si>
  <si>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</si>
  <si>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</si>
  <si>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</si>
  <si>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</si>
  <si>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</si>
  <si>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</si>
  <si>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</si>
  <si>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</si>
  <si>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</si>
  <si>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</si>
  <si>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</si>
  <si>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</si>
  <si>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</si>
  <si>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</si>
  <si>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</si>
  <si>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</si>
  <si>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</si>
  <si>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</si>
  <si>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</si>
  <si>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</si>
  <si>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</si>
  <si>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</si>
  <si>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</si>
  <si>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</si>
  <si>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</si>
  <si>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</si>
  <si>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</si>
  <si>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</si>
  <si>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</si>
  <si>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</si>
  <si>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</si>
  <si>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</si>
  <si>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</si>
  <si>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</si>
  <si>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</si>
  <si>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</si>
  <si>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</si>
  <si>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</si>
  <si>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</si>
  <si>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</si>
  <si>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</si>
  <si>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</si>
  <si>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</si>
  <si>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</si>
  <si>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</si>
  <si>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</si>
  <si>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</si>
  <si>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</si>
  <si>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</si>
  <si>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</si>
  <si>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</si>
  <si>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</si>
  <si>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</si>
  <si>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</si>
  <si>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</si>
  <si>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</si>
  <si>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</si>
  <si>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</si>
  <si>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</si>
  <si>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</si>
  <si>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</si>
  <si>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</si>
  <si>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</si>
  <si>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</si>
  <si>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</si>
  <si>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</si>
  <si>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</si>
  <si>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</si>
  <si>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</si>
  <si>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</si>
  <si>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</si>
  <si>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</si>
  <si>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</si>
  <si>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</si>
  <si>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</si>
  <si>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</si>
  <si>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</si>
  <si>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</si>
  <si>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</si>
  <si>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</si>
  <si>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</si>
  <si>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</si>
  <si>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</si>
  <si>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</si>
  <si>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</si>
  <si>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</si>
  <si>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</si>
  <si>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</si>
  <si>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</si>
  <si>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</si>
  <si>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</si>
  <si>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</si>
  <si>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</si>
  <si>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</si>
  <si>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</si>
  <si>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</si>
  <si>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</si>
  <si>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</si>
  <si>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</si>
  <si>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</si>
  <si>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</si>
  <si>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</si>
  <si>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</si>
  <si>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</si>
  <si>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</si>
  <si>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</si>
  <si>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</si>
  <si>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</si>
  <si>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</si>
  <si>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</si>
  <si>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</si>
  <si>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</si>
  <si>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</si>
  <si>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</si>
  <si>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</si>
  <si>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</si>
  <si>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</si>
  <si>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</si>
  <si>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</si>
  <si>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</si>
  <si>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</si>
  <si>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</si>
  <si>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</si>
  <si>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</si>
  <si>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</si>
  <si>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</si>
  <si>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</si>
  <si>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</si>
  <si>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</si>
  <si>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</si>
  <si>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</si>
  <si>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</si>
  <si>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</si>
  <si>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</si>
  <si>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</si>
  <si>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</si>
  <si>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</si>
  <si>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</si>
  <si>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</si>
  <si>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</si>
  <si>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</si>
  <si>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</si>
  <si>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</si>
  <si>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</si>
  <si>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</si>
  <si>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</si>
  <si>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</si>
  <si>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</si>
  <si>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</si>
  <si>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</si>
  <si>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</si>
  <si>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</si>
  <si>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</si>
  <si>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</si>
  <si>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</si>
  <si>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</si>
  <si>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</si>
  <si>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</si>
  <si>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</si>
  <si>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</si>
  <si>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</si>
  <si>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</si>
  <si>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</si>
  <si>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</si>
  <si>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</si>
  <si>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</si>
  <si>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</si>
  <si>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</si>
  <si>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</si>
  <si>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</si>
  <si>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</si>
  <si>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</si>
  <si>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</si>
  <si>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</si>
  <si>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</si>
  <si>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</si>
  <si>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</si>
  <si>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</si>
  <si>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</si>
  <si>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</si>
  <si>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</si>
  <si>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</si>
  <si>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</si>
  <si>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</si>
  <si>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</si>
  <si>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</si>
  <si>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</si>
  <si>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</si>
  <si>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</si>
  <si>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</si>
  <si>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</si>
  <si>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</si>
  <si>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</si>
  <si>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</si>
  <si>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</si>
  <si>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</si>
  <si>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</si>
  <si>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</si>
  <si>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</si>
  <si>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</si>
  <si>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</si>
  <si>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</si>
  <si>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</si>
  <si>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</si>
  <si>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</si>
  <si>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</si>
  <si>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</si>
  <si>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</si>
  <si>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</si>
  <si>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</si>
  <si>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</si>
  <si>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</si>
  <si>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</si>
  <si>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</si>
  <si>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</si>
  <si>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</si>
  <si>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</si>
  <si>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</si>
  <si>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</si>
  <si>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</si>
  <si>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</si>
  <si>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</si>
  <si>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</si>
  <si>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</si>
  <si>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</si>
  <si>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</si>
  <si>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</si>
  <si>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</si>
  <si>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</si>
  <si>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</si>
  <si>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</si>
  <si>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</si>
  <si>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</si>
  <si>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</si>
  <si>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</si>
  <si>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</si>
  <si>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</si>
  <si>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</si>
  <si>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</si>
  <si>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</si>
  <si>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</si>
  <si>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</si>
  <si>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</si>
  <si>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</si>
  <si>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</si>
  <si>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</si>
  <si>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</si>
  <si>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</si>
  <si>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</si>
  <si>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</si>
  <si>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</si>
  <si>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</si>
  <si>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</si>
  <si>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</si>
  <si>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</si>
  <si>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</si>
  <si>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</si>
  <si>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</si>
  <si>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</si>
  <si>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</si>
  <si>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</si>
  <si>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</si>
  <si>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</si>
  <si>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</si>
  <si>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</si>
  <si>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</si>
  <si>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</si>
  <si>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</si>
  <si>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</si>
  <si>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</si>
  <si>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</si>
  <si>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</si>
  <si>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</si>
  <si>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</si>
  <si>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</si>
  <si>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</si>
  <si>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</si>
  <si>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</si>
  <si>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</si>
  <si>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</si>
  <si>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</si>
  <si>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</si>
  <si>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</si>
  <si>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</si>
  <si>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</si>
  <si>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</si>
  <si>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</si>
  <si>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</si>
  <si>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</si>
  <si>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</si>
  <si>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</si>
  <si>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</si>
  <si>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</si>
  <si>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</si>
  <si>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</si>
  <si>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</si>
  <si>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</si>
  <si>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</si>
  <si>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</si>
  <si>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</si>
  <si>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</si>
  <si>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</si>
  <si>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</si>
  <si>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</si>
  <si>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</si>
  <si>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</si>
  <si>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</si>
  <si>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</si>
  <si>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</si>
  <si>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</si>
  <si>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</si>
  <si>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</si>
  <si>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</si>
  <si>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</si>
  <si>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</si>
  <si>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</si>
  <si>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</si>
  <si>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</si>
  <si>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</si>
  <si>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</si>
  <si>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</si>
  <si>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</si>
  <si>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</si>
  <si>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</si>
  <si>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</si>
  <si>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</si>
  <si>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</si>
  <si>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</si>
  <si>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</si>
  <si>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</si>
  <si>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</si>
  <si>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</si>
  <si>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</si>
  <si>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</si>
  <si>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</si>
  <si>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</si>
  <si>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</si>
  <si>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</si>
  <si>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</si>
  <si>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</si>
  <si>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</si>
  <si>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</si>
  <si>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</si>
  <si>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</si>
  <si>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</si>
  <si>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</si>
  <si>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</si>
  <si>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</si>
  <si>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</si>
  <si>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</si>
  <si>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</si>
  <si>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</si>
  <si>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</si>
  <si>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</si>
  <si>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</si>
  <si>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</si>
  <si>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</si>
  <si>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</si>
  <si>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</si>
  <si>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</si>
  <si>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</si>
  <si>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</si>
  <si>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</si>
  <si>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</si>
  <si>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</si>
  <si>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</si>
  <si>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</si>
  <si>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</si>
  <si>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</si>
  <si>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</si>
  <si>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</si>
  <si>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</si>
  <si>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</si>
  <si>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</si>
  <si>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</si>
  <si>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</si>
  <si>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</si>
  <si>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</si>
  <si>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</si>
  <si>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</si>
  <si>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</si>
  <si>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</si>
  <si>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</si>
  <si>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</si>
  <si>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</si>
  <si>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</si>
  <si>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</si>
  <si>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</si>
  <si>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</si>
  <si>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</si>
  <si>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</si>
  <si>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</si>
  <si>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</si>
  <si>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</si>
  <si>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</si>
  <si>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</si>
  <si>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</si>
  <si>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</si>
  <si>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</si>
  <si>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</si>
  <si>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</si>
  <si>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</si>
  <si>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</si>
  <si>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</si>
  <si>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</si>
  <si>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</si>
  <si>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</si>
  <si>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</si>
  <si>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</si>
  <si>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</si>
  <si>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</si>
  <si>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</si>
  <si>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</si>
  <si>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</si>
  <si>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</si>
  <si>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</si>
  <si>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</si>
  <si>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</si>
  <si>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</si>
  <si>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</si>
  <si>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</si>
  <si>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</si>
  <si>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</si>
  <si>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</si>
  <si>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</si>
  <si>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</si>
  <si>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</si>
  <si>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</si>
  <si>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</si>
  <si>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</si>
  <si>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</si>
  <si>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</si>
  <si>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</si>
  <si>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</si>
  <si>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</si>
  <si>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</si>
  <si>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</si>
  <si>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</si>
  <si>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</si>
  <si>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</si>
  <si>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</si>
  <si>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</si>
  <si>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</si>
  <si>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</si>
  <si>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</si>
  <si>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</si>
  <si>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</si>
  <si>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</si>
  <si>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</si>
  <si>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</si>
  <si>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</si>
  <si>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</si>
  <si>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</si>
  <si>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</si>
  <si>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</si>
  <si>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</si>
  <si>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</si>
  <si>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</si>
  <si>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</si>
  <si>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</si>
  <si>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</si>
  <si>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</si>
  <si>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</si>
  <si>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</si>
  <si>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</si>
  <si>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</si>
  <si>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</si>
  <si>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</si>
  <si>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</si>
  <si>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</si>
  <si>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</si>
  <si>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</si>
  <si>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</si>
  <si>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</si>
  <si>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</si>
  <si>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</si>
  <si>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</si>
  <si>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</si>
  <si>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</si>
  <si>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</si>
  <si>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</si>
  <si>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</si>
  <si>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</si>
  <si>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</si>
  <si>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</si>
  <si>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</si>
  <si>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</si>
  <si>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</si>
  <si>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</si>
  <si>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</si>
  <si>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</si>
  <si>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</si>
  <si>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</si>
  <si>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</si>
  <si>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</si>
  <si>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</si>
  <si>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</si>
  <si>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</si>
  <si>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</si>
  <si>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</si>
  <si>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</si>
  <si>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</si>
  <si>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</si>
  <si>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</si>
  <si>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</si>
  <si>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</si>
  <si>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</si>
  <si>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</si>
  <si>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</si>
  <si>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</si>
  <si>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</si>
  <si>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</si>
  <si>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</si>
  <si>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</si>
  <si>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</si>
  <si>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</si>
  <si>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</si>
  <si>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</si>
  <si>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</si>
  <si>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</si>
  <si>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</si>
  <si>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</si>
  <si>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</si>
  <si>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</si>
  <si>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</si>
  <si>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</si>
  <si>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</si>
  <si>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</si>
  <si>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</si>
  <si>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</si>
  <si>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</si>
  <si>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</si>
  <si>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</si>
  <si>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</si>
  <si>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</si>
  <si>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</si>
  <si>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</si>
  <si>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</si>
  <si>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</si>
  <si>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</si>
  <si>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</si>
  <si>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</si>
  <si>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</si>
  <si>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</si>
  <si>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</si>
  <si>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</si>
  <si>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</si>
  <si>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</si>
  <si>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</si>
  <si>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</si>
  <si>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</si>
  <si>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</si>
  <si>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</si>
  <si>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</si>
  <si>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</si>
  <si>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</si>
  <si>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</si>
  <si>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</si>
  <si>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</si>
  <si>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</si>
  <si>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</si>
  <si>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</si>
  <si>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</si>
  <si>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</si>
  <si>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</si>
  <si>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</si>
  <si>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</si>
  <si>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</si>
  <si>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</si>
  <si>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</si>
  <si>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</si>
  <si>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</si>
  <si>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</si>
  <si>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</si>
  <si>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</si>
  <si>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</si>
  <si>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</si>
  <si>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</si>
  <si>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</si>
  <si>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</si>
  <si>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</si>
  <si>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</si>
  <si>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</si>
  <si>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</si>
  <si>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</si>
  <si>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</si>
  <si>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</si>
  <si>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</si>
  <si>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</si>
  <si>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</si>
  <si>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</si>
  <si>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</si>
  <si>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</si>
  <si>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</si>
  <si>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</si>
  <si>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</si>
  <si>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</si>
  <si>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</si>
  <si>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</si>
  <si>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</si>
  <si>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</si>
  <si>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</si>
  <si>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</si>
  <si>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</si>
  <si>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</si>
  <si>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</si>
  <si>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</si>
  <si>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</si>
  <si>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</si>
  <si>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</si>
  <si>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</si>
  <si>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</si>
  <si>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</si>
  <si>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</si>
  <si>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</si>
  <si>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</si>
  <si>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</si>
  <si>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Johansson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</si>
  <si>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</si>
  <si>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</si>
  <si>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</si>
  <si>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</si>
  <si>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</si>
  <si>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</si>
  <si>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</si>
  <si>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</si>
  <si>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</si>
  <si>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</si>
  <si>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</si>
  <si>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</si>
  <si>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</si>
  <si>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</si>
  <si>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</si>
  <si>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</si>
  <si>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</si>
  <si>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</si>
  <si>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</si>
  <si>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</si>
  <si>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</si>
  <si>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</si>
  <si>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</si>
  <si>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</si>
  <si>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</si>
  <si>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</si>
  <si>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</si>
  <si>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</si>
  <si>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</si>
  <si>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</si>
  <si>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</si>
  <si>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</si>
  <si>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</si>
  <si>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</si>
  <si>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</si>
  <si>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</si>
  <si>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</si>
  <si>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</si>
  <si>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</si>
  <si>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</si>
  <si>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</si>
  <si>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</si>
  <si>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</si>
  <si>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</si>
  <si>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</si>
  <si>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</si>
  <si>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</si>
  <si>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</si>
  <si>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</si>
  <si>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</si>
  <si>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</si>
  <si>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</si>
  <si>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</si>
  <si>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</si>
  <si>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</si>
  <si>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</si>
  <si>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</si>
  <si>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</si>
  <si>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</si>
  <si>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</si>
  <si>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</si>
  <si>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</si>
  <si>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</si>
  <si>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</si>
  <si>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</si>
  <si>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</si>
  <si>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</si>
  <si>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</si>
  <si>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</si>
  <si>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</si>
  <si>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</si>
  <si>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</si>
  <si>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</si>
  <si>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</si>
  <si>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</si>
  <si>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</si>
  <si>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</si>
  <si>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</si>
  <si>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</si>
  <si>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</si>
  <si>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</si>
  <si>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</si>
  <si>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</si>
  <si>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</si>
  <si>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</si>
  <si>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</si>
  <si>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</si>
  <si>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</si>
  <si>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</si>
  <si>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</si>
  <si>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</si>
  <si>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</si>
  <si>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</si>
  <si>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</si>
  <si>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</si>
  <si>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</si>
  <si>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</si>
  <si>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</si>
  <si>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</si>
  <si>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</si>
  <si>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</si>
  <si>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</si>
  <si>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</si>
  <si>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</si>
  <si>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</si>
  <si>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</si>
  <si>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</si>
  <si>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</si>
  <si>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</si>
  <si>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</si>
  <si>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</si>
  <si>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</si>
  <si>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</si>
  <si>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</si>
  <si>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</si>
  <si>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</si>
  <si>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</si>
  <si>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</si>
  <si>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</si>
  <si>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</si>
  <si>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</si>
  <si>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</si>
  <si>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</si>
  <si>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</si>
  <si>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</si>
  <si>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</si>
  <si>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</si>
  <si>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</si>
  <si>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</si>
  <si>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</si>
  <si>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</si>
  <si>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</si>
  <si>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</si>
  <si>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</si>
  <si>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</si>
  <si>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</si>
  <si>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</si>
  <si>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</si>
  <si>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</si>
  <si>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</si>
  <si>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</si>
  <si>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</si>
  <si>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</si>
  <si>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</si>
  <si>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</si>
  <si>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</si>
  <si>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</si>
  <si>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</si>
  <si>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</si>
  <si>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</si>
  <si>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</si>
  <si>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</si>
  <si>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</si>
  <si>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</si>
  <si>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</si>
  <si>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</si>
  <si>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</si>
  <si>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</si>
  <si>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</si>
  <si>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</si>
  <si>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</si>
  <si>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nAZAR dEC 28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</si>
  <si>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</si>
  <si>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</si>
  <si>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</si>
  <si>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</si>
  <si>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</si>
  <si>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</si>
  <si>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</si>
  <si>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</si>
  <si>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</si>
  <si>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</si>
  <si>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</si>
  <si>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</si>
  <si>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</si>
  <si>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</si>
  <si>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</si>
  <si>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</si>
  <si>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</si>
  <si>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</si>
  <si>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</si>
  <si>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</si>
  <si>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</si>
  <si>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</si>
  <si>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</si>
  <si>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</si>
  <si>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</si>
  <si>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</si>
  <si>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</si>
  <si>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</si>
  <si>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</si>
  <si>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</si>
  <si>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</si>
  <si>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</si>
  <si>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</si>
  <si>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</si>
  <si>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</si>
  <si>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</si>
  <si>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</si>
  <si>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</si>
  <si>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</si>
  <si>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</si>
  <si>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</si>
  <si>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</si>
  <si>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</si>
  <si>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</si>
  <si>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</si>
  <si>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</si>
  <si>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</si>
  <si>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</si>
  <si>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</si>
  <si>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</si>
  <si>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</si>
  <si>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</si>
  <si>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</si>
  <si>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</si>
  <si>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</si>
  <si>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</si>
  <si>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</si>
  <si>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</si>
  <si>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</si>
  <si>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</si>
  <si>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</si>
  <si>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</si>
  <si>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</si>
  <si>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</si>
  <si>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</si>
  <si>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</si>
  <si>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</si>
  <si>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</si>
  <si>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</si>
  <si>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</si>
  <si>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</si>
  <si>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</si>
  <si>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Suter Dec 26</t>
  </si>
  <si>
    <t>McNabb Jan 2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</si>
  <si>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</si>
  <si>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</si>
  <si>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</si>
  <si>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</si>
  <si>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</si>
  <si>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</si>
  <si>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</si>
  <si>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</si>
  <si>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</si>
  <si>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</si>
  <si>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</si>
  <si>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</si>
  <si>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</si>
  <si>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</si>
  <si>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</si>
  <si>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</si>
  <si>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</si>
  <si>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</si>
  <si>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</si>
  <si>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</si>
  <si>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</si>
  <si>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</si>
  <si>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</si>
  <si>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</si>
  <si>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</si>
  <si>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</si>
  <si>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</si>
  <si>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</si>
  <si>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</si>
  <si>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</si>
  <si>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</si>
  <si>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</si>
  <si>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</si>
  <si>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</si>
  <si>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</si>
  <si>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</si>
  <si>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</si>
  <si>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</si>
  <si>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</si>
  <si>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</si>
  <si>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</si>
  <si>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</si>
  <si>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</si>
  <si>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</si>
  <si>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</si>
  <si>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</si>
  <si>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</si>
  <si>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</si>
  <si>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</si>
  <si>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</si>
  <si>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</si>
  <si>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</si>
  <si>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</si>
  <si>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</si>
  <si>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</si>
  <si>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</si>
  <si>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</si>
  <si>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</si>
  <si>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</si>
  <si>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</si>
  <si>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</si>
  <si>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</si>
  <si>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</si>
  <si>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</si>
  <si>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</si>
  <si>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</si>
  <si>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</si>
  <si>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</si>
  <si>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</si>
  <si>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</si>
  <si>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</si>
  <si>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</si>
  <si>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</si>
  <si>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</si>
  <si>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</si>
  <si>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</si>
  <si>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</si>
  <si>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</si>
  <si>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</si>
  <si>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</si>
  <si>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</si>
  <si>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</si>
  <si>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</si>
  <si>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</si>
  <si>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</si>
  <si>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</si>
  <si>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</si>
  <si>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</si>
  <si>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</si>
  <si>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</si>
  <si>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</si>
  <si>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</si>
  <si>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</si>
  <si>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</si>
  <si>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</si>
  <si>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</si>
  <si>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</si>
  <si>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</si>
  <si>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</si>
  <si>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</si>
  <si>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</si>
  <si>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</si>
  <si>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</si>
  <si>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</si>
  <si>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</si>
  <si>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</si>
  <si>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</si>
  <si>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</si>
  <si>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</si>
  <si>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</si>
  <si>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</si>
  <si>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</si>
  <si>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</si>
  <si>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</si>
  <si>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</si>
  <si>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</si>
  <si>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</si>
  <si>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</si>
  <si>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</si>
  <si>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</si>
  <si>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</si>
  <si>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</si>
  <si>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</si>
  <si>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</si>
  <si>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</si>
  <si>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</si>
  <si>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</si>
  <si>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</si>
  <si>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</si>
  <si>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</si>
  <si>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</si>
  <si>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</si>
  <si>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</si>
  <si>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</si>
  <si>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</si>
  <si>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</si>
  <si>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</si>
  <si>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Marchment Jan 6</t>
  </si>
  <si>
    <t>Fox Jan 6</t>
  </si>
  <si>
    <t>Marchand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</si>
  <si>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</si>
  <si>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</si>
  <si>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</si>
  <si>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</si>
  <si>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</si>
  <si>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</si>
  <si>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</si>
  <si>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</si>
  <si>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</si>
  <si>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</si>
  <si>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</si>
  <si>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</si>
  <si>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</si>
  <si>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</si>
  <si>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</si>
  <si>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</si>
  <si>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</si>
  <si>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</si>
  <si>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</si>
  <si>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</si>
  <si>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</si>
  <si>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</si>
  <si>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</si>
  <si>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</si>
  <si>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</si>
  <si>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</si>
  <si>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</si>
  <si>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</si>
  <si>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</si>
  <si>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</si>
  <si>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</si>
  <si>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</si>
  <si>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</si>
  <si>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</si>
  <si>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Saad</t>
  </si>
  <si>
    <t>Howden Jan 11</t>
  </si>
  <si>
    <t>Ek Jan 11</t>
  </si>
  <si>
    <t>Sherwoof</t>
  </si>
  <si>
    <t>Rossi</t>
  </si>
  <si>
    <t>Robert Thomas Jan 12</t>
  </si>
  <si>
    <t>Teravainen Jan 12</t>
  </si>
  <si>
    <t>McDonnagh (/.015)</t>
  </si>
  <si>
    <t>Point Jan 12 (.04/.01)</t>
  </si>
  <si>
    <t>Karlsson Jan 13</t>
  </si>
  <si>
    <t>Wood han 12</t>
  </si>
  <si>
    <t>Laine  Oct 18</t>
  </si>
  <si>
    <t>Kerfoot Jan 9</t>
  </si>
  <si>
    <t>Norris Jan 14</t>
  </si>
  <si>
    <t>Brodin Jan 15</t>
  </si>
  <si>
    <t>Nylander Jan 15</t>
  </si>
  <si>
    <t>Wilson HALF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</si>
  <si>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</si>
  <si>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</si>
  <si>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</si>
  <si>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</si>
  <si>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</si>
  <si>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</si>
  <si>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</si>
  <si>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</si>
  <si>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</si>
  <si>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</si>
  <si>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</si>
  <si>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</si>
  <si>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</si>
  <si>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</si>
  <si>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</si>
  <si>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</si>
  <si>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</si>
  <si>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</si>
  <si>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</si>
  <si>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</si>
  <si>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</si>
  <si>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</si>
  <si>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</si>
  <si>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</si>
  <si>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</si>
  <si>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</si>
  <si>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</si>
  <si>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</si>
  <si>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</si>
  <si>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</si>
  <si>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</si>
  <si>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</si>
  <si>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</si>
  <si>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</si>
  <si>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</si>
  <si>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</si>
  <si>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</si>
  <si>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</si>
  <si>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</si>
  <si>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</si>
  <si>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</si>
  <si>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</si>
  <si>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</si>
  <si>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</si>
  <si>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</si>
  <si>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</si>
  <si>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</si>
  <si>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</si>
  <si>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</si>
  <si>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</si>
  <si>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</si>
  <si>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</si>
  <si>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</si>
  <si>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</si>
  <si>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</si>
  <si>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</si>
  <si>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</si>
  <si>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</si>
  <si>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</si>
  <si>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</si>
  <si>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</si>
  <si>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</si>
  <si>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</si>
  <si>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</si>
  <si>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</si>
  <si>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</si>
  <si>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</si>
  <si>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</si>
  <si>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</si>
  <si>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</si>
  <si>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</si>
  <si>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</si>
  <si>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</si>
  <si>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</si>
  <si>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</si>
  <si>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</si>
  <si>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</si>
  <si>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</si>
  <si>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</si>
  <si>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</si>
  <si>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</si>
  <si>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</si>
  <si>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</si>
  <si>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</si>
  <si>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</si>
  <si>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</si>
  <si>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</si>
  <si>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</si>
  <si>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</si>
  <si>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</si>
  <si>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</si>
  <si>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</si>
  <si>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</si>
  <si>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</si>
  <si>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</si>
  <si>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</si>
  <si>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</si>
  <si>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</si>
  <si>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</si>
  <si>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</si>
  <si>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</si>
  <si>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</si>
  <si>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</si>
  <si>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</si>
  <si>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</si>
  <si>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</si>
  <si>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</si>
  <si>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</si>
  <si>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</si>
  <si>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</si>
  <si>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</si>
  <si>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</si>
  <si>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</si>
  <si>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</si>
  <si>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</si>
  <si>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</si>
  <si>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</si>
  <si>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</si>
  <si>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</si>
  <si>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</si>
  <si>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</si>
  <si>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</si>
  <si>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</si>
  <si>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</si>
  <si>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</si>
  <si>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</si>
  <si>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</si>
  <si>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</si>
  <si>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</si>
  <si>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</si>
  <si>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</si>
  <si>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</si>
  <si>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</si>
  <si>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</si>
  <si>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</si>
  <si>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</si>
  <si>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</si>
  <si>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</si>
  <si>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</si>
  <si>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</si>
  <si>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</si>
  <si>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</si>
  <si>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</si>
  <si>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</si>
  <si>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</si>
  <si>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</si>
  <si>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</si>
  <si>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</si>
  <si>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</si>
  <si>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</si>
  <si>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</si>
  <si>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Holloway Dec 12</t>
  </si>
  <si>
    <t>Pionk/Fleury</t>
  </si>
  <si>
    <t>Drai</t>
  </si>
  <si>
    <t>Bura Jan 19</t>
  </si>
  <si>
    <t>Nuke Jan 19</t>
  </si>
  <si>
    <t>Kap</t>
  </si>
  <si>
    <t>Mikkola Jan 19</t>
  </si>
  <si>
    <t>/Newhook Nov 16</t>
  </si>
  <si>
    <t>Tex jan 20</t>
  </si>
  <si>
    <t>L Hughes Jan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</si>
</sst>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46042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46043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1591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46042</v>
      </c>
      <c r="B5" s="1" t="str" cm="1">
        <f t="array" aca="1" ref="B5:C32" ca="1">_xlfn._xlws.FILTER('2026'!A:B,('2026'!C:C=Projections!B1)+('2026'!C:C=Projections!B2))</f>
        <v>2025020780 MIN</v>
      </c>
      <c r="C5">
        <f ca="1"/>
        <v>2025020780</v>
      </c>
      <c r="D5" s="7">
        <f ca="1">_xlfn.XLOOKUP(B5,'2026'!A:A,'2026'!AT:AT)</f>
        <v>2.8548799037945343</v>
      </c>
      <c r="E5" s="7">
        <f ca="1">_xlfn.XLOOKUP(B5,'2026'!A:A,'2026'!Z:Z)</f>
        <v>1.0149999999999999</v>
      </c>
      <c r="F5" s="39" t="str">
        <f ca="1">_xlfn.XLOOKUP(B5,'2026'!A:A,'2026'!E:E)</f>
        <v>MIN</v>
      </c>
      <c r="G5" s="5">
        <f ca="1">D5/E6</f>
        <v>2.7989018664652296</v>
      </c>
      <c r="H5" s="5">
        <f ca="1">SUMIFS(Goalies!$J:$J,Goalies!$C:$C,Projections!$F5,Goalies!$A:$A,Projections!H$2)</f>
        <v>0.99</v>
      </c>
      <c r="I5" s="5">
        <f ca="1">SUMIFS(Goalies!$J:$J,Goalies!$C:$C,Projections!$F5,Goalies!$A:$A,Projections!I$2)</f>
        <v>0.99</v>
      </c>
      <c r="J5" s="5">
        <f ca="1">SUMIFS(Goalies!$J:$J,Goalies!$C:$C,Projections!$F5,Goalies!$A:$A,Projections!J$2)</f>
        <v>1.0149999999999999</v>
      </c>
      <c r="K5" s="5">
        <f ca="1">SUMIFS(Goalies!$J:$J,Goalies!$C:$C,Projections!$F5,Goalies!$A:$A,Projections!K$2)</f>
        <v>1.0149999999999999</v>
      </c>
      <c r="L5" s="5">
        <f ca="1">IFERROR($G5*H6,0)</f>
        <v>2.7989018664652296</v>
      </c>
      <c r="M5" s="5">
        <f ca="1">IFERROR($G5*I6,0)</f>
        <v>5.6117982422627852</v>
      </c>
      <c r="N5" s="5">
        <f ca="1">IFERROR($G5*J6,0)</f>
        <v>2.7989018664652296</v>
      </c>
      <c r="O5" s="5">
        <f ca="1">IFERROR($G5*K6,0)</f>
        <v>5.6117982422627852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Filip Gustavsson</v>
      </c>
      <c r="R5" s="5" t="str" cm="1">
        <f t="array" aca="1" ref="R5" ca="1">_xlfn.XLOOKUP(1, (Goalies!C:C=Projections!W5)*(Goalies!A:A=Projections!$R$4), Goalies!D:D)</f>
        <v>Jesper Wallstedt</v>
      </c>
      <c r="S5" s="24">
        <v>1</v>
      </c>
      <c r="T5" s="5">
        <f ca="1">IFERROR(L5*S6+(1-S6)*M5,0)</f>
        <v>5.6117982422627852</v>
      </c>
      <c r="U5" s="5"/>
      <c r="V5" s="5"/>
      <c r="W5" s="40" t="str">
        <f t="shared" ref="W5:W12" ca="1" si="0">F5</f>
        <v>MIN</v>
      </c>
      <c r="X5" s="43" t="e">
        <f ca="1">'2026'!BJ3</f>
        <v>#N/A</v>
      </c>
      <c r="Y5" s="43" t="e">
        <f ca="1">'2026'!BK3</f>
        <v>#N/A</v>
      </c>
      <c r="Z5" s="43" t="e">
        <f ca="1">'2026'!BL3</f>
        <v>#N/A</v>
      </c>
      <c r="AA5" s="43" t="e">
        <f ca="1">'2026'!BM3</f>
        <v>#N/A</v>
      </c>
    </row>
    <row r="6" spans="1:27" x14ac:dyDescent="0.2">
      <c r="A6" s="34">
        <f ca="1">IF(D6=0,"0",(_xlfn.XLOOKUP(B6,'2026'!A:A,'2026'!C:C)))</f>
        <v>46042</v>
      </c>
      <c r="B6" t="str">
        <f ca="1"/>
        <v>2025020780 MTL</v>
      </c>
      <c r="C6">
        <f ca="1"/>
        <v>2025020780</v>
      </c>
      <c r="D6" s="7">
        <f ca="1">_xlfn.XLOOKUP(B6,'2026'!A:A,'2026'!AT:AT)</f>
        <v>3.2514028793131686</v>
      </c>
      <c r="E6" s="7">
        <f ca="1">_xlfn.XLOOKUP(B6,'2026'!A:A,'2026'!Z:Z)</f>
        <v>1.02</v>
      </c>
      <c r="F6" s="39" t="str">
        <f ca="1">_xlfn.XLOOKUP(B6,'2026'!A:A,'2026'!E:E)</f>
        <v>MTL</v>
      </c>
      <c r="G6" s="5">
        <f ca="1">D6/E5</f>
        <v>3.203352590456324</v>
      </c>
      <c r="H6" s="5">
        <f ca="1">SUMIFS(Goalies!$J:$J,Goalies!$C:$C,Projections!$F6,Goalies!$A:$A,Projections!H$4)</f>
        <v>1</v>
      </c>
      <c r="I6" s="5">
        <f ca="1">SUMIFS(Goalies!$J:$J,Goalies!$C:$C,Projections!$F6,Goalies!$A:$A,Projections!I$4)</f>
        <v>2.0049999999999999</v>
      </c>
      <c r="J6" s="5">
        <f ca="1">SUMIFS(Goalies!$J:$J,Goalies!$C:$C,Projections!$F6,Goalies!$A:$A,Projections!J$4)</f>
        <v>1</v>
      </c>
      <c r="K6" s="5">
        <f ca="1">SUMIFS(Goalies!$J:$J,Goalies!$C:$C,Projections!$F6,Goalies!$A:$A,Projections!K$4)</f>
        <v>2.0049999999999999</v>
      </c>
      <c r="L6" s="5">
        <f ca="1">IFERROR($G6*H5,0)</f>
        <v>3.1713190645517608</v>
      </c>
      <c r="M6" s="5">
        <f ca="1">IFERROR($G6*I5,0)</f>
        <v>3.1713190645517608</v>
      </c>
      <c r="N6" s="5">
        <f ca="1">IFERROR($G6*J5,0)</f>
        <v>3.2514028793131686</v>
      </c>
      <c r="O6" s="5">
        <f ca="1">IFERROR($G6*K5,0)</f>
        <v>3.2514028793131686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Sam Montembeault</v>
      </c>
      <c r="R6" s="5" t="str" cm="1">
        <f t="array" aca="1" ref="R6" ca="1">_xlfn.XLOOKUP(1, (Goalies!C:C=Projections!W6)*(Goalies!A:A=Projections!$R$4), Goalies!D:D)</f>
        <v>Jakub Dobes</v>
      </c>
      <c r="S6" s="24">
        <v>0</v>
      </c>
      <c r="T6" s="5">
        <f ca="1">IFERROR(L6*S5+(1-S5)*N6,0)</f>
        <v>3.1713190645517608</v>
      </c>
      <c r="U6" s="5"/>
      <c r="V6" s="5"/>
      <c r="W6" s="40" t="str">
        <f t="shared" ca="1" si="0"/>
        <v>MTL</v>
      </c>
      <c r="X6" s="43" t="e">
        <f ca="1">'2026'!BJ4</f>
        <v>#N/A</v>
      </c>
      <c r="Y6" s="43" t="e">
        <f ca="1">'2026'!BK4</f>
        <v>#N/A</v>
      </c>
      <c r="Z6" s="43" t="e">
        <f ca="1">'2026'!BL4</f>
        <v>#N/A</v>
      </c>
      <c r="AA6" s="43" t="e">
        <f ca="1">'2026'!BM4</f>
        <v>#N/A</v>
      </c>
    </row>
    <row r="7" spans="1:27" x14ac:dyDescent="0.2">
      <c r="A7" s="34">
        <f ca="1">IF(D7=0,"0",(_xlfn.XLOOKUP(B7,'2026'!A:A,'2026'!C:C)))</f>
        <v>46042</v>
      </c>
      <c r="B7" t="str">
        <f ca="1"/>
        <v>2025020782 OTT</v>
      </c>
      <c r="C7">
        <f ca="1"/>
        <v>2025020782</v>
      </c>
      <c r="D7" s="7">
        <f ca="1">_xlfn.XLOOKUP(B7,'2026'!A:A,'2026'!AT:AT)</f>
        <v>3.3612166336165443</v>
      </c>
      <c r="E7" s="7">
        <f ca="1">_xlfn.XLOOKUP(B7,'2026'!A:A,'2026'!Z:Z)</f>
        <v>1.03</v>
      </c>
      <c r="F7" s="39" t="str">
        <f ca="1">_xlfn.XLOOKUP(B7,'2026'!A:A,'2026'!E:E)</f>
        <v>OTT</v>
      </c>
      <c r="G7" s="5">
        <f ca="1">D7/E8</f>
        <v>3.201158698682423</v>
      </c>
      <c r="H7" s="5">
        <f ca="1">SUMIFS(Goalies!$J:$J,Goalies!$C:$C,Projections!$F7,Goalies!$A:$A,Projections!H$2)</f>
        <v>0.99</v>
      </c>
      <c r="I7" s="5">
        <f ca="1">SUMIFS(Goalies!$J:$J,Goalies!$C:$C,Projections!$F7,Goalies!$A:$A,Projections!I$2)</f>
        <v>0.99</v>
      </c>
      <c r="J7" s="5">
        <f ca="1">SUMIFS(Goalies!$J:$J,Goalies!$C:$C,Projections!$F7,Goalies!$A:$A,Projections!J$2)</f>
        <v>1.03</v>
      </c>
      <c r="K7" s="5">
        <f ca="1">SUMIFS(Goalies!$J:$J,Goalies!$C:$C,Projections!$F7,Goalies!$A:$A,Projections!K$2)</f>
        <v>1.03</v>
      </c>
      <c r="L7" s="5">
        <f ca="1">IFERROR($G7*H8,0)</f>
        <v>3.1211297312153623</v>
      </c>
      <c r="M7" s="5">
        <f ca="1">IFERROR($G7*I8,0)</f>
        <v>3.3612166336165443</v>
      </c>
      <c r="N7" s="5">
        <f ca="1">IFERROR($G7*J8,0)</f>
        <v>3.1211297312153623</v>
      </c>
      <c r="O7" s="5">
        <f ca="1">IFERROR($G7*K8,0)</f>
        <v>3.3612166336165443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Linus Ullmark</v>
      </c>
      <c r="R7" s="5" t="str" cm="1">
        <f t="array" aca="1" ref="R7" ca="1">_xlfn.XLOOKUP(1, (Goalies!C:C=Projections!W7)*(Goalies!A:A=Projections!$R$4), Goalies!D:D)</f>
        <v>Leevi Merilainen</v>
      </c>
      <c r="S7" s="24">
        <v>0</v>
      </c>
      <c r="T7" s="5">
        <f ca="1">IFERROR(L7*S8+(1-S8)*M7,0)</f>
        <v>3.3612166336165443</v>
      </c>
      <c r="U7" s="5"/>
      <c r="V7" s="5"/>
      <c r="W7" t="str">
        <f t="shared" ca="1" si="0"/>
        <v>OTT</v>
      </c>
      <c r="X7" s="2">
        <f ca="1">'2026'!BJ5</f>
        <v>-104</v>
      </c>
      <c r="Y7" s="2">
        <f ca="1">'2026'!BK5</f>
        <v>-195</v>
      </c>
      <c r="Z7" s="2">
        <f ca="1">'2026'!BL5</f>
        <v>-163</v>
      </c>
      <c r="AA7" s="2">
        <f ca="1">'2026'!BM5</f>
        <v>-124</v>
      </c>
    </row>
    <row r="8" spans="1:27" x14ac:dyDescent="0.2">
      <c r="A8" s="34">
        <f ca="1">IF(D8=0,"0",(_xlfn.XLOOKUP(B8,'2026'!A:A,'2026'!C:C)))</f>
        <v>46042</v>
      </c>
      <c r="B8" t="str">
        <f ca="1"/>
        <v>2025020782 CBJ</v>
      </c>
      <c r="C8">
        <f ca="1"/>
        <v>2025020782</v>
      </c>
      <c r="D8" s="7">
        <f ca="1">_xlfn.XLOOKUP(B8,'2026'!A:A,'2026'!AT:AT)</f>
        <v>3.3049941123310811</v>
      </c>
      <c r="E8" s="7">
        <f ca="1">_xlfn.XLOOKUP(B8,'2026'!A:A,'2026'!Z:Z)</f>
        <v>1.05</v>
      </c>
      <c r="F8" s="39" t="str">
        <f ca="1">_xlfn.XLOOKUP(B8,'2026'!A:A,'2026'!E:E)</f>
        <v>CBJ</v>
      </c>
      <c r="G8" s="5">
        <f ca="1">D8/E7</f>
        <v>3.2087321478942532</v>
      </c>
      <c r="H8" s="5">
        <f ca="1">SUMIFS(Goalies!$J:$J,Goalies!$C:$C,Projections!$F8,Goalies!$A:$A,Projections!H$4)</f>
        <v>0.97499999999999998</v>
      </c>
      <c r="I8" s="5">
        <f ca="1">SUMIFS(Goalies!$J:$J,Goalies!$C:$C,Projections!$F8,Goalies!$A:$A,Projections!I$4)</f>
        <v>1.05</v>
      </c>
      <c r="J8" s="5">
        <f ca="1">SUMIFS(Goalies!$J:$J,Goalies!$C:$C,Projections!$F8,Goalies!$A:$A,Projections!J$4)</f>
        <v>0.97499999999999998</v>
      </c>
      <c r="K8" s="5">
        <f ca="1">SUMIFS(Goalies!$J:$J,Goalies!$C:$C,Projections!$F8,Goalies!$A:$A,Projections!K$4)</f>
        <v>1.05</v>
      </c>
      <c r="L8" s="5">
        <f ca="1">IFERROR($G8*H7,0)</f>
        <v>3.1766448264153104</v>
      </c>
      <c r="M8" s="5">
        <f ca="1">IFERROR($G8*I7,0)</f>
        <v>3.1766448264153104</v>
      </c>
      <c r="N8" s="5">
        <f ca="1">IFERROR($G8*J7,0)</f>
        <v>3.3049941123310811</v>
      </c>
      <c r="O8" s="5">
        <f ca="1">IFERROR($G8*K7,0)</f>
        <v>3.3049941123310811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Jet Greaves</v>
      </c>
      <c r="R8" s="5" t="str" cm="1">
        <f t="array" aca="1" ref="R8" ca="1">_xlfn.XLOOKUP(1, (Goalies!C:C=Projections!W8)*(Goalies!A:A=Projections!$R$4), Goalies!D:D)</f>
        <v>Elvis Merzlikins</v>
      </c>
      <c r="S8" s="24">
        <v>0</v>
      </c>
      <c r="T8" s="5">
        <f ca="1">IFERROR(L8*S7+(1-S7)*N8,0)</f>
        <v>3.3049941123310811</v>
      </c>
      <c r="U8" s="5"/>
      <c r="V8" s="5"/>
      <c r="W8" t="str">
        <f t="shared" ca="1" si="0"/>
        <v>CBJ</v>
      </c>
      <c r="X8" s="2">
        <f ca="1">'2026'!BJ6</f>
        <v>104</v>
      </c>
      <c r="Y8" s="2">
        <f ca="1">'2026'!BK6</f>
        <v>195</v>
      </c>
      <c r="Z8" s="2">
        <f ca="1">'2026'!BL6</f>
        <v>163</v>
      </c>
      <c r="AA8" s="2">
        <f ca="1">'2026'!BM6</f>
        <v>124</v>
      </c>
    </row>
    <row r="9" spans="1:27" x14ac:dyDescent="0.2">
      <c r="A9" s="34">
        <f ca="1">IF(D9=0,"0",(_xlfn.XLOOKUP(B9,'2026'!A:A,'2026'!C:C)))</f>
        <v>46042</v>
      </c>
      <c r="B9" t="str">
        <f ca="1"/>
        <v>2025020781 SJS</v>
      </c>
      <c r="C9">
        <f ca="1"/>
        <v>2025020781</v>
      </c>
      <c r="D9" s="7">
        <f ca="1">_xlfn.XLOOKUP(B9,'2026'!A:A,'2026'!AT:AT)</f>
        <v>2.4343330838930526</v>
      </c>
      <c r="E9" s="7">
        <f ca="1">_xlfn.XLOOKUP(B9,'2026'!A:A,'2026'!Z:Z)</f>
        <v>0.98</v>
      </c>
      <c r="F9" s="39" t="str">
        <f ca="1">_xlfn.XLOOKUP(B9,'2026'!A:A,'2026'!E:E)</f>
        <v>SJS</v>
      </c>
      <c r="G9" s="5">
        <f ca="1">D9/E10</f>
        <v>2.5226249574021273</v>
      </c>
      <c r="H9" s="5">
        <f ca="1">SUMIFS(Goalies!$J:$J,Goalies!$C:$C,Projections!$F9,Goalies!$A:$A,Projections!H$2)</f>
        <v>1.03</v>
      </c>
      <c r="I9" s="5">
        <f ca="1">SUMIFS(Goalies!$J:$J,Goalies!$C:$C,Projections!$F9,Goalies!$A:$A,Projections!I$2)</f>
        <v>1.03</v>
      </c>
      <c r="J9" s="5">
        <f ca="1">SUMIFS(Goalies!$J:$J,Goalies!$C:$C,Projections!$F9,Goalies!$A:$A,Projections!J$2)</f>
        <v>0.98</v>
      </c>
      <c r="K9" s="5">
        <f ca="1">SUMIFS(Goalies!$J:$J,Goalies!$C:$C,Projections!$F9,Goalies!$A:$A,Projections!K$2)</f>
        <v>0.98</v>
      </c>
      <c r="L9" s="5">
        <f ca="1">IFERROR($G9*H10,0)</f>
        <v>2.4343330838930526</v>
      </c>
      <c r="M9" s="5">
        <f ca="1">IFERROR($G9*I10,0)</f>
        <v>2.648756205272234</v>
      </c>
      <c r="N9" s="5">
        <f ca="1">IFERROR($G9*J10,0)</f>
        <v>2.4343330838930526</v>
      </c>
      <c r="O9" s="5">
        <f ca="1">IFERROR($G9*K10,0)</f>
        <v>2.648756205272234</v>
      </c>
      <c r="P9" s="2" t="str">
        <f ca="1">_xlfn.XLOOKUP(B9,'2026'!A:A,'2026'!AS:AS)</f>
        <v>Weak</v>
      </c>
      <c r="Q9" s="5" t="str" cm="1">
        <f t="array" aca="1" ref="Q9" ca="1">_xlfn.XLOOKUP(1, (Goalies!C:C=Projections!W9)*(Goalies!A:A=Projections!$Q$4), Goalies!D:D)</f>
        <v>Alex Nedeljkovic</v>
      </c>
      <c r="R9" s="5" t="str" cm="1">
        <f t="array" aca="1" ref="R9" ca="1">_xlfn.XLOOKUP(1, (Goalies!C:C=Projections!W9)*(Goalies!A:A=Projections!$R$4), Goalies!D:D)</f>
        <v>Yaroslav Askarov</v>
      </c>
      <c r="S9" s="24">
        <v>0</v>
      </c>
      <c r="T9" s="5">
        <f ca="1">IFERROR(L9*S10+(1-S10)*M9,0)</f>
        <v>2.4343330838930526</v>
      </c>
      <c r="U9" s="5"/>
      <c r="V9" s="5"/>
      <c r="W9" s="40" t="str">
        <f t="shared" ca="1" si="0"/>
        <v>SJS</v>
      </c>
      <c r="X9" s="43">
        <f ca="1">'2026'!BJ7</f>
        <v>233</v>
      </c>
      <c r="Y9" s="43">
        <f ca="1">'2026'!BK7</f>
        <v>-145</v>
      </c>
      <c r="Z9" s="43">
        <f ca="1">'2026'!BL7</f>
        <v>-116</v>
      </c>
      <c r="AA9" s="43">
        <f ca="1">'2026'!BM7</f>
        <v>111</v>
      </c>
    </row>
    <row r="10" spans="1:27" x14ac:dyDescent="0.2">
      <c r="A10" s="34">
        <f ca="1">IF(D10=0,"0",(_xlfn.XLOOKUP(B10,'2026'!A:A,'2026'!C:C)))</f>
        <v>46042</v>
      </c>
      <c r="B10" t="str">
        <f ca="1"/>
        <v>2025020781 TBL</v>
      </c>
      <c r="C10">
        <f ca="1"/>
        <v>2025020781</v>
      </c>
      <c r="D10" s="7">
        <f ca="1">_xlfn.XLOOKUP(B10,'2026'!A:A,'2026'!AT:AT)</f>
        <v>3.766235513513513</v>
      </c>
      <c r="E10" s="7">
        <f ca="1">_xlfn.XLOOKUP(B10,'2026'!A:A,'2026'!Z:Z)</f>
        <v>0.96499999999999997</v>
      </c>
      <c r="F10" s="39" t="str">
        <f ca="1">_xlfn.XLOOKUP(B10,'2026'!A:A,'2026'!E:E)</f>
        <v>TBL</v>
      </c>
      <c r="G10" s="5">
        <f ca="1">D10/E9</f>
        <v>3.843097462768891</v>
      </c>
      <c r="H10" s="5">
        <f ca="1">SUMIFS(Goalies!$J:$J,Goalies!$C:$C,Projections!$F10,Goalies!$A:$A,Projections!H$4)</f>
        <v>0.96499999999999997</v>
      </c>
      <c r="I10" s="5">
        <f ca="1">SUMIFS(Goalies!$J:$J,Goalies!$C:$C,Projections!$F10,Goalies!$A:$A,Projections!I$4)</f>
        <v>1.05</v>
      </c>
      <c r="J10" s="5">
        <f ca="1">SUMIFS(Goalies!$J:$J,Goalies!$C:$C,Projections!$F10,Goalies!$A:$A,Projections!J$4)</f>
        <v>0.96499999999999997</v>
      </c>
      <c r="K10" s="5">
        <f ca="1">SUMIFS(Goalies!$J:$J,Goalies!$C:$C,Projections!$F10,Goalies!$A:$A,Projections!K$4)</f>
        <v>1.05</v>
      </c>
      <c r="L10" s="5">
        <f ca="1">IFERROR($G10*H9,0)</f>
        <v>3.9583903866519576</v>
      </c>
      <c r="M10" s="5">
        <f ca="1">IFERROR($G10*I9,0)</f>
        <v>3.9583903866519576</v>
      </c>
      <c r="N10" s="5">
        <f ca="1">IFERROR($G10*J9,0)</f>
        <v>3.766235513513513</v>
      </c>
      <c r="O10" s="5">
        <f ca="1">IFERROR($G10*K9,0)</f>
        <v>3.766235513513513</v>
      </c>
      <c r="P10" s="2" t="str">
        <f ca="1">_xlfn.XLOOKUP(B10,'2026'!A:A,'2026'!AS:AS)</f>
        <v>Weak</v>
      </c>
      <c r="Q10" s="5" t="str" cm="1">
        <f t="array" aca="1" ref="Q10" ca="1">_xlfn.XLOOKUP(1, (Goalies!C:C=Projections!W10)*(Goalies!A:A=Projections!$Q$4), Goalies!D:D)</f>
        <v>Andrei Vasilevskiy</v>
      </c>
      <c r="R10" s="5" t="str" cm="1">
        <f t="array" aca="1" ref="R10" ca="1">_xlfn.XLOOKUP(1, (Goalies!C:C=Projections!W10)*(Goalies!A:A=Projections!$R$4), Goalies!D:D)</f>
        <v>Jonas Johansson</v>
      </c>
      <c r="S10" s="24">
        <v>1</v>
      </c>
      <c r="T10" s="5">
        <f ca="1">IFERROR(L10*S9+(1-S9)*N10,0)</f>
        <v>3.766235513513513</v>
      </c>
      <c r="U10" s="5"/>
      <c r="V10" s="5"/>
      <c r="W10" s="40" t="str">
        <f t="shared" ca="1" si="0"/>
        <v>TBL</v>
      </c>
      <c r="X10" s="43">
        <f ca="1">'2026'!BJ8</f>
        <v>-233</v>
      </c>
      <c r="Y10" s="43">
        <f ca="1">'2026'!BK8</f>
        <v>145</v>
      </c>
      <c r="Z10" s="43">
        <f ca="1">'2026'!BL8</f>
        <v>116</v>
      </c>
      <c r="AA10" s="43">
        <f ca="1">'2026'!BM8</f>
        <v>-111</v>
      </c>
    </row>
    <row r="11" spans="1:27" x14ac:dyDescent="0.2">
      <c r="A11" s="34">
        <f ca="1">IF(D11=0,"0",(_xlfn.XLOOKUP(B11,'2026'!A:A,'2026'!C:C)))</f>
        <v>46042</v>
      </c>
      <c r="B11" t="str">
        <f ca="1"/>
        <v>2025020783 BOS</v>
      </c>
      <c r="C11">
        <f ca="1"/>
        <v>2025020783</v>
      </c>
      <c r="D11" s="7">
        <f ca="1">_xlfn.XLOOKUP(B11,'2026'!A:A,'2026'!AT:AT)</f>
        <v>2.7718757837837837</v>
      </c>
      <c r="E11" s="7">
        <f ca="1">_xlfn.XLOOKUP(B11,'2026'!A:A,'2026'!Z:Z)</f>
        <v>0.97499999999999998</v>
      </c>
      <c r="F11" s="39" t="str">
        <f ca="1">_xlfn.XLOOKUP(B11,'2026'!A:A,'2026'!E:E)</f>
        <v>BOS</v>
      </c>
      <c r="G11" s="5">
        <f ca="1">D11/E12</f>
        <v>2.7858048078228981</v>
      </c>
      <c r="H11" s="5">
        <f ca="1">SUMIFS(Goalies!$J:$J,Goalies!$C:$C,Projections!$F11,Goalies!$A:$A,Projections!H$2)</f>
        <v>0.97499999999999998</v>
      </c>
      <c r="I11" s="5">
        <f ca="1">SUMIFS(Goalies!$J:$J,Goalies!$C:$C,Projections!$F11,Goalies!$A:$A,Projections!I$2)</f>
        <v>0.97499999999999998</v>
      </c>
      <c r="J11" s="5">
        <f ca="1">SUMIFS(Goalies!$J:$J,Goalies!$C:$C,Projections!$F11,Goalies!$A:$A,Projections!J$2)</f>
        <v>1.04</v>
      </c>
      <c r="K11" s="5">
        <f ca="1">SUMIFS(Goalies!$J:$J,Goalies!$C:$C,Projections!$F11,Goalies!$A:$A,Projections!K$2)</f>
        <v>1.04</v>
      </c>
      <c r="L11" s="5">
        <f ca="1">IFERROR($G11*H12,0)</f>
        <v>2.7718757837837837</v>
      </c>
      <c r="M11" s="5">
        <f ca="1">IFERROR($G11*I12,0)</f>
        <v>2.7997338318620124</v>
      </c>
      <c r="N11" s="5">
        <f ca="1">IFERROR($G11*J12,0)</f>
        <v>2.7718757837837837</v>
      </c>
      <c r="O11" s="5">
        <f ca="1">IFERROR($G11*K12,0)</f>
        <v>2.7997338318620124</v>
      </c>
      <c r="P11" s="2" t="str">
        <f ca="1">_xlfn.XLOOKUP(B11,'2026'!A:A,'2026'!AS:AS)</f>
        <v>Weak</v>
      </c>
      <c r="Q11" s="5" t="str" cm="1">
        <f t="array" aca="1" ref="Q11" ca="1">_xlfn.XLOOKUP(1, (Goalies!C:C=Projections!W11)*(Goalies!A:A=Projections!$Q$4), Goalies!D:D)</f>
        <v>Jeremy Swayman</v>
      </c>
      <c r="R11" s="5" t="str" cm="1">
        <f t="array" aca="1" ref="R11" ca="1">_xlfn.XLOOKUP(1, (Goalies!C:C=Projections!W11)*(Goalies!A:A=Projections!$R$4), Goalies!D:D)</f>
        <v>Joonas Korpisalo</v>
      </c>
      <c r="S11" s="24">
        <v>0</v>
      </c>
      <c r="T11" s="5">
        <f ca="1">IFERROR(L11*S12+(1-S12)*M11,0)</f>
        <v>2.7997338318620124</v>
      </c>
      <c r="U11" s="5"/>
      <c r="V11" s="5"/>
      <c r="W11" t="str">
        <f t="shared" ca="1" si="0"/>
        <v>BOS</v>
      </c>
      <c r="X11" s="2">
        <f ca="1">'2026'!BJ9</f>
        <v>155</v>
      </c>
      <c r="Y11" s="2">
        <f ca="1">'2026'!BK9</f>
        <v>-153</v>
      </c>
      <c r="Z11" s="2">
        <f ca="1">'2026'!BL9</f>
        <v>-125</v>
      </c>
      <c r="AA11" s="2">
        <f ca="1">'2026'!BM9</f>
        <v>103</v>
      </c>
    </row>
    <row r="12" spans="1:27" x14ac:dyDescent="0.2">
      <c r="A12" s="34">
        <f ca="1">IF(D12=0,"0",(_xlfn.XLOOKUP(B12,'2026'!A:A,'2026'!C:C)))</f>
        <v>46042</v>
      </c>
      <c r="B12" t="str">
        <f ca="1"/>
        <v>2025020783 DAL</v>
      </c>
      <c r="C12">
        <f ca="1"/>
        <v>2025020783</v>
      </c>
      <c r="D12" s="7">
        <f ca="1">_xlfn.XLOOKUP(B12,'2026'!A:A,'2026'!AT:AT)</f>
        <v>3.2671113851351352</v>
      </c>
      <c r="E12" s="7">
        <f ca="1">_xlfn.XLOOKUP(B12,'2026'!A:A,'2026'!Z:Z)</f>
        <v>0.995</v>
      </c>
      <c r="F12" s="39" t="str">
        <f ca="1">_xlfn.XLOOKUP(B12,'2026'!A:A,'2026'!E:E)</f>
        <v>DAL</v>
      </c>
      <c r="G12" s="5">
        <f ca="1">D12/E11</f>
        <v>3.3508834719334719</v>
      </c>
      <c r="H12" s="5">
        <f ca="1">SUMIFS(Goalies!$J:$J,Goalies!$C:$C,Projections!$F12,Goalies!$A:$A,Projections!H$4)</f>
        <v>0.995</v>
      </c>
      <c r="I12" s="5">
        <f ca="1">SUMIFS(Goalies!$J:$J,Goalies!$C:$C,Projections!$F12,Goalies!$A:$A,Projections!I$4)</f>
        <v>1.0049999999999999</v>
      </c>
      <c r="J12" s="5">
        <f ca="1">SUMIFS(Goalies!$J:$J,Goalies!$C:$C,Projections!$F12,Goalies!$A:$A,Projections!J$4)</f>
        <v>0.995</v>
      </c>
      <c r="K12" s="5">
        <f ca="1">SUMIFS(Goalies!$J:$J,Goalies!$C:$C,Projections!$F12,Goalies!$A:$A,Projections!K$4)</f>
        <v>1.0049999999999999</v>
      </c>
      <c r="L12" s="5">
        <f ca="1">IFERROR($G12*H11,0)</f>
        <v>3.2671113851351352</v>
      </c>
      <c r="M12" s="5">
        <f ca="1">IFERROR($G12*I11,0)</f>
        <v>3.2671113851351352</v>
      </c>
      <c r="N12" s="5">
        <f ca="1">IFERROR($G12*J11,0)</f>
        <v>3.4849188108108109</v>
      </c>
      <c r="O12" s="5">
        <f ca="1">IFERROR($G12*K11,0)</f>
        <v>3.4849188108108109</v>
      </c>
      <c r="P12" s="2" t="str">
        <f ca="1">_xlfn.XLOOKUP(B12,'2026'!A:A,'2026'!AS:AS)</f>
        <v>Weak</v>
      </c>
      <c r="Q12" s="5" t="str" cm="1">
        <f t="array" aca="1" ref="Q12" ca="1">_xlfn.XLOOKUP(1, (Goalies!C:C=Projections!W12)*(Goalies!A:A=Projections!$Q$4), Goalies!D:D)</f>
        <v>Jake Oettinger</v>
      </c>
      <c r="R12" s="5" t="str" cm="1">
        <f t="array" aca="1" ref="R12" ca="1">_xlfn.XLOOKUP(1, (Goalies!C:C=Projections!W12)*(Goalies!A:A=Projections!$R$4), Goalies!D:D)</f>
        <v>Casey DeSmith</v>
      </c>
      <c r="S12" s="24">
        <v>0</v>
      </c>
      <c r="T12" s="5">
        <f ca="1">IFERROR(L12*S11+(1-S11)*N12,0)</f>
        <v>3.4849188108108109</v>
      </c>
      <c r="U12" s="5"/>
      <c r="V12" s="5"/>
      <c r="W12" t="str">
        <f t="shared" ca="1" si="0"/>
        <v>DAL</v>
      </c>
      <c r="X12" s="2">
        <f ca="1">'2026'!BJ10</f>
        <v>-155</v>
      </c>
      <c r="Y12" s="2">
        <f ca="1">'2026'!BK10</f>
        <v>153</v>
      </c>
      <c r="Z12" s="2">
        <f ca="1">'2026'!BL10</f>
        <v>125</v>
      </c>
      <c r="AA12" s="2">
        <f ca="1">'2026'!BM10</f>
        <v>-103</v>
      </c>
    </row>
    <row r="13" spans="1:27" x14ac:dyDescent="0.2">
      <c r="A13" s="34">
        <f ca="1">IF(D13=0,"0",(_xlfn.XLOOKUP(B13,'2026'!A:A,'2026'!C:C)))</f>
        <v>46042</v>
      </c>
      <c r="B13" t="str">
        <f ca="1"/>
        <v>2025020784 BUF</v>
      </c>
      <c r="C13">
        <f ca="1"/>
        <v>2025020784</v>
      </c>
      <c r="D13" s="7">
        <f ca="1">_xlfn.XLOOKUP(B13,'2026'!A:A,'2026'!AT:AT)</f>
        <v>2.8820846133392948</v>
      </c>
      <c r="E13" s="7">
        <f ca="1">_xlfn.XLOOKUP(B13,'2026'!A:A,'2026'!Z:Z)</f>
        <v>0.99</v>
      </c>
      <c r="F13" s="39" t="str">
        <f ca="1">_xlfn.XLOOKUP(B13,'2026'!A:A,'2026'!E:E)</f>
        <v>BUF</v>
      </c>
      <c r="G13" s="5">
        <f ca="1">D13/E14</f>
        <v>2.9084313718347237</v>
      </c>
      <c r="H13" s="5">
        <f ca="1">SUMIFS(Goalies!$J:$J,Goalies!$C:$C,Projections!$F13,Goalies!$A:$A,Projections!H$2)</f>
        <v>1.0149999999999999</v>
      </c>
      <c r="I13" s="5">
        <f ca="1">SUMIFS(Goalies!$J:$J,Goalies!$C:$C,Projections!$F13,Goalies!$A:$A,Projections!I$2)</f>
        <v>1.0149999999999999</v>
      </c>
      <c r="J13" s="5">
        <f ca="1">SUMIFS(Goalies!$J:$J,Goalies!$C:$C,Projections!$F13,Goalies!$A:$A,Projections!J$2)</f>
        <v>0.99</v>
      </c>
      <c r="K13" s="5">
        <f ca="1">SUMIFS(Goalies!$J:$J,Goalies!$C:$C,Projections!$F13,Goalies!$A:$A,Projections!K$2)</f>
        <v>0.99</v>
      </c>
      <c r="L13" s="5">
        <f ca="1">IFERROR($G13*H14,0)</f>
        <v>2.8820846133392948</v>
      </c>
      <c r="M13" s="5">
        <f ca="1">IFERROR($G13*I14,0)</f>
        <v>2.966599999271418</v>
      </c>
      <c r="N13" s="5">
        <f ca="1">IFERROR($G13*J14,0)</f>
        <v>2.8820846133392948</v>
      </c>
      <c r="O13" s="5">
        <f ca="1">IFERROR($G13*K14,0)</f>
        <v>2.966599999271418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Ukko-Pekka Luukkonen</v>
      </c>
      <c r="R13" s="5" t="str" cm="1">
        <f t="array" aca="1" ref="R13" ca="1">_xlfn.XLOOKUP(1, (Goalies!C:C=Projections!W13)*(Goalies!A:A=Projections!$R$4), Goalies!D:D)</f>
        <v>Alex Lyon</v>
      </c>
      <c r="S13" s="24">
        <v>1</v>
      </c>
      <c r="T13" s="5">
        <f ca="1">IFERROR(L13*S14+(1-S14)*M13,0)</f>
        <v>2.8820846133392948</v>
      </c>
      <c r="U13" s="5"/>
      <c r="V13" s="5"/>
      <c r="W13" s="40" t="str">
        <f t="shared" ref="W13:W54" ca="1" si="1">F13</f>
        <v>BUF</v>
      </c>
      <c r="X13" s="43">
        <f ca="1">'2026'!BJ11</f>
        <v>122</v>
      </c>
      <c r="Y13" s="43">
        <f ca="1">'2026'!BK11</f>
        <v>-132</v>
      </c>
      <c r="Z13" s="43">
        <f ca="1">'2026'!BL11</f>
        <v>-106</v>
      </c>
      <c r="AA13" s="43">
        <f ca="1">'2026'!BM11</f>
        <v>120</v>
      </c>
    </row>
    <row r="14" spans="1:27" x14ac:dyDescent="0.2">
      <c r="A14" s="34">
        <f ca="1">IF(D14=0,"0",(_xlfn.XLOOKUP(B14,'2026'!A:A,'2026'!C:C)))</f>
        <v>46042</v>
      </c>
      <c r="B14" t="str">
        <f ca="1"/>
        <v>2025020784 NSH</v>
      </c>
      <c r="C14">
        <f ca="1"/>
        <v>2025020784</v>
      </c>
      <c r="D14" s="7">
        <f ca="1">_xlfn.XLOOKUP(B14,'2026'!A:A,'2026'!AT:AT)</f>
        <v>3.0912938375874979</v>
      </c>
      <c r="E14" s="7">
        <f ca="1">_xlfn.XLOOKUP(B14,'2026'!A:A,'2026'!Z:Z)</f>
        <v>0.99094124800379646</v>
      </c>
      <c r="F14" s="39" t="str">
        <f ca="1">_xlfn.XLOOKUP(B14,'2026'!A:A,'2026'!E:E)</f>
        <v>NSH</v>
      </c>
      <c r="G14" s="5">
        <f ca="1">D14/E13</f>
        <v>3.1225190278661596</v>
      </c>
      <c r="H14" s="5">
        <f ca="1">SUMIFS(Goalies!$J:$J,Goalies!$C:$C,Projections!$F14,Goalies!$A:$A,Projections!H$4)</f>
        <v>0.99094124800379646</v>
      </c>
      <c r="I14" s="5">
        <f ca="1">SUMIFS(Goalies!$J:$J,Goalies!$C:$C,Projections!$F14,Goalies!$A:$A,Projections!I$4)</f>
        <v>1.02</v>
      </c>
      <c r="J14" s="5">
        <f ca="1">SUMIFS(Goalies!$J:$J,Goalies!$C:$C,Projections!$F14,Goalies!$A:$A,Projections!J$4)</f>
        <v>0.99094124800379646</v>
      </c>
      <c r="K14" s="5">
        <f ca="1">SUMIFS(Goalies!$J:$J,Goalies!$C:$C,Projections!$F14,Goalies!$A:$A,Projections!K$4)</f>
        <v>1.02</v>
      </c>
      <c r="L14" s="5">
        <f ca="1">IFERROR($G14*H13,0)</f>
        <v>3.1693568132841516</v>
      </c>
      <c r="M14" s="5">
        <f ca="1">IFERROR($G14*I13,0)</f>
        <v>3.1693568132841516</v>
      </c>
      <c r="N14" s="5">
        <f ca="1">IFERROR($G14*J13,0)</f>
        <v>3.0912938375874979</v>
      </c>
      <c r="O14" s="5">
        <f ca="1">IFERROR($G14*K13,0)</f>
        <v>3.0912938375874979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Juuse Saros</v>
      </c>
      <c r="R14" s="5" t="str" cm="1">
        <f t="array" aca="1" ref="R14" ca="1">_xlfn.XLOOKUP(1, (Goalies!C:C=Projections!W14)*(Goalies!A:A=Projections!$R$4), Goalies!D:D)</f>
        <v>Justus Annunen</v>
      </c>
      <c r="S14" s="24">
        <v>1</v>
      </c>
      <c r="T14" s="5">
        <f ca="1">IFERROR(L14*S13+(1-S13)*N14,0)</f>
        <v>3.1693568132841516</v>
      </c>
      <c r="U14" s="5"/>
      <c r="V14" s="5"/>
      <c r="W14" s="40" t="str">
        <f t="shared" ca="1" si="1"/>
        <v>NSH</v>
      </c>
      <c r="X14" s="43">
        <f ca="1">'2026'!BJ12</f>
        <v>-122</v>
      </c>
      <c r="Y14" s="43">
        <f ca="1">'2026'!BK12</f>
        <v>132</v>
      </c>
      <c r="Z14" s="43">
        <f ca="1">'2026'!BL12</f>
        <v>106</v>
      </c>
      <c r="AA14" s="43">
        <f ca="1">'2026'!BM12</f>
        <v>-120</v>
      </c>
    </row>
    <row r="15" spans="1:27" x14ac:dyDescent="0.2">
      <c r="A15" s="34">
        <f ca="1">IF(D15=0,"0",(_xlfn.XLOOKUP(B15,'2026'!A:A,'2026'!C:C)))</f>
        <v>46042</v>
      </c>
      <c r="B15" t="str">
        <f ca="1"/>
        <v>2025020785 STL</v>
      </c>
      <c r="C15">
        <f ca="1"/>
        <v>2025020785</v>
      </c>
      <c r="D15" s="7">
        <f ca="1">_xlfn.XLOOKUP(B15,'2026'!A:A,'2026'!AT:AT)</f>
        <v>2.9099955803706838</v>
      </c>
      <c r="E15" s="7">
        <f ca="1">_xlfn.XLOOKUP(B15,'2026'!A:A,'2026'!Z:Z)</f>
        <v>0.98</v>
      </c>
      <c r="F15" s="39" t="str">
        <f ca="1">_xlfn.XLOOKUP(B15,'2026'!A:A,'2026'!E:E)</f>
        <v>STL</v>
      </c>
      <c r="G15" s="5">
        <f ca="1">D15/E16</f>
        <v>2.7452788494063052</v>
      </c>
      <c r="H15" s="5">
        <f ca="1">SUMIFS(Goalies!$J:$J,Goalies!$C:$C,Projections!$F15,Goalies!$A:$A,Projections!H$2)</f>
        <v>1.02</v>
      </c>
      <c r="I15" s="5">
        <f ca="1">SUMIFS(Goalies!$J:$J,Goalies!$C:$C,Projections!$F15,Goalies!$A:$A,Projections!I$2)</f>
        <v>1.02</v>
      </c>
      <c r="J15" s="5">
        <f ca="1">SUMIFS(Goalies!$J:$J,Goalies!$C:$C,Projections!$F15,Goalies!$A:$A,Projections!J$2)</f>
        <v>0.98</v>
      </c>
      <c r="K15" s="5">
        <f ca="1">SUMIFS(Goalies!$J:$J,Goalies!$C:$C,Projections!$F15,Goalies!$A:$A,Projections!K$2)</f>
        <v>0.98</v>
      </c>
      <c r="L15" s="5">
        <f ca="1">IFERROR($G15*H16,0)</f>
        <v>2.6491940896770845</v>
      </c>
      <c r="M15" s="5">
        <f ca="1">IFERROR($G15*I16,0)</f>
        <v>2.9099955803706838</v>
      </c>
      <c r="N15" s="5">
        <f ca="1">IFERROR($G15*J16,0)</f>
        <v>2.6491940896770845</v>
      </c>
      <c r="O15" s="5">
        <f ca="1">IFERROR($G15*K16,0)</f>
        <v>2.9099955803706838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Jordan Binnington</v>
      </c>
      <c r="R15" s="5" t="str" cm="1">
        <f t="array" aca="1" ref="R15" ca="1">_xlfn.XLOOKUP(1, (Goalies!C:C=Projections!W15)*(Goalies!A:A=Projections!$R$4), Goalies!D:D)</f>
        <v>Joel Hofer</v>
      </c>
      <c r="S15" s="24">
        <v>1</v>
      </c>
      <c r="T15" s="5">
        <f ca="1">IFERROR(L15*S16+(1-S16)*M15,0)</f>
        <v>2.6491940896770845</v>
      </c>
      <c r="U15" s="5"/>
      <c r="V15" s="5"/>
      <c r="W15" t="str">
        <f t="shared" ca="1" si="1"/>
        <v>STL</v>
      </c>
      <c r="X15" s="2">
        <f ca="1">'2026'!BJ13</f>
        <v>144</v>
      </c>
      <c r="Y15" s="2">
        <f ca="1">'2026'!BK13</f>
        <v>-116</v>
      </c>
      <c r="Z15" s="2">
        <f ca="1">'2026'!BL13</f>
        <v>110</v>
      </c>
      <c r="AA15" s="2">
        <f ca="1">'2026'!BM13</f>
        <v>137</v>
      </c>
    </row>
    <row r="16" spans="1:27" x14ac:dyDescent="0.2">
      <c r="A16" s="34">
        <f ca="1">IF(D16=0,"0",(_xlfn.XLOOKUP(B16,'2026'!A:A,'2026'!C:C)))</f>
        <v>46042</v>
      </c>
      <c r="B16" t="str">
        <f ca="1"/>
        <v>2025020785 WPG</v>
      </c>
      <c r="C16">
        <f ca="1"/>
        <v>2025020785</v>
      </c>
      <c r="D16" s="7">
        <f ca="1">_xlfn.XLOOKUP(B16,'2026'!A:A,'2026'!AT:AT)</f>
        <v>3.0721001621621618</v>
      </c>
      <c r="E16" s="7">
        <f ca="1">_xlfn.XLOOKUP(B16,'2026'!A:A,'2026'!Z:Z)</f>
        <v>1.06</v>
      </c>
      <c r="F16" s="39" t="str">
        <f ca="1">_xlfn.XLOOKUP(B16,'2026'!A:A,'2026'!E:E)</f>
        <v>WPG</v>
      </c>
      <c r="G16" s="5">
        <f ca="1">D16/E15</f>
        <v>3.1347960838389408</v>
      </c>
      <c r="H16" s="5">
        <f ca="1">SUMIFS(Goalies!$J:$J,Goalies!$C:$C,Projections!$F16,Goalies!$A:$A,Projections!H$4)</f>
        <v>0.96499999999999997</v>
      </c>
      <c r="I16" s="5">
        <f ca="1">SUMIFS(Goalies!$J:$J,Goalies!$C:$C,Projections!$F16,Goalies!$A:$A,Projections!I$4)</f>
        <v>1.06</v>
      </c>
      <c r="J16" s="5">
        <f ca="1">SUMIFS(Goalies!$J:$J,Goalies!$C:$C,Projections!$F16,Goalies!$A:$A,Projections!J$4)</f>
        <v>0.96499999999999997</v>
      </c>
      <c r="K16" s="5">
        <f ca="1">SUMIFS(Goalies!$J:$J,Goalies!$C:$C,Projections!$F16,Goalies!$A:$A,Projections!K$4)</f>
        <v>1.06</v>
      </c>
      <c r="L16" s="5">
        <f ca="1">IFERROR($G16*H15,0)</f>
        <v>3.1974920055157199</v>
      </c>
      <c r="M16" s="5">
        <f ca="1">IFERROR($G16*I15,0)</f>
        <v>3.1974920055157199</v>
      </c>
      <c r="N16" s="5">
        <f ca="1">IFERROR($G16*J15,0)</f>
        <v>3.0721001621621618</v>
      </c>
      <c r="O16" s="5">
        <f ca="1">IFERROR($G16*K15,0)</f>
        <v>3.0721001621621618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Connor Hellebuyck</v>
      </c>
      <c r="R16" s="5" t="str" cm="1">
        <f t="array" aca="1" ref="R16" ca="1">_xlfn.XLOOKUP(1, (Goalies!C:C=Projections!W16)*(Goalies!A:A=Projections!$R$4), Goalies!D:D)</f>
        <v>Eric Comrie</v>
      </c>
      <c r="S16" s="24">
        <v>1</v>
      </c>
      <c r="T16" s="5">
        <f ca="1">IFERROR(L16*S15+(1-S15)*N16,0)</f>
        <v>3.1974920055157199</v>
      </c>
      <c r="U16" s="5"/>
      <c r="V16" s="5"/>
      <c r="W16" t="str">
        <f t="shared" ca="1" si="1"/>
        <v>WPG</v>
      </c>
      <c r="X16" s="2">
        <f ca="1">'2026'!BJ14</f>
        <v>-144</v>
      </c>
      <c r="Y16" s="2">
        <f ca="1">'2026'!BK14</f>
        <v>116</v>
      </c>
      <c r="Z16" s="2">
        <f ca="1">'2026'!BL14</f>
        <v>-110</v>
      </c>
      <c r="AA16" s="2">
        <f ca="1">'2026'!BM14</f>
        <v>-137</v>
      </c>
    </row>
    <row r="17" spans="1:27" x14ac:dyDescent="0.2">
      <c r="A17" s="34">
        <f ca="1">IF(D17=0,"0",(_xlfn.XLOOKUP(B17,'2026'!A:A,'2026'!C:C)))</f>
        <v>46042</v>
      </c>
      <c r="B17" t="str">
        <f ca="1"/>
        <v>2025020786 NJD</v>
      </c>
      <c r="C17">
        <f ca="1"/>
        <v>2025020786</v>
      </c>
      <c r="D17" s="7">
        <f ca="1">_xlfn.XLOOKUP(B17,'2026'!A:A,'2026'!AT:AT)</f>
        <v>2.6656918938889342</v>
      </c>
      <c r="E17" s="7">
        <f ca="1">_xlfn.XLOOKUP(B17,'2026'!A:A,'2026'!Z:Z)</f>
        <v>0.99</v>
      </c>
      <c r="F17" s="39" t="str">
        <f ca="1">_xlfn.XLOOKUP(B17,'2026'!A:A,'2026'!E:E)</f>
        <v>NJD</v>
      </c>
      <c r="G17" s="5">
        <f ca="1">D17/E18</f>
        <v>2.7340429680912148</v>
      </c>
      <c r="H17" s="5">
        <f ca="1">SUMIFS(Goalies!$J:$J,Goalies!$C:$C,Projections!$F17,Goalies!$A:$A,Projections!H$2)</f>
        <v>1.02</v>
      </c>
      <c r="I17" s="5">
        <f ca="1">SUMIFS(Goalies!$J:$J,Goalies!$C:$C,Projections!$F17,Goalies!$A:$A,Projections!I$2)</f>
        <v>1.02</v>
      </c>
      <c r="J17" s="5">
        <f ca="1">SUMIFS(Goalies!$J:$J,Goalies!$C:$C,Projections!$F17,Goalies!$A:$A,Projections!J$2)</f>
        <v>0.99</v>
      </c>
      <c r="K17" s="5">
        <f ca="1">SUMIFS(Goalies!$J:$J,Goalies!$C:$C,Projections!$F17,Goalies!$A:$A,Projections!K$2)</f>
        <v>0.99</v>
      </c>
      <c r="L17" s="5">
        <f ca="1">IFERROR($G17*H18,0)</f>
        <v>2.6656918938889342</v>
      </c>
      <c r="M17" s="5">
        <f ca="1">IFERROR($G17*I18,0)</f>
        <v>2.8160642571339514</v>
      </c>
      <c r="N17" s="5">
        <f ca="1">IFERROR($G17*J18,0)</f>
        <v>2.6656918938889342</v>
      </c>
      <c r="O17" s="5">
        <f ca="1">IFERROR($G17*K18,0)</f>
        <v>2.8160642571339514</v>
      </c>
      <c r="P17" s="2" t="str">
        <f ca="1">_xlfn.XLOOKUP(B17,'2026'!A:A,'2026'!AS:AS)</f>
        <v>Weak</v>
      </c>
      <c r="Q17" s="5" t="str" cm="1">
        <f t="array" aca="1" ref="Q17" ca="1">_xlfn.XLOOKUP(1, (Goalies!C:C=Projections!W17)*(Goalies!A:A=Projections!$Q$4), Goalies!D:D)</f>
        <v>Jacob Markstrom</v>
      </c>
      <c r="R17" s="5" t="str" cm="1">
        <f t="array" aca="1" ref="R17" ca="1">_xlfn.XLOOKUP(1, (Goalies!C:C=Projections!W17)*(Goalies!A:A=Projections!$R$4), Goalies!D:D)</f>
        <v>Jake Allen</v>
      </c>
      <c r="S17" s="24">
        <v>1</v>
      </c>
      <c r="T17" s="5">
        <f ca="1">IFERROR(L17*S18+(1-S18)*M17,0)</f>
        <v>2.6656918938889342</v>
      </c>
      <c r="U17" s="5"/>
      <c r="V17" s="5"/>
      <c r="W17" s="40" t="str">
        <f t="shared" ca="1" si="1"/>
        <v>NJD</v>
      </c>
      <c r="X17" s="43">
        <f ca="1">'2026'!BJ15</f>
        <v>172</v>
      </c>
      <c r="Y17" s="43">
        <f ca="1">'2026'!BK15</f>
        <v>-142</v>
      </c>
      <c r="Z17" s="43">
        <f ca="1">'2026'!BL15</f>
        <v>-115</v>
      </c>
      <c r="AA17" s="43">
        <f ca="1">'2026'!BM15</f>
        <v>111</v>
      </c>
    </row>
    <row r="18" spans="1:27" x14ac:dyDescent="0.2">
      <c r="A18" s="34">
        <f ca="1">IF(D18=0,"0",(_xlfn.XLOOKUP(B18,'2026'!A:A,'2026'!C:C)))</f>
        <v>46042</v>
      </c>
      <c r="B18" t="str">
        <f ca="1"/>
        <v>2025020786 EDM</v>
      </c>
      <c r="C18">
        <f ca="1"/>
        <v>2025020786</v>
      </c>
      <c r="D18" s="7">
        <f ca="1">_xlfn.XLOOKUP(B18,'2026'!A:A,'2026'!AT:AT)</f>
        <v>3.4120164891963904</v>
      </c>
      <c r="E18" s="7">
        <f ca="1">_xlfn.XLOOKUP(B18,'2026'!A:A,'2026'!Z:Z)</f>
        <v>0.97499999999999998</v>
      </c>
      <c r="F18" s="39" t="str">
        <f ca="1">_xlfn.XLOOKUP(B18,'2026'!A:A,'2026'!E:E)</f>
        <v>EDM</v>
      </c>
      <c r="G18" s="5">
        <f ca="1">D18/E17</f>
        <v>3.4464813022185763</v>
      </c>
      <c r="H18" s="5">
        <f ca="1">SUMIFS(Goalies!$J:$J,Goalies!$C:$C,Projections!$F18,Goalies!$A:$A,Projections!H$4)</f>
        <v>0.97499999999999998</v>
      </c>
      <c r="I18" s="5">
        <f ca="1">SUMIFS(Goalies!$J:$J,Goalies!$C:$C,Projections!$F18,Goalies!$A:$A,Projections!I$4)</f>
        <v>1.03</v>
      </c>
      <c r="J18" s="5">
        <f ca="1">SUMIFS(Goalies!$J:$J,Goalies!$C:$C,Projections!$F18,Goalies!$A:$A,Projections!J$4)</f>
        <v>0.97499999999999998</v>
      </c>
      <c r="K18" s="5">
        <f ca="1">SUMIFS(Goalies!$J:$J,Goalies!$C:$C,Projections!$F18,Goalies!$A:$A,Projections!K$4)</f>
        <v>1.03</v>
      </c>
      <c r="L18" s="5">
        <f ca="1">IFERROR($G18*H17,0)</f>
        <v>3.515410928262948</v>
      </c>
      <c r="M18" s="5">
        <f ca="1">IFERROR($G18*I17,0)</f>
        <v>3.515410928262948</v>
      </c>
      <c r="N18" s="5">
        <f ca="1">IFERROR($G18*J17,0)</f>
        <v>3.4120164891963904</v>
      </c>
      <c r="O18" s="5">
        <f ca="1">IFERROR($G18*K17,0)</f>
        <v>3.4120164891963904</v>
      </c>
      <c r="P18" s="2" t="str">
        <f ca="1">_xlfn.XLOOKUP(B18,'2026'!A:A,'2026'!AS:AS)</f>
        <v>Weak</v>
      </c>
      <c r="Q18" s="5" t="str" cm="1">
        <f t="array" aca="1" ref="Q18" ca="1">_xlfn.XLOOKUP(1, (Goalies!C:C=Projections!W18)*(Goalies!A:A=Projections!$Q$4), Goalies!D:D)</f>
        <v>Tristan Jarry</v>
      </c>
      <c r="R18" s="5" t="str" cm="1">
        <f t="array" aca="1" ref="R18" ca="1">_xlfn.XLOOKUP(1, (Goalies!C:C=Projections!W18)*(Goalies!A:A=Projections!$R$4), Goalies!D:D)</f>
        <v>Calvin Pickard</v>
      </c>
      <c r="S18" s="24">
        <v>1</v>
      </c>
      <c r="T18" s="5">
        <f ca="1">IFERROR(L18*S17+(1-S17)*N18,0)</f>
        <v>3.515410928262948</v>
      </c>
      <c r="U18" s="5"/>
      <c r="V18" s="5"/>
      <c r="W18" s="40" t="str">
        <f t="shared" ca="1" si="1"/>
        <v>EDM</v>
      </c>
      <c r="X18" s="43">
        <f ca="1">'2026'!BJ16</f>
        <v>-172</v>
      </c>
      <c r="Y18" s="43">
        <f ca="1">'2026'!BK16</f>
        <v>142</v>
      </c>
      <c r="Z18" s="43">
        <f ca="1">'2026'!BL16</f>
        <v>115</v>
      </c>
      <c r="AA18" s="43">
        <f ca="1">'2026'!BM16</f>
        <v>-111</v>
      </c>
    </row>
    <row r="19" spans="1:27" x14ac:dyDescent="0.2">
      <c r="A19" s="34">
        <f ca="1">IF(D19=0,"0",(_xlfn.XLOOKUP(B19,'2026'!A:A,'2026'!C:C)))</f>
        <v>46042</v>
      </c>
      <c r="B19" t="str">
        <f ca="1"/>
        <v>2025020787 NYR</v>
      </c>
      <c r="C19">
        <f ca="1"/>
        <v>2025020787</v>
      </c>
      <c r="D19" s="7">
        <f ca="1">_xlfn.XLOOKUP(B19,'2026'!A:A,'2026'!AT:AT)</f>
        <v>2.3365557728966175</v>
      </c>
      <c r="E19" s="7">
        <f ca="1">_xlfn.XLOOKUP(B19,'2026'!A:A,'2026'!Z:Z)</f>
        <v>1.05</v>
      </c>
      <c r="F19" s="39" t="str">
        <f ca="1">_xlfn.XLOOKUP(B19,'2026'!A:A,'2026'!E:E)</f>
        <v>NYR</v>
      </c>
      <c r="G19" s="5">
        <f ca="1">D19/E20</f>
        <v>2.3964674593811464</v>
      </c>
      <c r="H19" s="5">
        <f ca="1">SUMIFS(Goalies!$J:$J,Goalies!$C:$C,Projections!$F19,Goalies!$A:$A,Projections!H$2)</f>
        <v>0.97</v>
      </c>
      <c r="I19" s="5">
        <f ca="1">SUMIFS(Goalies!$J:$J,Goalies!$C:$C,Projections!$F19,Goalies!$A:$A,Projections!I$2)</f>
        <v>0.97</v>
      </c>
      <c r="J19" s="5">
        <f ca="1">SUMIFS(Goalies!$J:$J,Goalies!$C:$C,Projections!$F19,Goalies!$A:$A,Projections!J$2)</f>
        <v>1.05</v>
      </c>
      <c r="K19" s="5">
        <f ca="1">SUMIFS(Goalies!$J:$J,Goalies!$C:$C,Projections!$F19,Goalies!$A:$A,Projections!K$2)</f>
        <v>1.05</v>
      </c>
      <c r="L19" s="5">
        <f ca="1">IFERROR($G19*H20,0)</f>
        <v>2.3365557728966175</v>
      </c>
      <c r="M19" s="5">
        <f ca="1">IFERROR($G19*I20,0)</f>
        <v>2.4923261577563922</v>
      </c>
      <c r="N19" s="5">
        <f ca="1">IFERROR($G19*J20,0)</f>
        <v>2.3365557728966175</v>
      </c>
      <c r="O19" s="5">
        <f ca="1">IFERROR($G19*K20,0)</f>
        <v>2.4923261577563922</v>
      </c>
      <c r="P19" s="2" t="str">
        <f ca="1">_xlfn.XLOOKUP(B19,'2026'!A:A,'2026'!AS:AS)</f>
        <v>Strong</v>
      </c>
      <c r="Q19" s="5" t="str" cm="1">
        <f t="array" aca="1" ref="Q19" ca="1">_xlfn.XLOOKUP(1, (Goalies!C:C=Projections!W19)*(Goalies!A:A=Projections!$Q$4), Goalies!D:D)</f>
        <v>Igor Shesterkin</v>
      </c>
      <c r="R19" s="5" t="str" cm="1">
        <f t="array" aca="1" ref="R19" ca="1">_xlfn.XLOOKUP(1, (Goalies!C:C=Projections!W19)*(Goalies!A:A=Projections!$R$4), Goalies!D:D)</f>
        <v>Jonathan Quick</v>
      </c>
      <c r="S19" s="24">
        <v>1</v>
      </c>
      <c r="T19" s="5">
        <f ca="1">IFERROR(L19*S20+(1-S20)*M19,0)</f>
        <v>2.3365557728966175</v>
      </c>
      <c r="U19" s="5"/>
      <c r="V19" s="5"/>
      <c r="W19" t="str">
        <f t="shared" ca="1" si="1"/>
        <v>NYR</v>
      </c>
      <c r="X19" s="2">
        <f ca="1">'2026'!BJ17</f>
        <v>159</v>
      </c>
      <c r="Y19" s="2">
        <f ca="1">'2026'!BK17</f>
        <v>122</v>
      </c>
      <c r="Z19" s="2">
        <f ca="1">'2026'!BL17</f>
        <v>163</v>
      </c>
      <c r="AA19" s="2">
        <f ca="1">'2026'!BM17</f>
        <v>196</v>
      </c>
    </row>
    <row r="20" spans="1:27" x14ac:dyDescent="0.2">
      <c r="A20" s="34">
        <f ca="1">IF(D20=0,"0",(_xlfn.XLOOKUP(B20,'2026'!A:A,'2026'!C:C)))</f>
        <v>46042</v>
      </c>
      <c r="B20" t="str">
        <f ca="1"/>
        <v>2025020787 LAK</v>
      </c>
      <c r="C20">
        <f ca="1"/>
        <v>2025020787</v>
      </c>
      <c r="D20" s="7">
        <f ca="1">_xlfn.XLOOKUP(B20,'2026'!A:A,'2026'!AT:AT)</f>
        <v>3.259532406705727</v>
      </c>
      <c r="E20" s="7">
        <f ca="1">_xlfn.XLOOKUP(B20,'2026'!A:A,'2026'!Z:Z)</f>
        <v>0.97499999999999998</v>
      </c>
      <c r="F20" s="39" t="str">
        <f ca="1">_xlfn.XLOOKUP(B20,'2026'!A:A,'2026'!E:E)</f>
        <v>LAK</v>
      </c>
      <c r="G20" s="5">
        <f ca="1">D20/E19</f>
        <v>3.1043165778149779</v>
      </c>
      <c r="H20" s="5">
        <f ca="1">SUMIFS(Goalies!$J:$J,Goalies!$C:$C,Projections!$F20,Goalies!$A:$A,Projections!H$4)</f>
        <v>0.97499999999999998</v>
      </c>
      <c r="I20" s="5">
        <f ca="1">SUMIFS(Goalies!$J:$J,Goalies!$C:$C,Projections!$F20,Goalies!$A:$A,Projections!I$4)</f>
        <v>1.04</v>
      </c>
      <c r="J20" s="5">
        <f ca="1">SUMIFS(Goalies!$J:$J,Goalies!$C:$C,Projections!$F20,Goalies!$A:$A,Projections!J$4)</f>
        <v>0.97499999999999998</v>
      </c>
      <c r="K20" s="5">
        <f ca="1">SUMIFS(Goalies!$J:$J,Goalies!$C:$C,Projections!$F20,Goalies!$A:$A,Projections!K$4)</f>
        <v>1.04</v>
      </c>
      <c r="L20" s="5">
        <f ca="1">IFERROR($G20*H19,0)</f>
        <v>3.0111870804805285</v>
      </c>
      <c r="M20" s="5">
        <f ca="1">IFERROR($G20*I19,0)</f>
        <v>3.0111870804805285</v>
      </c>
      <c r="N20" s="5">
        <f ca="1">IFERROR($G20*J19,0)</f>
        <v>3.259532406705727</v>
      </c>
      <c r="O20" s="5">
        <f ca="1">IFERROR($G20*K19,0)</f>
        <v>3.259532406705727</v>
      </c>
      <c r="P20" s="2" t="str">
        <f ca="1">_xlfn.XLOOKUP(B20,'2026'!A:A,'2026'!AS:AS)</f>
        <v>Strong</v>
      </c>
      <c r="Q20" s="5" t="str" cm="1">
        <f t="array" aca="1" ref="Q20" ca="1">_xlfn.XLOOKUP(1, (Goalies!C:C=Projections!W20)*(Goalies!A:A=Projections!$Q$4), Goalies!D:D)</f>
        <v>Darcy Kuemper</v>
      </c>
      <c r="R20" s="5" t="str" cm="1">
        <f t="array" aca="1" ref="R20" ca="1">_xlfn.XLOOKUP(1, (Goalies!C:C=Projections!W20)*(Goalies!A:A=Projections!$R$4), Goalies!D:D)</f>
        <v>Anton Forsberg</v>
      </c>
      <c r="S20" s="24">
        <v>1</v>
      </c>
      <c r="T20" s="5">
        <f ca="1">IFERROR(L20*S19+(1-S19)*N20,0)</f>
        <v>3.0111870804805285</v>
      </c>
      <c r="U20" s="5"/>
      <c r="V20" s="5"/>
      <c r="W20" t="str">
        <f t="shared" ca="1" si="1"/>
        <v>LAK</v>
      </c>
      <c r="X20" s="2">
        <f ca="1">'2026'!BJ18</f>
        <v>-159</v>
      </c>
      <c r="Y20" s="2">
        <f ca="1">'2026'!BK18</f>
        <v>-122</v>
      </c>
      <c r="Z20" s="2">
        <f ca="1">'2026'!BL18</f>
        <v>-163</v>
      </c>
      <c r="AA20" s="2">
        <f ca="1">'2026'!BM18</f>
        <v>-196</v>
      </c>
    </row>
    <row r="21" spans="1:27" x14ac:dyDescent="0.2">
      <c r="A21" s="34">
        <f ca="1">IF(D21=0,"0",(_xlfn.XLOOKUP(B21,'2026'!A:A,'2026'!C:C)))</f>
        <v>46043</v>
      </c>
      <c r="B21" t="str">
        <f ca="1"/>
        <v>2025020788 DET</v>
      </c>
      <c r="C21">
        <f ca="1"/>
        <v>2025020788</v>
      </c>
      <c r="D21" s="7">
        <f ca="1">_xlfn.XLOOKUP(B21,'2026'!A:A,'2026'!AT:AT)</f>
        <v>2.8765085104592849</v>
      </c>
      <c r="E21" s="7">
        <f ca="1">_xlfn.XLOOKUP(B21,'2026'!A:A,'2026'!Z:Z)</f>
        <v>0.99</v>
      </c>
      <c r="F21" s="39" t="str">
        <f ca="1">_xlfn.XLOOKUP(B21,'2026'!A:A,'2026'!E:E)</f>
        <v>DET</v>
      </c>
      <c r="G21" s="5">
        <f ca="1">D21/E22</f>
        <v>2.965472691195139</v>
      </c>
      <c r="H21" s="5">
        <f ca="1">SUMIFS(Goalies!$J:$J,Goalies!$C:$C,Projections!$F21,Goalies!$A:$A,Projections!H$2)</f>
        <v>0.99</v>
      </c>
      <c r="I21" s="5">
        <f ca="1">SUMIFS(Goalies!$J:$J,Goalies!$C:$C,Projections!$F21,Goalies!$A:$A,Projections!I$2)</f>
        <v>0.99</v>
      </c>
      <c r="J21" s="5">
        <f ca="1">SUMIFS(Goalies!$J:$J,Goalies!$C:$C,Projections!$F21,Goalies!$A:$A,Projections!J$2)</f>
        <v>1.01</v>
      </c>
      <c r="K21" s="5">
        <f ca="1">SUMIFS(Goalies!$J:$J,Goalies!$C:$C,Projections!$F21,Goalies!$A:$A,Projections!K$2)</f>
        <v>1.01</v>
      </c>
      <c r="L21" s="5">
        <f ca="1">IFERROR($G21*H22,0)</f>
        <v>2.9951274181070904</v>
      </c>
      <c r="M21" s="5">
        <f ca="1">IFERROR($G21*I22,0)</f>
        <v>2.8765085104592849</v>
      </c>
      <c r="N21" s="5">
        <f ca="1">IFERROR($G21*J22,0)</f>
        <v>2.9951274181070904</v>
      </c>
      <c r="O21" s="5">
        <f ca="1">IFERROR($G21*K22,0)</f>
        <v>2.8765085104592849</v>
      </c>
      <c r="P21" s="2" t="str">
        <f ca="1">_xlfn.XLOOKUP(B21,'2026'!A:A,'2026'!AS:AS)</f>
        <v>Weak</v>
      </c>
      <c r="Q21" s="5" t="str" cm="1">
        <f t="array" aca="1" ref="Q21" ca="1">_xlfn.XLOOKUP(1, (Goalies!C:C=Projections!W21)*(Goalies!A:A=Projections!$Q$4), Goalies!D:D)</f>
        <v>John Gibson</v>
      </c>
      <c r="R21" s="5" t="str" cm="1">
        <f t="array" aca="1" ref="R21" ca="1">_xlfn.XLOOKUP(1, (Goalies!C:C=Projections!W21)*(Goalies!A:A=Projections!$R$4), Goalies!D:D)</f>
        <v>Cam Talbot</v>
      </c>
      <c r="S21" s="24">
        <v>1</v>
      </c>
      <c r="T21" s="5">
        <f ca="1">IFERROR(L21*S22+(1-S22)*M21,0)</f>
        <v>2.8765085104592849</v>
      </c>
      <c r="U21" s="5"/>
      <c r="V21" s="5"/>
      <c r="W21" s="40" t="str">
        <f t="shared" ca="1" si="1"/>
        <v>DET</v>
      </c>
      <c r="X21" s="43">
        <f ca="1">'2026'!BJ19</f>
        <v>116</v>
      </c>
      <c r="Y21" s="43">
        <f ca="1">'2026'!BK19</f>
        <v>-125</v>
      </c>
      <c r="Z21" s="43">
        <f ca="1">'2026'!BL19</f>
        <v>101</v>
      </c>
      <c r="AA21" s="43">
        <f ca="1">'2026'!BM19</f>
        <v>127</v>
      </c>
    </row>
    <row r="22" spans="1:27" x14ac:dyDescent="0.2">
      <c r="A22" s="34">
        <f ca="1">IF(D22=0,"0",(_xlfn.XLOOKUP(B22,'2026'!A:A,'2026'!C:C)))</f>
        <v>46043</v>
      </c>
      <c r="B22" t="str">
        <f ca="1"/>
        <v>2025020788 TOR</v>
      </c>
      <c r="C22">
        <f ca="1"/>
        <v>2025020788</v>
      </c>
      <c r="D22" s="7">
        <f ca="1">_xlfn.XLOOKUP(B22,'2026'!A:A,'2026'!AT:AT)</f>
        <v>3.0753374858732263</v>
      </c>
      <c r="E22" s="7">
        <f ca="1">_xlfn.XLOOKUP(B22,'2026'!A:A,'2026'!Z:Z)</f>
        <v>0.97</v>
      </c>
      <c r="F22" s="39" t="str">
        <f ca="1">_xlfn.XLOOKUP(B22,'2026'!A:A,'2026'!E:E)</f>
        <v>TOR</v>
      </c>
      <c r="G22" s="5">
        <f ca="1">D22/E21</f>
        <v>3.1064015008820469</v>
      </c>
      <c r="H22" s="5">
        <f ca="1">SUMIFS(Goalies!$J:$J,Goalies!$C:$C,Projections!$F22,Goalies!$A:$A,Projections!H$4)</f>
        <v>1.01</v>
      </c>
      <c r="I22" s="5">
        <f ca="1">SUMIFS(Goalies!$J:$J,Goalies!$C:$C,Projections!$F22,Goalies!$A:$A,Projections!I$4)</f>
        <v>0.97</v>
      </c>
      <c r="J22" s="5">
        <f ca="1">SUMIFS(Goalies!$J:$J,Goalies!$C:$C,Projections!$F22,Goalies!$A:$A,Projections!J$4)</f>
        <v>1.01</v>
      </c>
      <c r="K22" s="5">
        <f ca="1">SUMIFS(Goalies!$J:$J,Goalies!$C:$C,Projections!$F22,Goalies!$A:$A,Projections!K$4)</f>
        <v>0.97</v>
      </c>
      <c r="L22" s="5">
        <f ca="1">IFERROR($G22*H21,0)</f>
        <v>3.0753374858732263</v>
      </c>
      <c r="M22" s="5">
        <f ca="1">IFERROR($G22*I21,0)</f>
        <v>3.0753374858732263</v>
      </c>
      <c r="N22" s="5">
        <f ca="1">IFERROR($G22*J21,0)</f>
        <v>3.1374655158908675</v>
      </c>
      <c r="O22" s="5">
        <f ca="1">IFERROR($G22*K21,0)</f>
        <v>3.1374655158908675</v>
      </c>
      <c r="P22" s="2" t="str">
        <f ca="1">_xlfn.XLOOKUP(B22,'2026'!A:A,'2026'!AS:AS)</f>
        <v>Weak</v>
      </c>
      <c r="Q22" s="5" t="str" cm="1">
        <f t="array" aca="1" ref="Q22" ca="1">_xlfn.XLOOKUP(1, (Goalies!C:C=Projections!W22)*(Goalies!A:A=Projections!$Q$4), Goalies!D:D)</f>
        <v>Anthony Stolarz</v>
      </c>
      <c r="R22" s="5" t="str" cm="1">
        <f t="array" aca="1" ref="R22" ca="1">_xlfn.XLOOKUP(1, (Goalies!C:C=Projections!W22)*(Goalies!A:A=Projections!$R$4), Goalies!D:D)</f>
        <v>Joseph Woll</v>
      </c>
      <c r="S22" s="24">
        <v>0</v>
      </c>
      <c r="T22" s="5">
        <f ca="1">IFERROR(L22*S21+(1-S21)*N22,0)</f>
        <v>3.0753374858732263</v>
      </c>
      <c r="U22" s="5"/>
      <c r="V22" s="5"/>
      <c r="W22" s="40" t="str">
        <f t="shared" ca="1" si="1"/>
        <v>TOR</v>
      </c>
      <c r="X22" s="43">
        <f ca="1">'2026'!BJ20</f>
        <v>-116</v>
      </c>
      <c r="Y22" s="43">
        <f ca="1">'2026'!BK20</f>
        <v>125</v>
      </c>
      <c r="Z22" s="43">
        <f ca="1">'2026'!BL20</f>
        <v>-101</v>
      </c>
      <c r="AA22" s="43">
        <f ca="1">'2026'!BM20</f>
        <v>-127</v>
      </c>
    </row>
    <row r="23" spans="1:27" x14ac:dyDescent="0.2">
      <c r="A23" s="34">
        <f ca="1">IF(D23=0,"0",(_xlfn.XLOOKUP(B23,'2026'!A:A,'2026'!C:C)))</f>
        <v>46043</v>
      </c>
      <c r="B23" t="str">
        <f ca="1"/>
        <v>2025020789 ANA</v>
      </c>
      <c r="C23">
        <f ca="1"/>
        <v>2025020789</v>
      </c>
      <c r="D23" s="7">
        <f ca="1">_xlfn.XLOOKUP(B23,'2026'!A:A,'2026'!AT:AT)</f>
        <v>2.5351210470981154</v>
      </c>
      <c r="E23" s="7">
        <f ca="1">_xlfn.XLOOKUP(B23,'2026'!A:A,'2026'!Z:Z)</f>
        <v>0.97</v>
      </c>
      <c r="F23" s="39" t="str">
        <f ca="1">_xlfn.XLOOKUP(B23,'2026'!A:A,'2026'!E:E)</f>
        <v>ANA</v>
      </c>
      <c r="G23" s="5">
        <f ca="1">D23/E24</f>
        <v>2.5607283304021369</v>
      </c>
      <c r="H23" s="5">
        <f ca="1">SUMIFS(Goalies!$J:$J,Goalies!$C:$C,Projections!$F23,Goalies!$A:$A,Projections!H$2)</f>
        <v>0.97</v>
      </c>
      <c r="I23" s="5">
        <f ca="1">SUMIFS(Goalies!$J:$J,Goalies!$C:$C,Projections!$F23,Goalies!$A:$A,Projections!I$2)</f>
        <v>0.97</v>
      </c>
      <c r="J23" s="5">
        <f ca="1">SUMIFS(Goalies!$J:$J,Goalies!$C:$C,Projections!$F23,Goalies!$A:$A,Projections!J$2)</f>
        <v>2.085</v>
      </c>
      <c r="K23" s="5">
        <f ca="1">SUMIFS(Goalies!$J:$J,Goalies!$C:$C,Projections!$F23,Goalies!$A:$A,Projections!K$2)</f>
        <v>2.085</v>
      </c>
      <c r="L23" s="5">
        <f ca="1">IFERROR($G23*H24,0)</f>
        <v>2.5351210470981154</v>
      </c>
      <c r="M23" s="5">
        <f ca="1">IFERROR($G23*I24,0)</f>
        <v>2.5863356137061584</v>
      </c>
      <c r="N23" s="5">
        <f ca="1">IFERROR($G23*J24,0)</f>
        <v>2.5351210470981154</v>
      </c>
      <c r="O23" s="5">
        <f ca="1">IFERROR($G23*K24,0)</f>
        <v>2.5863356137061584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Lukas Dostal</v>
      </c>
      <c r="R23" s="5" t="str" cm="1">
        <f t="array" aca="1" ref="R23" ca="1">_xlfn.XLOOKUP(1, (Goalies!C:C=Projections!W23)*(Goalies!A:A=Projections!$R$4), Goalies!D:D)</f>
        <v>Petr Mrazek</v>
      </c>
      <c r="S23" s="24">
        <v>1</v>
      </c>
      <c r="T23" s="5">
        <f ca="1">IFERROR(L23*S24+(1-S24)*M23,0)</f>
        <v>2.5351210470981154</v>
      </c>
      <c r="U23" s="5"/>
      <c r="V23" s="5"/>
      <c r="W23" t="str">
        <f t="shared" ca="1" si="1"/>
        <v>ANA</v>
      </c>
      <c r="X23" s="2">
        <f ca="1">'2026'!BJ21</f>
        <v>248</v>
      </c>
      <c r="Y23" s="2">
        <f ca="1">'2026'!BK21</f>
        <v>-181</v>
      </c>
      <c r="Z23" s="2">
        <f ca="1">'2026'!BL21</f>
        <v>-149</v>
      </c>
      <c r="AA23" s="2">
        <f ca="1">'2026'!BM21</f>
        <v>-112</v>
      </c>
    </row>
    <row r="24" spans="1:27" x14ac:dyDescent="0.2">
      <c r="A24" s="34">
        <f ca="1">IF(D24=0,"0",(_xlfn.XLOOKUP(B24,'2026'!A:A,'2026'!C:C)))</f>
        <v>46043</v>
      </c>
      <c r="B24" t="str">
        <f ca="1"/>
        <v>2025020789 COL</v>
      </c>
      <c r="C24">
        <f ca="1"/>
        <v>2025020789</v>
      </c>
      <c r="D24" s="7">
        <f ca="1">_xlfn.XLOOKUP(B24,'2026'!A:A,'2026'!AT:AT)</f>
        <v>4.0118054099675682</v>
      </c>
      <c r="E24" s="7">
        <f ca="1">_xlfn.XLOOKUP(B24,'2026'!A:A,'2026'!Z:Z)</f>
        <v>0.99</v>
      </c>
      <c r="F24" s="39" t="str">
        <f ca="1">_xlfn.XLOOKUP(B24,'2026'!A:A,'2026'!E:E)</f>
        <v>COL</v>
      </c>
      <c r="G24" s="5">
        <f ca="1">D24/E23</f>
        <v>4.1358818659459464</v>
      </c>
      <c r="H24" s="5">
        <f ca="1">SUMIFS(Goalies!$J:$J,Goalies!$C:$C,Projections!$F24,Goalies!$A:$A,Projections!H$4)</f>
        <v>0.99</v>
      </c>
      <c r="I24" s="5">
        <f ca="1">SUMIFS(Goalies!$J:$J,Goalies!$C:$C,Projections!$F24,Goalies!$A:$A,Projections!I$4)</f>
        <v>1.01</v>
      </c>
      <c r="J24" s="5">
        <f ca="1">SUMIFS(Goalies!$J:$J,Goalies!$C:$C,Projections!$F24,Goalies!$A:$A,Projections!J$4)</f>
        <v>0.99</v>
      </c>
      <c r="K24" s="5">
        <f ca="1">SUMIFS(Goalies!$J:$J,Goalies!$C:$C,Projections!$F24,Goalies!$A:$A,Projections!K$4)</f>
        <v>1.01</v>
      </c>
      <c r="L24" s="5">
        <f ca="1">IFERROR($G24*H23,0)</f>
        <v>4.0118054099675682</v>
      </c>
      <c r="M24" s="5">
        <f ca="1">IFERROR($G24*I23,0)</f>
        <v>4.0118054099675682</v>
      </c>
      <c r="N24" s="5">
        <f ca="1">IFERROR($G24*J23,0)</f>
        <v>8.623313690497298</v>
      </c>
      <c r="O24" s="5">
        <f ca="1">IFERROR($G24*K23,0)</f>
        <v>8.623313690497298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Mackenzie Blackwood</v>
      </c>
      <c r="R24" s="5" t="str" cm="1">
        <f t="array" aca="1" ref="R24" ca="1">_xlfn.XLOOKUP(1, (Goalies!C:C=Projections!W24)*(Goalies!A:A=Projections!$R$4), Goalies!D:D)</f>
        <v>Scott Wedgewood</v>
      </c>
      <c r="S24" s="24">
        <v>1</v>
      </c>
      <c r="T24" s="5">
        <f ca="1">IFERROR(L24*S23+(1-S23)*N24,0)</f>
        <v>4.0118054099675682</v>
      </c>
      <c r="U24" s="5"/>
      <c r="V24" s="5"/>
      <c r="W24" t="str">
        <f t="shared" ca="1" si="1"/>
        <v>COL</v>
      </c>
      <c r="X24" s="2">
        <f ca="1">'2026'!BJ22</f>
        <v>-248</v>
      </c>
      <c r="Y24" s="2">
        <f ca="1">'2026'!BK22</f>
        <v>181</v>
      </c>
      <c r="Z24" s="2">
        <f ca="1">'2026'!BL22</f>
        <v>149</v>
      </c>
      <c r="AA24" s="2">
        <f ca="1">'2026'!BM22</f>
        <v>112</v>
      </c>
    </row>
    <row r="25" spans="1:27" x14ac:dyDescent="0.2">
      <c r="A25" s="34">
        <f ca="1">IF(D25=0,"0",(_xlfn.XLOOKUP(B25,'2026'!A:A,'2026'!C:C)))</f>
        <v>46043</v>
      </c>
      <c r="B25" t="str">
        <f ca="1"/>
        <v>2025020790 PHI</v>
      </c>
      <c r="C25">
        <f ca="1"/>
        <v>2025020790</v>
      </c>
      <c r="D25" s="7">
        <f ca="1">_xlfn.XLOOKUP(B25,'2026'!A:A,'2026'!AT:AT)</f>
        <v>2.5590968043871531</v>
      </c>
      <c r="E25" s="7">
        <f ca="1">_xlfn.XLOOKUP(B25,'2026'!A:A,'2026'!Z:Z)</f>
        <v>1.04</v>
      </c>
      <c r="F25" s="39" t="str">
        <f ca="1">_xlfn.XLOOKUP(B25,'2026'!A:A,'2026'!E:E)</f>
        <v>PHI</v>
      </c>
      <c r="G25" s="5">
        <f ca="1">D25/E26</f>
        <v>2.6382441282341786</v>
      </c>
      <c r="H25" s="5">
        <f ca="1">SUMIFS(Goalies!$J:$J,Goalies!$C:$C,Projections!$F25,Goalies!$A:$A,Projections!H$2)</f>
        <v>1.04</v>
      </c>
      <c r="I25" s="5">
        <f ca="1">SUMIFS(Goalies!$J:$J,Goalies!$C:$C,Projections!$F25,Goalies!$A:$A,Projections!I$2)</f>
        <v>1.04</v>
      </c>
      <c r="J25" s="5">
        <f ca="1">SUMIFS(Goalies!$J:$J,Goalies!$C:$C,Projections!$F25,Goalies!$A:$A,Projections!J$2)</f>
        <v>2.0350000000000001</v>
      </c>
      <c r="K25" s="5">
        <f ca="1">SUMIFS(Goalies!$J:$J,Goalies!$C:$C,Projections!$F25,Goalies!$A:$A,Projections!K$2)</f>
        <v>2.0350000000000001</v>
      </c>
      <c r="L25" s="5">
        <f ca="1">IFERROR($G25*H26,0)</f>
        <v>2.5590968043871531</v>
      </c>
      <c r="M25" s="5">
        <f ca="1">IFERROR($G25*I26,0)</f>
        <v>2.7701563346458875</v>
      </c>
      <c r="N25" s="5">
        <f ca="1">IFERROR($G25*J26,0)</f>
        <v>2.5590968043871531</v>
      </c>
      <c r="O25" s="5">
        <f ca="1">IFERROR($G25*K26,0)</f>
        <v>2.7701563346458875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Samuel Ersson</v>
      </c>
      <c r="R25" s="5" t="str" cm="1">
        <f t="array" aca="1" ref="R25" ca="1">_xlfn.XLOOKUP(1, (Goalies!C:C=Projections!W25)*(Goalies!A:A=Projections!$R$4), Goalies!D:D)</f>
        <v>Dan Vladar</v>
      </c>
      <c r="S25" s="24">
        <v>1</v>
      </c>
      <c r="T25" s="5">
        <f ca="1">IFERROR(L25*S26+(1-S26)*M25,0)</f>
        <v>2.5590968043871531</v>
      </c>
      <c r="U25" s="5"/>
      <c r="V25" s="5"/>
      <c r="W25" s="40" t="str">
        <f t="shared" ca="1" si="1"/>
        <v>PHI</v>
      </c>
      <c r="X25" s="43">
        <f ca="1">'2026'!BJ23</f>
        <v>166</v>
      </c>
      <c r="Y25" s="43">
        <f ca="1">'2026'!BK23</f>
        <v>-119</v>
      </c>
      <c r="Z25" s="43">
        <f ca="1">'2026'!BL23</f>
        <v>107</v>
      </c>
      <c r="AA25" s="43">
        <f ca="1">'2026'!BM23</f>
        <v>134</v>
      </c>
    </row>
    <row r="26" spans="1:27" x14ac:dyDescent="0.2">
      <c r="A26" s="34">
        <f ca="1">IF(D26=0,"0",(_xlfn.XLOOKUP(B26,'2026'!A:A,'2026'!C:C)))</f>
        <v>46043</v>
      </c>
      <c r="B26" t="str">
        <f ca="1"/>
        <v>2025020790 UTA</v>
      </c>
      <c r="C26">
        <f ca="1"/>
        <v>2025020790</v>
      </c>
      <c r="D26" s="7">
        <f ca="1">_xlfn.XLOOKUP(B26,'2026'!A:A,'2026'!AT:AT)</f>
        <v>3.3366369357876722</v>
      </c>
      <c r="E26" s="7">
        <f ca="1">_xlfn.XLOOKUP(B26,'2026'!A:A,'2026'!Z:Z)</f>
        <v>0.97</v>
      </c>
      <c r="F26" s="39" t="str">
        <f ca="1">_xlfn.XLOOKUP(B26,'2026'!A:A,'2026'!E:E)</f>
        <v>UTA</v>
      </c>
      <c r="G26" s="5">
        <f ca="1">D26/E25</f>
        <v>3.2083047459496847</v>
      </c>
      <c r="H26" s="5">
        <f ca="1">SUMIFS(Goalies!$J:$J,Goalies!$C:$C,Projections!$F26,Goalies!$A:$A,Projections!H$4)</f>
        <v>0.97</v>
      </c>
      <c r="I26" s="5">
        <f ca="1">SUMIFS(Goalies!$J:$J,Goalies!$C:$C,Projections!$F26,Goalies!$A:$A,Projections!I$4)</f>
        <v>1.05</v>
      </c>
      <c r="J26" s="5">
        <f ca="1">SUMIFS(Goalies!$J:$J,Goalies!$C:$C,Projections!$F26,Goalies!$A:$A,Projections!J$4)</f>
        <v>0.97</v>
      </c>
      <c r="K26" s="5">
        <f ca="1">SUMIFS(Goalies!$J:$J,Goalies!$C:$C,Projections!$F26,Goalies!$A:$A,Projections!K$4)</f>
        <v>1.05</v>
      </c>
      <c r="L26" s="5">
        <f ca="1">IFERROR($G26*H25,0)</f>
        <v>3.3366369357876722</v>
      </c>
      <c r="M26" s="5">
        <f ca="1">IFERROR($G26*I25,0)</f>
        <v>3.3366369357876722</v>
      </c>
      <c r="N26" s="5">
        <f ca="1">IFERROR($G26*J25,0)</f>
        <v>6.5289001580076089</v>
      </c>
      <c r="O26" s="5">
        <f ca="1">IFERROR($G26*K25,0)</f>
        <v>6.5289001580076089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Karel Vejmelka</v>
      </c>
      <c r="R26" s="5" t="str" cm="1">
        <f t="array" aca="1" ref="R26" ca="1">_xlfn.XLOOKUP(1, (Goalies!C:C=Projections!W26)*(Goalies!A:A=Projections!$R$4), Goalies!D:D)</f>
        <v>Vitek Vanecek</v>
      </c>
      <c r="S26" s="24">
        <v>1</v>
      </c>
      <c r="T26" s="5">
        <f ca="1">IFERROR(L26*S25+(1-S25)*N26,0)</f>
        <v>3.3366369357876722</v>
      </c>
      <c r="U26" s="5"/>
      <c r="V26" s="5"/>
      <c r="W26" s="40" t="str">
        <f t="shared" ca="1" si="1"/>
        <v>UTA</v>
      </c>
      <c r="X26" s="43">
        <f ca="1">'2026'!BJ24</f>
        <v>-166</v>
      </c>
      <c r="Y26" s="43">
        <f ca="1">'2026'!BK24</f>
        <v>119</v>
      </c>
      <c r="Z26" s="43">
        <f ca="1">'2026'!BL24</f>
        <v>-107</v>
      </c>
      <c r="AA26" s="43">
        <f ca="1">'2026'!BM24</f>
        <v>-134</v>
      </c>
    </row>
    <row r="27" spans="1:27" x14ac:dyDescent="0.2">
      <c r="A27" s="34">
        <f ca="1">IF(D27=0,"0",(_xlfn.XLOOKUP(B27,'2026'!A:A,'2026'!C:C)))</f>
        <v>46043</v>
      </c>
      <c r="B27" t="str">
        <f ca="1"/>
        <v>2025020793 NYI</v>
      </c>
      <c r="C27">
        <f ca="1"/>
        <v>2025020793</v>
      </c>
      <c r="D27" s="7">
        <f ca="1">_xlfn.XLOOKUP(B27,'2026'!A:A,'2026'!AT:AT)</f>
        <v>2.7941494796932718</v>
      </c>
      <c r="E27" s="7">
        <f ca="1">_xlfn.XLOOKUP(B27,'2026'!A:A,'2026'!Z:Z)</f>
        <v>0.97</v>
      </c>
      <c r="F27" s="39" t="str">
        <f ca="1">_xlfn.XLOOKUP(B27,'2026'!A:A,'2026'!E:E)</f>
        <v>NYI</v>
      </c>
      <c r="G27" s="5">
        <f ca="1">D27/E28</f>
        <v>2.7941494796932718</v>
      </c>
      <c r="H27" s="5">
        <f ca="1">SUMIFS(Goalies!$J:$J,Goalies!$C:$C,Projections!$F27,Goalies!$A:$A,Projections!H$2)</f>
        <v>0.97</v>
      </c>
      <c r="I27" s="5">
        <f ca="1">SUMIFS(Goalies!$J:$J,Goalies!$C:$C,Projections!$F27,Goalies!$A:$A,Projections!I$2)</f>
        <v>0.97</v>
      </c>
      <c r="J27" s="5">
        <f ca="1">SUMIFS(Goalies!$J:$J,Goalies!$C:$C,Projections!$F27,Goalies!$A:$A,Projections!J$2)</f>
        <v>1.06</v>
      </c>
      <c r="K27" s="5">
        <f ca="1">SUMIFS(Goalies!$J:$J,Goalies!$C:$C,Projections!$F27,Goalies!$A:$A,Projections!K$2)</f>
        <v>1.06</v>
      </c>
      <c r="L27" s="5">
        <f ca="1">IFERROR($G27*H28,0)</f>
        <v>2.7941494796932718</v>
      </c>
      <c r="M27" s="5">
        <f ca="1">IFERROR($G27*I28,0)</f>
        <v>2.7941494796932718</v>
      </c>
      <c r="N27" s="5">
        <f ca="1">IFERROR($G27*J28,0)</f>
        <v>2.7941494796932718</v>
      </c>
      <c r="O27" s="5">
        <f ca="1">IFERROR($G27*K28,0)</f>
        <v>2.7941494796932718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Ilya Sorokin</v>
      </c>
      <c r="R27" s="5" t="str" cm="1">
        <f t="array" aca="1" ref="R27" ca="1">_xlfn.XLOOKUP(1, (Goalies!C:C=Projections!W27)*(Goalies!A:A=Projections!$R$4), Goalies!D:D)</f>
        <v>David Rittich</v>
      </c>
      <c r="S27" s="24">
        <v>1</v>
      </c>
      <c r="T27" s="5">
        <f ca="1">IFERROR(L27*S28+(1-S28)*M27,0)</f>
        <v>2.7941494796932718</v>
      </c>
      <c r="U27" s="5"/>
      <c r="V27" s="5"/>
      <c r="W27" t="str">
        <f t="shared" ca="1" si="1"/>
        <v>NYI</v>
      </c>
      <c r="X27" s="2">
        <f ca="1">'2026'!BJ25</f>
        <v>-110</v>
      </c>
      <c r="Y27" s="2">
        <f ca="1">'2026'!BK25</f>
        <v>109</v>
      </c>
      <c r="Z27" s="2">
        <f ca="1">'2026'!BL25</f>
        <v>143</v>
      </c>
      <c r="AA27" s="2">
        <f ca="1">'2026'!BM25</f>
        <v>173</v>
      </c>
    </row>
    <row r="28" spans="1:27" x14ac:dyDescent="0.2">
      <c r="A28" s="34">
        <f ca="1">IF(D28=0,"0",(_xlfn.XLOOKUP(B28,'2026'!A:A,'2026'!C:C)))</f>
        <v>46043</v>
      </c>
      <c r="B28" t="str">
        <f ca="1"/>
        <v>2025020793 SEA</v>
      </c>
      <c r="C28">
        <f ca="1"/>
        <v>2025020793</v>
      </c>
      <c r="D28" s="7">
        <f ca="1">_xlfn.XLOOKUP(B28,'2026'!A:A,'2026'!AT:AT)</f>
        <v>2.6944035973718594</v>
      </c>
      <c r="E28" s="7">
        <f ca="1">_xlfn.XLOOKUP(B28,'2026'!A:A,'2026'!Z:Z)</f>
        <v>1</v>
      </c>
      <c r="F28" s="39" t="str">
        <f ca="1">_xlfn.XLOOKUP(B28,'2026'!A:A,'2026'!E:E)</f>
        <v>SEA</v>
      </c>
      <c r="G28" s="5">
        <f ca="1">D28/E27</f>
        <v>2.7777356673936695</v>
      </c>
      <c r="H28" s="5">
        <f ca="1">SUMIFS(Goalies!$J:$J,Goalies!$C:$C,Projections!$F28,Goalies!$A:$A,Projections!H$4)</f>
        <v>1</v>
      </c>
      <c r="I28" s="5">
        <f ca="1">SUMIFS(Goalies!$J:$J,Goalies!$C:$C,Projections!$F28,Goalies!$A:$A,Projections!I$4)</f>
        <v>1</v>
      </c>
      <c r="J28" s="5">
        <f ca="1">SUMIFS(Goalies!$J:$J,Goalies!$C:$C,Projections!$F28,Goalies!$A:$A,Projections!J$4)</f>
        <v>1</v>
      </c>
      <c r="K28" s="5">
        <f ca="1">SUMIFS(Goalies!$J:$J,Goalies!$C:$C,Projections!$F28,Goalies!$A:$A,Projections!K$4)</f>
        <v>1</v>
      </c>
      <c r="L28" s="5">
        <f ca="1">IFERROR($G28*H27,0)</f>
        <v>2.6944035973718594</v>
      </c>
      <c r="M28" s="5">
        <f ca="1">IFERROR($G28*I27,0)</f>
        <v>2.6944035973718594</v>
      </c>
      <c r="N28" s="5">
        <f ca="1">IFERROR($G28*J27,0)</f>
        <v>2.9443998074372897</v>
      </c>
      <c r="O28" s="5">
        <f ca="1">IFERROR($G28*K27,0)</f>
        <v>2.9443998074372897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Joey Daccord</v>
      </c>
      <c r="R28" s="5" t="str" cm="1">
        <f t="array" aca="1" ref="R28" ca="1">_xlfn.XLOOKUP(1, (Goalies!C:C=Projections!W28)*(Goalies!A:A=Projections!$R$4), Goalies!D:D)</f>
        <v>Philipp Grubauer</v>
      </c>
      <c r="S28" s="24">
        <v>1</v>
      </c>
      <c r="T28" s="5">
        <f ca="1">IFERROR(L28*S27+(1-S27)*N28,0)</f>
        <v>2.6944035973718594</v>
      </c>
      <c r="U28" s="5"/>
      <c r="V28" s="5"/>
      <c r="W28" t="str">
        <f t="shared" ca="1" si="1"/>
        <v>SEA</v>
      </c>
      <c r="X28" s="2">
        <f ca="1">'2026'!BJ26</f>
        <v>110</v>
      </c>
      <c r="Y28" s="2">
        <f ca="1">'2026'!BK26</f>
        <v>-109</v>
      </c>
      <c r="Z28" s="2">
        <f ca="1">'2026'!BL26</f>
        <v>-143</v>
      </c>
      <c r="AA28" s="2">
        <f ca="1">'2026'!BM26</f>
        <v>-173</v>
      </c>
    </row>
    <row r="29" spans="1:27" x14ac:dyDescent="0.2">
      <c r="A29" s="34">
        <f ca="1">IF(D29=0,"0",(_xlfn.XLOOKUP(B29,'2026'!A:A,'2026'!C:C)))</f>
        <v>46043</v>
      </c>
      <c r="B29" t="str">
        <f ca="1"/>
        <v>2025020791 PIT</v>
      </c>
      <c r="C29">
        <f ca="1"/>
        <v>2025020791</v>
      </c>
      <c r="D29" s="7">
        <f ca="1">_xlfn.XLOOKUP(B29,'2026'!A:A,'2026'!AT:AT)</f>
        <v>3.0992979847424489</v>
      </c>
      <c r="E29" s="7">
        <f ca="1">_xlfn.XLOOKUP(B29,'2026'!A:A,'2026'!Z:Z)</f>
        <v>0.97499999999999998</v>
      </c>
      <c r="F29" s="39" t="str">
        <f ca="1">_xlfn.XLOOKUP(B29,'2026'!A:A,'2026'!E:E)</f>
        <v>PIT</v>
      </c>
      <c r="G29" s="5">
        <f ca="1">D29/E30</f>
        <v>3.1464954159821819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2.0700000000000003</v>
      </c>
      <c r="K29" s="5">
        <f ca="1">SUMIFS(Goalies!$J:$J,Goalies!$C:$C,Projections!$F29,Goalies!$A:$A,Projections!K$2)</f>
        <v>2.0700000000000003</v>
      </c>
      <c r="L29" s="5">
        <f ca="1">IFERROR($G29*H30,0)</f>
        <v>3.0992979847424489</v>
      </c>
      <c r="M29" s="5">
        <f ca="1">IFERROR($G29*I30,0)</f>
        <v>3.2094253243018254</v>
      </c>
      <c r="N29" s="5">
        <f ca="1">IFERROR($G29*J30,0)</f>
        <v>3.0992979847424489</v>
      </c>
      <c r="O29" s="5">
        <f ca="1">IFERROR($G29*K30,0)</f>
        <v>3.2094253243018254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Stuart Skinner</v>
      </c>
      <c r="R29" s="5" t="str" cm="1">
        <f t="array" aca="1" ref="R29" ca="1">_xlfn.XLOOKUP(1, (Goalies!C:C=Projections!W29)*(Goalies!A:A=Projections!$R$4), Goalies!D:D)</f>
        <v>Arturs Silovs</v>
      </c>
      <c r="S29" s="24">
        <v>1</v>
      </c>
      <c r="T29" s="5">
        <f ca="1">IFERROR(L29*S28+(1-S28)*N29,0)</f>
        <v>3.0992979847424489</v>
      </c>
      <c r="U29" s="5"/>
      <c r="V29" s="5"/>
      <c r="W29" s="40" t="str">
        <f t="shared" ca="1" si="1"/>
        <v>PIT</v>
      </c>
      <c r="X29" s="43">
        <f ca="1">'2026'!BJ27</f>
        <v>-109</v>
      </c>
      <c r="Y29" s="43">
        <f ca="1">'2026'!BK27</f>
        <v>-135</v>
      </c>
      <c r="Z29" s="43">
        <f ca="1">'2026'!BL27</f>
        <v>-109</v>
      </c>
      <c r="AA29" s="43">
        <f ca="1">'2026'!BM27</f>
        <v>117</v>
      </c>
    </row>
    <row r="30" spans="1:27" x14ac:dyDescent="0.2">
      <c r="A30" s="34">
        <f ca="1">IF(D30=0,"0",(_xlfn.XLOOKUP(B30,'2026'!A:A,'2026'!C:C)))</f>
        <v>46043</v>
      </c>
      <c r="B30" t="str">
        <f ca="1"/>
        <v>2025020791 CGY</v>
      </c>
      <c r="C30">
        <f ca="1"/>
        <v>2025020791</v>
      </c>
      <c r="D30" s="7">
        <f ca="1">_xlfn.XLOOKUP(B30,'2026'!A:A,'2026'!AT:AT)</f>
        <v>2.9900227306981519</v>
      </c>
      <c r="E30" s="7">
        <f ca="1">_xlfn.XLOOKUP(B30,'2026'!A:A,'2026'!Z:Z)</f>
        <v>0.98499999999999999</v>
      </c>
      <c r="F30" s="39" t="str">
        <f ca="1">_xlfn.XLOOKUP(B30,'2026'!A:A,'2026'!E:E)</f>
        <v>CGY</v>
      </c>
      <c r="G30" s="5">
        <f ca="1">D30/E29</f>
        <v>3.066689980203233</v>
      </c>
      <c r="H30" s="5">
        <f ca="1">SUMIFS(Goalies!$J:$J,Goalies!$C:$C,Projections!$F30,Goalies!$A:$A,Projections!H$4)</f>
        <v>0.98499999999999999</v>
      </c>
      <c r="I30" s="5">
        <f ca="1">SUMIFS(Goalies!$J:$J,Goalies!$C:$C,Projections!$F30,Goalies!$A:$A,Projections!I$4)</f>
        <v>1.02</v>
      </c>
      <c r="J30" s="5">
        <f ca="1">SUMIFS(Goalies!$J:$J,Goalies!$C:$C,Projections!$F30,Goalies!$A:$A,Projections!J$4)</f>
        <v>0.98499999999999999</v>
      </c>
      <c r="K30" s="5">
        <f ca="1">SUMIFS(Goalies!$J:$J,Goalies!$C:$C,Projections!$F30,Goalies!$A:$A,Projections!K$4)</f>
        <v>1.02</v>
      </c>
      <c r="L30" s="5">
        <f ca="1">IFERROR($G30*H29,0)</f>
        <v>2.9900227306981519</v>
      </c>
      <c r="M30" s="5">
        <f ca="1">IFERROR($G30*I29,0)</f>
        <v>2.9900227306981519</v>
      </c>
      <c r="N30" s="5">
        <f ca="1">IFERROR($G30*J29,0)</f>
        <v>6.3480482590206933</v>
      </c>
      <c r="O30" s="5">
        <f ca="1">IFERROR($G30*K29,0)</f>
        <v>6.3480482590206933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Dustin Wolf</v>
      </c>
      <c r="R30" s="5" t="str" cm="1">
        <f t="array" aca="1" ref="R30" ca="1">_xlfn.XLOOKUP(1, (Goalies!C:C=Projections!W30)*(Goalies!A:A=Projections!$R$4), Goalies!D:D)</f>
        <v>Devin Cooley</v>
      </c>
      <c r="S30" s="24">
        <v>1</v>
      </c>
      <c r="T30" s="5">
        <f ca="1">IFERROR(L30*S29+(1-S29)*N30,0)</f>
        <v>2.9900227306981519</v>
      </c>
      <c r="U30" s="5"/>
      <c r="V30" s="5"/>
      <c r="W30" s="40" t="str">
        <f t="shared" ca="1" si="1"/>
        <v>CGY</v>
      </c>
      <c r="X30" s="43">
        <f ca="1">'2026'!BJ28</f>
        <v>109</v>
      </c>
      <c r="Y30" s="43">
        <f ca="1">'2026'!BK28</f>
        <v>135</v>
      </c>
      <c r="Z30" s="43">
        <f ca="1">'2026'!BL28</f>
        <v>109</v>
      </c>
      <c r="AA30" s="43">
        <f ca="1">'2026'!BM28</f>
        <v>-117</v>
      </c>
    </row>
    <row r="31" spans="1:27" x14ac:dyDescent="0.2">
      <c r="A31" s="34">
        <f ca="1">IF(D31=0,"0",(_xlfn.XLOOKUP(B31,'2026'!A:A,'2026'!C:C)))</f>
        <v>46043</v>
      </c>
      <c r="B31" t="str">
        <f ca="1"/>
        <v>2025020792 WSH</v>
      </c>
      <c r="C31">
        <f ca="1"/>
        <v>2025020792</v>
      </c>
      <c r="D31" s="7">
        <f ca="1">_xlfn.XLOOKUP(B31,'2026'!A:A,'2026'!AT:AT)</f>
        <v>3.2782607984434864</v>
      </c>
      <c r="E31" s="7">
        <f ca="1">_xlfn.XLOOKUP(B31,'2026'!A:A,'2026'!Z:Z)</f>
        <v>0.97499999999999998</v>
      </c>
      <c r="F31" s="39" t="str">
        <f ca="1">_xlfn.XLOOKUP(B31,'2026'!A:A,'2026'!E:E)</f>
        <v>WSH</v>
      </c>
      <c r="G31" s="5">
        <f ca="1">D31/E32</f>
        <v>3.182777474216977</v>
      </c>
      <c r="H31" s="5">
        <f ca="1">SUMIFS(Goalies!$J:$J,Goalies!$C:$C,Projections!$F31,Goalies!$A:$A,Projections!H$2)</f>
        <v>0.97499999999999998</v>
      </c>
      <c r="I31" s="5">
        <f ca="1">SUMIFS(Goalies!$J:$J,Goalies!$C:$C,Projections!$F31,Goalies!$A:$A,Projections!I$2)</f>
        <v>0.97499999999999998</v>
      </c>
      <c r="J31" s="5">
        <f ca="1">SUMIFS(Goalies!$J:$J,Goalies!$C:$C,Projections!$F31,Goalies!$A:$A,Projections!J$2)</f>
        <v>1.04</v>
      </c>
      <c r="K31" s="5">
        <f ca="1">SUMIFS(Goalies!$J:$J,Goalies!$C:$C,Projections!$F31,Goalies!$A:$A,Projections!K$2)</f>
        <v>1.04</v>
      </c>
      <c r="L31" s="5">
        <f ca="1">IFERROR($G31*H32,0)</f>
        <v>3.1032080373615525</v>
      </c>
      <c r="M31" s="5">
        <f ca="1">IFERROR($G31*I32,0)</f>
        <v>6.7156604705978227</v>
      </c>
      <c r="N31" s="5">
        <f ca="1">IFERROR($G31*J32,0)</f>
        <v>3.1032080373615525</v>
      </c>
      <c r="O31" s="5">
        <f ca="1">IFERROR($G31*K32,0)</f>
        <v>6.7156604705978227</v>
      </c>
      <c r="P31" s="2" t="str">
        <f ca="1">_xlfn.XLOOKUP(B31,'2026'!A:A,'2026'!AS:AS)</f>
        <v>Strong</v>
      </c>
      <c r="Q31" s="5" t="str" cm="1">
        <f t="array" aca="1" ref="Q31" ca="1">_xlfn.XLOOKUP(1, (Goalies!C:C=Projections!W31)*(Goalies!A:A=Projections!$Q$4), Goalies!D:D)</f>
        <v>Logan Thompson</v>
      </c>
      <c r="R31" s="5" t="str" cm="1">
        <f t="array" aca="1" ref="R31" ca="1">_xlfn.XLOOKUP(1, (Goalies!C:C=Projections!W31)*(Goalies!A:A=Projections!$R$4), Goalies!D:D)</f>
        <v>Charlie Lindgren</v>
      </c>
      <c r="S31" s="24">
        <v>0</v>
      </c>
      <c r="T31" s="5">
        <f ca="1">IFERROR(L31*S32+(1-S32)*M31,0)</f>
        <v>3.1032080373615525</v>
      </c>
      <c r="U31" s="5"/>
      <c r="V31" s="5"/>
      <c r="W31" t="str">
        <f t="shared" ca="1" si="1"/>
        <v>WSH</v>
      </c>
      <c r="X31" s="2">
        <f ca="1">'2026'!BJ29</f>
        <v>-119</v>
      </c>
      <c r="Y31" s="2">
        <f ca="1">'2026'!BK29</f>
        <v>-125</v>
      </c>
      <c r="Z31" s="2">
        <f ca="1">'2026'!BL29</f>
        <v>101</v>
      </c>
      <c r="AA31" s="2">
        <f ca="1">'2026'!BM29</f>
        <v>127</v>
      </c>
    </row>
    <row r="32" spans="1:27" x14ac:dyDescent="0.2">
      <c r="A32" s="34">
        <f ca="1">IF(D32=0,"0",(_xlfn.XLOOKUP(B32,'2026'!A:A,'2026'!C:C)))</f>
        <v>46043</v>
      </c>
      <c r="B32" t="str">
        <f ca="1"/>
        <v>2025020792 VAN</v>
      </c>
      <c r="C32">
        <f ca="1"/>
        <v>2025020792</v>
      </c>
      <c r="D32" s="7">
        <f ca="1">_xlfn.XLOOKUP(B32,'2026'!A:A,'2026'!AT:AT)</f>
        <v>2.6739227385564428</v>
      </c>
      <c r="E32" s="7">
        <f ca="1">_xlfn.XLOOKUP(B32,'2026'!A:A,'2026'!Z:Z)</f>
        <v>1.03</v>
      </c>
      <c r="F32" s="39" t="str">
        <f ca="1">_xlfn.XLOOKUP(B32,'2026'!A:A,'2026'!E:E)</f>
        <v>VAN</v>
      </c>
      <c r="G32" s="5">
        <f ca="1">D32/E31</f>
        <v>2.7424848600578899</v>
      </c>
      <c r="H32" s="5">
        <f ca="1">SUMIFS(Goalies!$J:$J,Goalies!$C:$C,Projections!$F32,Goalies!$A:$A,Projections!H$4)</f>
        <v>0.97499999999999998</v>
      </c>
      <c r="I32" s="5">
        <f ca="1">SUMIFS(Goalies!$J:$J,Goalies!$C:$C,Projections!$F32,Goalies!$A:$A,Projections!I$4)</f>
        <v>2.1100000000000003</v>
      </c>
      <c r="J32" s="5">
        <f ca="1">SUMIFS(Goalies!$J:$J,Goalies!$C:$C,Projections!$F32,Goalies!$A:$A,Projections!J$4)</f>
        <v>0.97499999999999998</v>
      </c>
      <c r="K32" s="5">
        <f ca="1">SUMIFS(Goalies!$J:$J,Goalies!$C:$C,Projections!$F32,Goalies!$A:$A,Projections!K$4)</f>
        <v>2.1100000000000003</v>
      </c>
      <c r="L32" s="5">
        <f ca="1">IFERROR($G32*H31,0)</f>
        <v>2.6739227385564428</v>
      </c>
      <c r="M32" s="5">
        <f ca="1">IFERROR($G32*I31,0)</f>
        <v>2.6739227385564428</v>
      </c>
      <c r="N32" s="5">
        <f ca="1">IFERROR($G32*J31,0)</f>
        <v>2.8521842544602056</v>
      </c>
      <c r="O32" s="5">
        <f ca="1">IFERROR($G32*K31,0)</f>
        <v>2.8521842544602056</v>
      </c>
      <c r="P32" s="2" t="str">
        <f ca="1">_xlfn.XLOOKUP(B32,'2026'!A:A,'2026'!AS:AS)</f>
        <v>Strong</v>
      </c>
      <c r="Q32" s="5" t="str" cm="1">
        <f t="array" aca="1" ref="Q32" ca="1">_xlfn.XLOOKUP(1, (Goalies!C:C=Projections!W32)*(Goalies!A:A=Projections!$Q$4), Goalies!D:D)</f>
        <v>Thatcher Demko</v>
      </c>
      <c r="R32" s="5" t="str" cm="1">
        <f t="array" aca="1" ref="R32" ca="1">_xlfn.XLOOKUP(1, (Goalies!C:C=Projections!W32)*(Goalies!A:A=Projections!$R$4), Goalies!D:D)</f>
        <v>Kevin Lankinen</v>
      </c>
      <c r="S32" s="24">
        <v>1</v>
      </c>
      <c r="T32" s="5">
        <f ca="1">IFERROR(L32*S31+(1-S31)*N32,0)</f>
        <v>2.8521842544602056</v>
      </c>
      <c r="U32" s="5"/>
      <c r="V32" s="5"/>
      <c r="W32" t="str">
        <f t="shared" ca="1" si="1"/>
        <v>VAN</v>
      </c>
      <c r="X32" s="2">
        <f ca="1">'2026'!BJ30</f>
        <v>119</v>
      </c>
      <c r="Y32" s="2">
        <f ca="1">'2026'!BK30</f>
        <v>125</v>
      </c>
      <c r="Z32" s="2">
        <f ca="1">'2026'!BL30</f>
        <v>-101</v>
      </c>
      <c r="AA32" s="2">
        <f ca="1">'2026'!BM30</f>
        <v>-127</v>
      </c>
    </row>
    <row r="33" spans="1:27" x14ac:dyDescent="0.2">
      <c r="A33" s="34" t="str">
        <f>IF(D33=0,"0",(_xlfn.XLOOKUP(B33,'2026'!A:A,'2026'!C:C)))</f>
        <v>0</v>
      </c>
      <c r="D33" s="7">
        <f>_xlfn.XLOOKUP(B33,'2026'!A:A,'2026'!AT:AT)</f>
        <v>0</v>
      </c>
      <c r="E33" s="7">
        <f>_xlfn.XLOOKUP(B33,'2026'!A:A,'2026'!Z:Z)</f>
        <v>0</v>
      </c>
      <c r="F33" s="39">
        <f>_xlfn.XLOOKUP(B33,'2026'!A:A,'2026'!E:E)</f>
        <v>0</v>
      </c>
      <c r="G33" s="5" t="e">
        <f>D33/E34</f>
        <v>#DIV/0!</v>
      </c>
      <c r="H33" s="5">
        <f>SUMIFS(Goalies!$J:$J,Goalies!$C:$C,Projections!$F33,Goalies!$A:$A,Projections!H$2)</f>
        <v>0</v>
      </c>
      <c r="I33" s="5">
        <f>SUMIFS(Goalies!$J:$J,Goalies!$C:$C,Projections!$F33,Goalies!$A:$A,Projections!I$2)</f>
        <v>0</v>
      </c>
      <c r="J33" s="5">
        <f>SUMIFS(Goalies!$J:$J,Goalies!$C:$C,Projections!$F33,Goalies!$A:$A,Projections!J$2)</f>
        <v>0</v>
      </c>
      <c r="K33" s="5">
        <f>SUMIFS(Goalies!$J:$J,Goalies!$C:$C,Projections!$F33,Goalies!$A:$A,Projections!K$2)</f>
        <v>0</v>
      </c>
      <c r="L33" s="5">
        <f>IFERROR($G33*H34,0)</f>
        <v>0</v>
      </c>
      <c r="M33" s="5">
        <f>IFERROR($G33*I34,0)</f>
        <v>0</v>
      </c>
      <c r="N33" s="5">
        <f>IFERROR($G33*J34,0)</f>
        <v>0</v>
      </c>
      <c r="O33" s="5">
        <f>IFERROR($G33*K34,0)</f>
        <v>0</v>
      </c>
      <c r="P33" s="2">
        <f>_xlfn.XLOOKUP(B33,'2026'!A:A,'2026'!AS:AS)</f>
        <v>0</v>
      </c>
      <c r="Q33" s="5" t="e" cm="1">
        <f t="array" ref="Q33">_xlfn.XLOOKUP(1, (Goalies!C:C=Projections!W33)*(Goalies!A:A=Projections!$Q$4), Goalies!D:D)</f>
        <v>#N/A</v>
      </c>
      <c r="R33" s="5" t="e" cm="1">
        <f t="array" ref="R33">_xlfn.XLOOKUP(1, (Goalies!C:C=Projections!W33)*(Goalies!A:A=Projections!$R$4), Goalies!D:D)</f>
        <v>#N/A</v>
      </c>
      <c r="S33" s="24">
        <v>0</v>
      </c>
      <c r="T33" s="5">
        <f>IFERROR(L33*S34+(1-S34)*M33,0)</f>
        <v>0</v>
      </c>
      <c r="U33" s="5"/>
      <c r="V33" s="5"/>
      <c r="W33" s="40">
        <f t="shared" si="1"/>
        <v>0</v>
      </c>
      <c r="X33" s="43" t="e">
        <f>'2026'!BJ31</f>
        <v>#N/A</v>
      </c>
      <c r="Y33" s="43" t="e">
        <f>'2026'!BK31</f>
        <v>#N/A</v>
      </c>
      <c r="Z33" s="43" t="e">
        <f>'2026'!BL31</f>
        <v>#N/A</v>
      </c>
      <c r="AA33" s="43" t="e">
        <f>'2026'!BM31</f>
        <v>#N/A</v>
      </c>
    </row>
    <row r="34" spans="1:27" x14ac:dyDescent="0.2">
      <c r="A34" s="34" t="str">
        <f>IF(D34=0,"0",(_xlfn.XLOOKUP(B34,'2026'!A:A,'2026'!C:C)))</f>
        <v>0</v>
      </c>
      <c r="D34" s="7">
        <f>_xlfn.XLOOKUP(B34,'2026'!A:A,'2026'!AT:AT)</f>
        <v>0</v>
      </c>
      <c r="E34" s="7">
        <f>_xlfn.XLOOKUP(B34,'2026'!A:A,'2026'!Z:Z)</f>
        <v>0</v>
      </c>
      <c r="F34" s="39">
        <f>_xlfn.XLOOKUP(B34,'2026'!A:A,'2026'!E:E)</f>
        <v>0</v>
      </c>
      <c r="G34" s="5" t="e">
        <f>D34/E33</f>
        <v>#DIV/0!</v>
      </c>
      <c r="H34" s="5">
        <f>SUMIFS(Goalies!$J:$J,Goalies!$C:$C,Projections!$F34,Goalies!$A:$A,Projections!H$4)</f>
        <v>0</v>
      </c>
      <c r="I34" s="5">
        <f>SUMIFS(Goalies!$J:$J,Goalies!$C:$C,Projections!$F34,Goalies!$A:$A,Projections!I$4)</f>
        <v>0</v>
      </c>
      <c r="J34" s="5">
        <f>SUMIFS(Goalies!$J:$J,Goalies!$C:$C,Projections!$F34,Goalies!$A:$A,Projections!J$4)</f>
        <v>0</v>
      </c>
      <c r="K34" s="5">
        <f>SUMIFS(Goalies!$J:$J,Goalies!$C:$C,Projections!$F34,Goalies!$A:$A,Projections!K$4)</f>
        <v>0</v>
      </c>
      <c r="L34" s="5">
        <f>IFERROR($G34*H33,0)</f>
        <v>0</v>
      </c>
      <c r="M34" s="5">
        <f>IFERROR($G34*I33,0)</f>
        <v>0</v>
      </c>
      <c r="N34" s="5">
        <f>IFERROR($G34*J33,0)</f>
        <v>0</v>
      </c>
      <c r="O34" s="5">
        <f>IFERROR($G34*K33,0)</f>
        <v>0</v>
      </c>
      <c r="P34" s="2">
        <f>_xlfn.XLOOKUP(B34,'2026'!A:A,'2026'!AS:AS)</f>
        <v>0</v>
      </c>
      <c r="Q34" s="5" t="e" cm="1">
        <f t="array" ref="Q34">_xlfn.XLOOKUP(1, (Goalies!C:C=Projections!W34)*(Goalies!A:A=Projections!$Q$4), Goalies!D:D)</f>
        <v>#N/A</v>
      </c>
      <c r="R34" s="5" t="e" cm="1">
        <f t="array" ref="R34">_xlfn.XLOOKUP(1, (Goalies!C:C=Projections!W34)*(Goalies!A:A=Projections!$R$4), Goalies!D:D)</f>
        <v>#N/A</v>
      </c>
      <c r="S34" s="24">
        <v>1</v>
      </c>
      <c r="T34" s="5">
        <f>IFERROR(L34*S33+(1-S33)*N34,0)</f>
        <v>0</v>
      </c>
      <c r="U34" s="5"/>
      <c r="V34" s="5"/>
      <c r="W34" s="40">
        <f t="shared" si="1"/>
        <v>0</v>
      </c>
      <c r="X34" s="43" t="e">
        <f>'2026'!BJ32</f>
        <v>#N/A</v>
      </c>
      <c r="Y34" s="43" t="e">
        <f>'2026'!BK32</f>
        <v>#N/A</v>
      </c>
      <c r="Z34" s="43" t="e">
        <f>'2026'!BL32</f>
        <v>#N/A</v>
      </c>
      <c r="AA34" s="43" t="e">
        <f>'2026'!BM32</f>
        <v>#N/A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1591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1592</v>
      </c>
    </row>
    <row r="1307" spans="16:16" x14ac:dyDescent="0.2">
      <c r="P1307" s="96" t="s">
        <v>1592</v>
      </c>
    </row>
    <row r="1308" spans="16:16" x14ac:dyDescent="0.2">
      <c r="P1308" s="96" t="s">
        <v>1593</v>
      </c>
    </row>
    <row r="1309" spans="16:16" x14ac:dyDescent="0.2">
      <c r="P1309" s="96" t="s">
        <v>1593</v>
      </c>
    </row>
    <row r="1310" spans="16:16" x14ac:dyDescent="0.2">
      <c r="P1310" s="96" t="s">
        <v>1594</v>
      </c>
    </row>
    <row r="1311" spans="16:16" x14ac:dyDescent="0.2">
      <c r="P1311" s="96" t="s">
        <v>1594</v>
      </c>
    </row>
    <row r="1312" spans="16:16" x14ac:dyDescent="0.2">
      <c r="P1312" s="96" t="s">
        <v>1593</v>
      </c>
    </row>
    <row r="1313" spans="16:16" x14ac:dyDescent="0.2">
      <c r="P1313" s="96" t="s">
        <v>1593</v>
      </c>
    </row>
    <row r="1314" spans="16:16" x14ac:dyDescent="0.2">
      <c r="P1314" s="96" t="s">
        <v>1592</v>
      </c>
    </row>
    <row r="1315" spans="16:16" x14ac:dyDescent="0.2">
      <c r="P1315" s="96" t="s">
        <v>1592</v>
      </c>
    </row>
    <row r="1316" spans="16:16" x14ac:dyDescent="0.2">
      <c r="P1316" s="96" t="s">
        <v>1593</v>
      </c>
    </row>
    <row r="1317" spans="16:16" x14ac:dyDescent="0.2">
      <c r="P1317" s="96" t="s">
        <v>1593</v>
      </c>
    </row>
    <row r="1318" spans="16:16" x14ac:dyDescent="0.2">
      <c r="P1318" s="96" t="s">
        <v>1594</v>
      </c>
    </row>
    <row r="1319" spans="16:16" x14ac:dyDescent="0.2">
      <c r="P1319" s="96" t="s">
        <v>1594</v>
      </c>
    </row>
    <row r="1320" spans="16:16" x14ac:dyDescent="0.2">
      <c r="P1320" s="96" t="s">
        <v>1592</v>
      </c>
    </row>
    <row r="1321" spans="16:16" x14ac:dyDescent="0.2">
      <c r="P1321" s="96" t="s">
        <v>1592</v>
      </c>
    </row>
    <row r="1322" spans="16:16" x14ac:dyDescent="0.2">
      <c r="P1322" s="96" t="s">
        <v>1592</v>
      </c>
    </row>
    <row r="1323" spans="16:16" x14ac:dyDescent="0.2">
      <c r="P1323" s="96" t="s">
        <v>1592</v>
      </c>
    </row>
    <row r="1324" spans="16:16" x14ac:dyDescent="0.2">
      <c r="P1324" s="96" t="s">
        <v>1592</v>
      </c>
    </row>
    <row r="1325" spans="16:16" x14ac:dyDescent="0.2">
      <c r="P1325" s="96" t="s">
        <v>1592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K1631" activePane="bottomRight" state="frozen"/>
      <selection activeCell="J43" sqref="J43"/>
      <selection pane="topRight" activeCell="J43" sqref="J43"/>
      <selection pane="bottomLeft" activeCell="J43" sqref="J43"/>
      <selection pane="bottomRight" activeCell="R1651" sqref="R1651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5.6117982422627852</v>
      </c>
      <c r="BJ3" s="21" t="e">
        <f t="shared" ca="1" si="0"/>
        <v>#N/A</v>
      </c>
      <c r="BK3" s="21" t="e">
        <f t="shared" ca="1" si="0"/>
        <v>#N/A</v>
      </c>
      <c r="BL3" s="21" t="e">
        <f t="shared" ca="1" si="0"/>
        <v>#N/A</v>
      </c>
      <c r="BM3" s="21" t="e">
        <f t="shared" ca="1" si="0"/>
        <v>#N/A</v>
      </c>
      <c r="BN3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#N/A</v>
      </c>
      <c r="BO3" s="22" t="e">
        <f ca="1">1-BO4</f>
        <v>#N/A</v>
      </c>
      <c r="BP3" s="22" t="e">
        <f ca="1">1-BP4</f>
        <v>#N/A</v>
      </c>
      <c r="BQ3" s="22" t="e">
        <f ca="1">1-BQ4</f>
        <v>#N/A</v>
      </c>
    </row>
    <row r="4" spans="48:69" ht="15" x14ac:dyDescent="0.2">
      <c r="AV4" s="5">
        <f ca="1">Projections!T6</f>
        <v>3.1713190645517608</v>
      </c>
      <c r="BJ4" s="21" t="e">
        <f t="shared" ca="1" si="0"/>
        <v>#N/A</v>
      </c>
      <c r="BK4" s="21" t="e">
        <f t="shared" ca="1" si="0"/>
        <v>#N/A</v>
      </c>
      <c r="BL4" s="21" t="e">
        <f t="shared" ca="1" si="0"/>
        <v>#N/A</v>
      </c>
      <c r="BM4" s="21" t="e">
        <f t="shared" ca="1" si="0"/>
        <v>#N/A</v>
      </c>
      <c r="BN4" s="22" t="e">
        <f ca="1">1-BN3</f>
        <v>#N/A</v>
      </c>
      <c r="BO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" spans="48:69" ht="15" x14ac:dyDescent="0.2">
      <c r="AV5" s="5">
        <f ca="1">Projections!T7</f>
        <v>3.3612166336165443</v>
      </c>
      <c r="BJ5" s="21">
        <f t="shared" ca="1" si="0"/>
        <v>-104</v>
      </c>
      <c r="BK5" s="21">
        <f t="shared" ca="1" si="0"/>
        <v>-195</v>
      </c>
      <c r="BL5" s="21">
        <f t="shared" ca="1" si="0"/>
        <v>-163</v>
      </c>
      <c r="BM5" s="21">
        <f t="shared" ca="1" si="0"/>
        <v>-124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0.51080761978440525</v>
      </c>
      <c r="BO5" s="22">
        <f ca="1">1-BO6</f>
        <v>0.66128953016528158</v>
      </c>
      <c r="BP5" s="22">
        <f ca="1">1-BP6</f>
        <v>0.62023926915053051</v>
      </c>
      <c r="BQ5" s="22">
        <f ca="1">1-BQ6</f>
        <v>0.55319718533427575</v>
      </c>
    </row>
    <row r="6" spans="48:69" ht="15" x14ac:dyDescent="0.2">
      <c r="AV6" s="5">
        <f ca="1">Projections!T8</f>
        <v>3.3049941123310811</v>
      </c>
      <c r="BJ6" s="21">
        <f t="shared" ref="BJ6:BJ18" ca="1" si="1">IF(BN6=0.5,100,IF(BN6&gt;0.5,-ROUND(100*BN6/(1-BN6),0),ROUND(100*(1-BN6)/BN6,0)))</f>
        <v>104</v>
      </c>
      <c r="BK6" s="21">
        <f t="shared" ref="BK6:BK18" ca="1" si="2">IF(BO6=0.5,100,IF(BO6&gt;0.5,-ROUND(100*BO6/(1-BO6),0),ROUND(100*(1-BO6)/BO6,0)))</f>
        <v>195</v>
      </c>
      <c r="BL6" s="21">
        <f t="shared" ref="BL6:BL18" ca="1" si="3">IF(BP6=0.5,100,IF(BP6&gt;0.5,-ROUND(100*BP6/(1-BP6),0),ROUND(100*(1-BP6)/BP6,0)))</f>
        <v>163</v>
      </c>
      <c r="BM6" s="21">
        <f t="shared" ref="BM6:BM18" ca="1" si="4">IF(BQ6=0.5,100,IF(BQ6&gt;0.5,-ROUND(100*BQ6/(1-BQ6),0),ROUND(100*(1-BQ6)/BQ6,0)))</f>
        <v>124</v>
      </c>
      <c r="BN6" s="22">
        <f ca="1">1-BN5</f>
        <v>0.48919238021559475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0.33871046983471842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0.37976073084946954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0.44680281466572425</v>
      </c>
    </row>
    <row r="7" spans="48:69" ht="15" x14ac:dyDescent="0.2">
      <c r="AV7" s="5">
        <f ca="1">Projections!T9</f>
        <v>2.4343330838930526</v>
      </c>
      <c r="BJ7" s="21">
        <f t="shared" ca="1" si="1"/>
        <v>233</v>
      </c>
      <c r="BK7" s="21">
        <f t="shared" ca="1" si="2"/>
        <v>-145</v>
      </c>
      <c r="BL7" s="21">
        <f t="shared" ca="1" si="3"/>
        <v>-116</v>
      </c>
      <c r="BM7" s="21">
        <f t="shared" ca="1" si="4"/>
        <v>111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0.29999515905318652</v>
      </c>
      <c r="BO7" s="22">
        <f ca="1">1-BO8</f>
        <v>0.59142933965481648</v>
      </c>
      <c r="BP7" s="22">
        <f ca="1">1-BP8</f>
        <v>0.53663005006008746</v>
      </c>
      <c r="BQ7" s="22">
        <f ca="1">1-BQ8</f>
        <v>0.47317267150586584</v>
      </c>
    </row>
    <row r="8" spans="48:69" ht="15" x14ac:dyDescent="0.2">
      <c r="AV8" s="5">
        <f ca="1">Projections!T10</f>
        <v>3.766235513513513</v>
      </c>
      <c r="BJ8" s="21">
        <f t="shared" ca="1" si="1"/>
        <v>-233</v>
      </c>
      <c r="BK8" s="21">
        <f t="shared" ca="1" si="2"/>
        <v>145</v>
      </c>
      <c r="BL8" s="21">
        <f t="shared" ca="1" si="3"/>
        <v>116</v>
      </c>
      <c r="BM8" s="21">
        <f t="shared" ca="1" si="4"/>
        <v>-111</v>
      </c>
      <c r="BN8" s="22">
        <f ca="1">1-BN7</f>
        <v>0.70000484094681348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</row>
    <row r="9" spans="48:69" ht="15" x14ac:dyDescent="0.2">
      <c r="AV9" s="5">
        <f ca="1">Projections!T11</f>
        <v>2.7997338318620124</v>
      </c>
      <c r="BJ9" s="21">
        <f t="shared" ca="1" si="1"/>
        <v>155</v>
      </c>
      <c r="BK9" s="21">
        <f t="shared" ca="1" si="2"/>
        <v>-153</v>
      </c>
      <c r="BL9" s="21">
        <f t="shared" ca="1" si="3"/>
        <v>-125</v>
      </c>
      <c r="BM9" s="21">
        <f t="shared" ca="1" si="4"/>
        <v>103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0.39272006882639299</v>
      </c>
      <c r="BO9" s="22">
        <f ca="1">1-BO10</f>
        <v>0.60514670017384398</v>
      </c>
      <c r="BP9" s="22">
        <f ca="1">1-BP10</f>
        <v>0.55458559114592265</v>
      </c>
      <c r="BQ9" s="22">
        <f ca="1">1-BQ10</f>
        <v>0.49163396849348551</v>
      </c>
    </row>
    <row r="10" spans="48:69" ht="15" x14ac:dyDescent="0.2">
      <c r="AV10" s="5">
        <f ca="1">Projections!T12</f>
        <v>3.4849188108108109</v>
      </c>
      <c r="BJ10" s="21">
        <f t="shared" ca="1" si="1"/>
        <v>-155</v>
      </c>
      <c r="BK10" s="21">
        <f t="shared" ca="1" si="2"/>
        <v>153</v>
      </c>
      <c r="BL10" s="21">
        <f t="shared" ca="1" si="3"/>
        <v>125</v>
      </c>
      <c r="BM10" s="21">
        <f t="shared" ca="1" si="4"/>
        <v>-103</v>
      </c>
      <c r="BN10" s="22">
        <f ca="1">1-BN9</f>
        <v>0.60727993117360701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0.39485329982615608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0.44541440885407735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0.50836603150651449</v>
      </c>
    </row>
    <row r="11" spans="48:69" ht="15" x14ac:dyDescent="0.2">
      <c r="AV11" s="5">
        <f ca="1">Projections!T13</f>
        <v>2.8820846133392948</v>
      </c>
      <c r="BJ11" s="21">
        <f t="shared" ca="1" si="1"/>
        <v>122</v>
      </c>
      <c r="BK11" s="21">
        <f t="shared" ca="1" si="2"/>
        <v>-132</v>
      </c>
      <c r="BL11" s="21">
        <f t="shared" ca="1" si="3"/>
        <v>-106</v>
      </c>
      <c r="BM11" s="21">
        <f t="shared" ca="1" si="4"/>
        <v>120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0.45087730642000712</v>
      </c>
      <c r="BO11" s="22">
        <f ca="1">1-BO12</f>
        <v>0.56890743065951366</v>
      </c>
      <c r="BP11" s="22">
        <f ca="1">1-BP12</f>
        <v>0.51346123360159579</v>
      </c>
      <c r="BQ11" s="22">
        <f ca="1">1-BQ12</f>
        <v>0.45494839593842851</v>
      </c>
    </row>
    <row r="12" spans="48:69" ht="15" x14ac:dyDescent="0.2">
      <c r="AV12" s="5">
        <f ca="1">Projections!T14</f>
        <v>3.1693568132841516</v>
      </c>
      <c r="BJ12" s="21">
        <f t="shared" ca="1" si="1"/>
        <v>-122</v>
      </c>
      <c r="BK12" s="21">
        <f t="shared" ca="1" si="2"/>
        <v>132</v>
      </c>
      <c r="BL12" s="21">
        <f t="shared" ca="1" si="3"/>
        <v>106</v>
      </c>
      <c r="BM12" s="21">
        <f t="shared" ca="1" si="4"/>
        <v>-120</v>
      </c>
      <c r="BN12" s="22">
        <f ca="1">1-BN11</f>
        <v>0.54912269357999288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0.43109256934048629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0.48653876639840427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0.54505160406157149</v>
      </c>
    </row>
    <row r="13" spans="48:69" ht="15" x14ac:dyDescent="0.2">
      <c r="AV13" s="5">
        <f ca="1">Projections!T15</f>
        <v>2.6491940896770845</v>
      </c>
      <c r="BJ13" s="21">
        <f t="shared" ca="1" si="1"/>
        <v>144</v>
      </c>
      <c r="BK13" s="21">
        <f t="shared" ca="1" si="2"/>
        <v>-116</v>
      </c>
      <c r="BL13" s="21">
        <f t="shared" ca="1" si="3"/>
        <v>110</v>
      </c>
      <c r="BM13" s="21">
        <f t="shared" ca="1" si="4"/>
        <v>137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0.41017057431202308</v>
      </c>
      <c r="BO13" s="22">
        <f ca="1">1-BO14</f>
        <v>0.53727876440965006</v>
      </c>
      <c r="BP13" s="22">
        <f ca="1">1-BP14</f>
        <v>0.47713743904550132</v>
      </c>
      <c r="BQ13" s="22">
        <f ca="1">1-BQ14</f>
        <v>0.42225511980038033</v>
      </c>
    </row>
    <row r="14" spans="48:69" ht="15" x14ac:dyDescent="0.2">
      <c r="AV14" s="5">
        <f ca="1">Projections!T16</f>
        <v>3.1974920055157199</v>
      </c>
      <c r="BJ14" s="21">
        <f t="shared" ca="1" si="1"/>
        <v>-144</v>
      </c>
      <c r="BK14" s="21">
        <f t="shared" ca="1" si="2"/>
        <v>116</v>
      </c>
      <c r="BL14" s="21">
        <f t="shared" ca="1" si="3"/>
        <v>-110</v>
      </c>
      <c r="BM14" s="21">
        <f t="shared" ca="1" si="4"/>
        <v>-137</v>
      </c>
      <c r="BN14" s="22">
        <f ca="1">1-BN13</f>
        <v>0.58982942568797692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0.46272123559034994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0.52286256095449868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0.57774488019961967</v>
      </c>
    </row>
    <row r="15" spans="48:69" ht="15" x14ac:dyDescent="0.2">
      <c r="AV15" s="5">
        <f ca="1">Projections!T17</f>
        <v>2.6656918938889342</v>
      </c>
      <c r="BJ15" s="21">
        <f t="shared" ca="1" si="1"/>
        <v>172</v>
      </c>
      <c r="BK15" s="21">
        <f t="shared" ca="1" si="2"/>
        <v>-142</v>
      </c>
      <c r="BL15" s="21">
        <f t="shared" ca="1" si="3"/>
        <v>-115</v>
      </c>
      <c r="BM15" s="21">
        <f t="shared" ca="1" si="4"/>
        <v>111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0.36757717907810739</v>
      </c>
      <c r="BO15" s="22">
        <f ca="1">1-BO16</f>
        <v>0.58741754507199062</v>
      </c>
      <c r="BP15" s="22">
        <f ca="1">1-BP16</f>
        <v>0.53415733596421511</v>
      </c>
      <c r="BQ15" s="22">
        <f ca="1">1-BQ16</f>
        <v>0.47309714142171455</v>
      </c>
    </row>
    <row r="16" spans="48:69" ht="15" x14ac:dyDescent="0.2">
      <c r="AV16" s="5">
        <f ca="1">Projections!T18</f>
        <v>3.515410928262948</v>
      </c>
      <c r="BJ16" s="21">
        <f t="shared" ca="1" si="1"/>
        <v>-172</v>
      </c>
      <c r="BK16" s="21">
        <f t="shared" ca="1" si="2"/>
        <v>142</v>
      </c>
      <c r="BL16" s="21">
        <f t="shared" ca="1" si="3"/>
        <v>115</v>
      </c>
      <c r="BM16" s="21">
        <f t="shared" ca="1" si="4"/>
        <v>-111</v>
      </c>
      <c r="BN16" s="22">
        <f ca="1">1-BN15</f>
        <v>0.63242282092189261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0.41258245492800938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0.46584266403578489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0.52690285857828545</v>
      </c>
    </row>
    <row r="17" spans="48:69" ht="15" x14ac:dyDescent="0.2">
      <c r="AV17" s="5">
        <f ca="1">Projections!T19</f>
        <v>2.3365557728966175</v>
      </c>
      <c r="BJ17" s="21">
        <f t="shared" ca="1" si="1"/>
        <v>159</v>
      </c>
      <c r="BK17" s="21">
        <f t="shared" ca="1" si="2"/>
        <v>122</v>
      </c>
      <c r="BL17" s="21">
        <f t="shared" ca="1" si="3"/>
        <v>163</v>
      </c>
      <c r="BM17" s="21">
        <f t="shared" ca="1" si="4"/>
        <v>196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0.38627961609857975</v>
      </c>
      <c r="BO17" s="22">
        <f ca="1">1-BO18</f>
        <v>0.44980218273738748</v>
      </c>
      <c r="BP17" s="22">
        <f ca="1">1-BP18</f>
        <v>0.38079531617837414</v>
      </c>
      <c r="BQ17" s="22">
        <f ca="1">1-BQ18</f>
        <v>0.33835739286763444</v>
      </c>
    </row>
    <row r="18" spans="48:69" ht="15" x14ac:dyDescent="0.2">
      <c r="AV18" s="5">
        <f ca="1">Projections!T20</f>
        <v>3.0111870804805285</v>
      </c>
      <c r="BJ18" s="21">
        <f t="shared" ca="1" si="1"/>
        <v>-159</v>
      </c>
      <c r="BK18" s="21">
        <f t="shared" ca="1" si="2"/>
        <v>-122</v>
      </c>
      <c r="BL18" s="21">
        <f t="shared" ca="1" si="3"/>
        <v>-163</v>
      </c>
      <c r="BM18" s="21">
        <f t="shared" ca="1" si="4"/>
        <v>-196</v>
      </c>
      <c r="BN18" s="22">
        <f ca="1">1-BN17</f>
        <v>0.61372038390142025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0.55019781726261252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0.61920468382162586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0.66164260713236556</v>
      </c>
    </row>
    <row r="19" spans="48:69" ht="15" x14ac:dyDescent="0.2">
      <c r="AV19" s="5">
        <f ca="1">Projections!T21</f>
        <v>2.8765085104592849</v>
      </c>
      <c r="BJ19" s="21">
        <f t="shared" ref="BJ19:BJ56" ca="1" si="5">IF(BN19=0.5,100,IF(BN19&gt;0.5,-ROUND(100*BN19/(1-BN19),0),ROUND(100*(1-BN19)/BN19,0)))</f>
        <v>116</v>
      </c>
      <c r="BK19" s="21">
        <f t="shared" ref="BK19:BK56" ca="1" si="6">IF(BO19=0.5,100,IF(BO19&gt;0.5,-ROUND(100*BO19/(1-BO19),0),ROUND(100*(1-BO19)/BO19,0)))</f>
        <v>-125</v>
      </c>
      <c r="BL19" s="21">
        <f t="shared" ref="BL19:BL56" ca="1" si="7">IF(BP19=0.5,100,IF(BP19&gt;0.5,-ROUND(100*BP19/(1-BP19),0),ROUND(100*(1-BP19)/BP19,0)))</f>
        <v>101</v>
      </c>
      <c r="BM19" s="21">
        <f t="shared" ref="BM19:BM56" ca="1" si="8">IF(BQ19=0.5,100,IF(BQ19&gt;0.5,-ROUND(100*BQ19/(1-BQ19),0),ROUND(100*(1-BQ19)/BQ19,0)))</f>
        <v>127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0.46278409085778716</v>
      </c>
      <c r="BO19" s="22">
        <f ca="1">1-BO20</f>
        <v>0.55478482216757974</v>
      </c>
      <c r="BP19" s="22">
        <f ca="1">1-BP20</f>
        <v>0.49706657748077454</v>
      </c>
      <c r="BQ19" s="22">
        <f ca="1">1-BQ20</f>
        <v>0.44001339310163057</v>
      </c>
    </row>
    <row r="20" spans="48:69" ht="15" x14ac:dyDescent="0.2">
      <c r="AV20" s="5">
        <f ca="1">Projections!T22</f>
        <v>3.0753374858732263</v>
      </c>
      <c r="BJ20" s="21">
        <f t="shared" ca="1" si="5"/>
        <v>-116</v>
      </c>
      <c r="BK20" s="21">
        <f t="shared" ca="1" si="6"/>
        <v>125</v>
      </c>
      <c r="BL20" s="21">
        <f t="shared" ca="1" si="7"/>
        <v>-101</v>
      </c>
      <c r="BM20" s="21">
        <f t="shared" ca="1" si="8"/>
        <v>-127</v>
      </c>
      <c r="BN20" s="22">
        <f ca="1">1-BN19</f>
        <v>0.53721590914221284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</row>
    <row r="21" spans="48:69" ht="15" x14ac:dyDescent="0.2">
      <c r="AV21" s="5">
        <f ca="1">Projections!T23</f>
        <v>2.5351210470981154</v>
      </c>
      <c r="BJ21" s="21">
        <f t="shared" ca="1" si="5"/>
        <v>248</v>
      </c>
      <c r="BK21" s="21">
        <f t="shared" ca="1" si="6"/>
        <v>-181</v>
      </c>
      <c r="BL21" s="21">
        <f t="shared" ca="1" si="7"/>
        <v>-149</v>
      </c>
      <c r="BM21" s="21">
        <f t="shared" ca="1" si="8"/>
        <v>-112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0.28734747709469016</v>
      </c>
      <c r="BO21" s="22">
        <f ca="1">1-BO22</f>
        <v>0.64459425171200135</v>
      </c>
      <c r="BP21" s="22">
        <f ca="1">1-BP22</f>
        <v>0.5977621376108837</v>
      </c>
      <c r="BQ21" s="22">
        <f ca="1">1-BQ22</f>
        <v>0.52817081533273647</v>
      </c>
    </row>
    <row r="22" spans="48:69" ht="15" x14ac:dyDescent="0.2">
      <c r="AV22" s="5">
        <f ca="1">Projections!T24</f>
        <v>4.0118054099675682</v>
      </c>
      <c r="BJ22" s="21">
        <f t="shared" ca="1" si="5"/>
        <v>-248</v>
      </c>
      <c r="BK22" s="21">
        <f t="shared" ca="1" si="6"/>
        <v>181</v>
      </c>
      <c r="BL22" s="21">
        <f t="shared" ca="1" si="7"/>
        <v>149</v>
      </c>
      <c r="BM22" s="21">
        <f t="shared" ca="1" si="8"/>
        <v>112</v>
      </c>
      <c r="BN22" s="22">
        <f ca="1">1-BN21</f>
        <v>0.71265252290530978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0.3554057482879987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0.40223786238911635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0.47182918466726353</v>
      </c>
    </row>
    <row r="23" spans="48:69" ht="15" x14ac:dyDescent="0.2">
      <c r="AV23" s="5">
        <f ca="1">Projections!T25</f>
        <v>2.5590968043871531</v>
      </c>
      <c r="BJ23" s="21">
        <f t="shared" ca="1" si="5"/>
        <v>166</v>
      </c>
      <c r="BK23" s="21">
        <f t="shared" ca="1" si="6"/>
        <v>-119</v>
      </c>
      <c r="BL23" s="21">
        <f t="shared" ca="1" si="7"/>
        <v>107</v>
      </c>
      <c r="BM23" s="21">
        <f t="shared" ca="1" si="8"/>
        <v>134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0.37625199774063722</v>
      </c>
      <c r="BO23" s="22">
        <f ca="1">1-BO24</f>
        <v>0.54357908808781097</v>
      </c>
      <c r="BP23" s="22">
        <f ca="1">1-BP24</f>
        <v>0.4837923154493794</v>
      </c>
      <c r="BQ23" s="22">
        <f ca="1">1-BQ24</f>
        <v>0.42776342462093153</v>
      </c>
    </row>
    <row r="24" spans="48:69" ht="15" x14ac:dyDescent="0.2">
      <c r="AV24" s="5">
        <f ca="1">Projections!T26</f>
        <v>3.3366369357876722</v>
      </c>
      <c r="BJ24" s="21">
        <f t="shared" ca="1" si="5"/>
        <v>-166</v>
      </c>
      <c r="BK24" s="21">
        <f t="shared" ca="1" si="6"/>
        <v>119</v>
      </c>
      <c r="BL24" s="21">
        <f t="shared" ca="1" si="7"/>
        <v>-107</v>
      </c>
      <c r="BM24" s="21">
        <f t="shared" ca="1" si="8"/>
        <v>-134</v>
      </c>
      <c r="BN24" s="22">
        <f ca="1">1-BN23</f>
        <v>0.62374800225936278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</row>
    <row r="25" spans="48:69" ht="15" x14ac:dyDescent="0.2">
      <c r="AV25" s="5">
        <f ca="1">Projections!T27</f>
        <v>2.7941494796932718</v>
      </c>
      <c r="BJ25" s="21">
        <f t="shared" ca="1" si="5"/>
        <v>-110</v>
      </c>
      <c r="BK25" s="21">
        <f t="shared" ca="1" si="6"/>
        <v>109</v>
      </c>
      <c r="BL25" s="21">
        <f t="shared" ca="1" si="7"/>
        <v>143</v>
      </c>
      <c r="BM25" s="21">
        <f t="shared" ca="1" si="8"/>
        <v>173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0.52299585936442616</v>
      </c>
      <c r="BO25" s="22">
        <f ca="1">1-BO26</f>
        <v>0.47770376844766638</v>
      </c>
      <c r="BP25" s="22">
        <f ca="1">1-BP26</f>
        <v>0.41216236436304865</v>
      </c>
      <c r="BQ25" s="22">
        <f ca="1">1-BQ26</f>
        <v>0.36620748020488647</v>
      </c>
    </row>
    <row r="26" spans="48:69" ht="15" x14ac:dyDescent="0.2">
      <c r="AV26" s="5">
        <f ca="1">Projections!T28</f>
        <v>2.6944035973718594</v>
      </c>
      <c r="BJ26" s="21">
        <f t="shared" ca="1" si="5"/>
        <v>110</v>
      </c>
      <c r="BK26" s="21">
        <f t="shared" ca="1" si="6"/>
        <v>-109</v>
      </c>
      <c r="BL26" s="21">
        <f t="shared" ca="1" si="7"/>
        <v>-143</v>
      </c>
      <c r="BM26" s="21">
        <f t="shared" ca="1" si="8"/>
        <v>-173</v>
      </c>
      <c r="BN26" s="22">
        <f ca="1">1-BN25</f>
        <v>0.47700414063557384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</row>
    <row r="27" spans="48:69" ht="15" x14ac:dyDescent="0.2">
      <c r="AV27" s="5">
        <f ca="1">Projections!T29</f>
        <v>3.0992979847424489</v>
      </c>
      <c r="BJ27" s="21">
        <f t="shared" ca="1" si="5"/>
        <v>-109</v>
      </c>
      <c r="BK27" s="21">
        <f t="shared" ca="1" si="6"/>
        <v>-135</v>
      </c>
      <c r="BL27" s="21">
        <f t="shared" ca="1" si="7"/>
        <v>-109</v>
      </c>
      <c r="BM27" s="21">
        <f t="shared" ca="1" si="8"/>
        <v>117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0.52142214917921592</v>
      </c>
      <c r="BO27" s="22">
        <f ca="1">1-BO28</f>
        <v>0.57487075537408561</v>
      </c>
      <c r="BP27" s="22">
        <f ca="1">1-BP28</f>
        <v>0.52062148406563891</v>
      </c>
      <c r="BQ27" s="22">
        <f ca="1">1-BQ28</f>
        <v>0.4617013404520377</v>
      </c>
    </row>
    <row r="28" spans="48:69" ht="15" x14ac:dyDescent="0.2">
      <c r="AV28" s="5">
        <f ca="1">Projections!T30</f>
        <v>2.9900227306981519</v>
      </c>
      <c r="BJ28" s="21">
        <f t="shared" ca="1" si="5"/>
        <v>109</v>
      </c>
      <c r="BK28" s="21">
        <f t="shared" ca="1" si="6"/>
        <v>135</v>
      </c>
      <c r="BL28" s="21">
        <f t="shared" ca="1" si="7"/>
        <v>109</v>
      </c>
      <c r="BM28" s="21">
        <f t="shared" ca="1" si="8"/>
        <v>-117</v>
      </c>
      <c r="BN28" s="22">
        <f ca="1">1-BN27</f>
        <v>0.47857785082078408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0.42512924462591439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0.47937851593436109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0.5382986595479623</v>
      </c>
    </row>
    <row r="29" spans="48:69" ht="15" x14ac:dyDescent="0.2">
      <c r="AV29" s="5">
        <f ca="1">Projections!T31</f>
        <v>3.1032080373615525</v>
      </c>
      <c r="BJ29" s="21">
        <f t="shared" ca="1" si="5"/>
        <v>-119</v>
      </c>
      <c r="BK29" s="21">
        <f t="shared" ca="1" si="6"/>
        <v>-125</v>
      </c>
      <c r="BL29" s="21">
        <f t="shared" ca="1" si="7"/>
        <v>101</v>
      </c>
      <c r="BM29" s="21">
        <f t="shared" ca="1" si="8"/>
        <v>127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0.54280786245827639</v>
      </c>
      <c r="BO29" s="22">
        <f ca="1">1-BO30</f>
        <v>0.55477874437760999</v>
      </c>
      <c r="BP29" s="22">
        <f ca="1">1-BP30</f>
        <v>0.49699023425931044</v>
      </c>
      <c r="BQ29" s="22">
        <f ca="1">1-BQ30</f>
        <v>0.43989334369463617</v>
      </c>
    </row>
    <row r="30" spans="48:69" ht="15" x14ac:dyDescent="0.2">
      <c r="AV30" s="5">
        <f ca="1">Projections!T32</f>
        <v>2.8521842544602056</v>
      </c>
      <c r="BJ30" s="21">
        <f t="shared" ca="1" si="5"/>
        <v>119</v>
      </c>
      <c r="BK30" s="21">
        <f t="shared" ca="1" si="6"/>
        <v>125</v>
      </c>
      <c r="BL30" s="21">
        <f t="shared" ca="1" si="7"/>
        <v>-101</v>
      </c>
      <c r="BM30" s="21">
        <f t="shared" ca="1" si="8"/>
        <v>-127</v>
      </c>
      <c r="BN30" s="22">
        <f ca="1">1-BN29</f>
        <v>0.45719213754172361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0.44522125562238996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0.50300976574068956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0.56010665630536383</v>
      </c>
    </row>
    <row r="31" spans="48:69" ht="15" x14ac:dyDescent="0.2">
      <c r="AV31" s="5">
        <f>Projections!T33</f>
        <v>0</v>
      </c>
      <c r="BJ31" s="21" t="e">
        <f t="shared" si="5"/>
        <v>#N/A</v>
      </c>
      <c r="BK31" s="21" t="e">
        <f t="shared" si="6"/>
        <v>#N/A</v>
      </c>
      <c r="BL31" s="21" t="e">
        <f t="shared" si="7"/>
        <v>#N/A</v>
      </c>
      <c r="BM31" s="21" t="e">
        <f t="shared" si="8"/>
        <v>#N/A</v>
      </c>
      <c r="BN31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>1-BO32</f>
        <v>#N/A</v>
      </c>
      <c r="BP31" s="22" t="e">
        <f>1-BP32</f>
        <v>#N/A</v>
      </c>
      <c r="BQ31" s="22" t="e">
        <f>1-BQ32</f>
        <v>#N/A</v>
      </c>
    </row>
    <row r="32" spans="48:69" ht="15" x14ac:dyDescent="0.2">
      <c r="AV32" s="5">
        <f>Projections!T34</f>
        <v>0</v>
      </c>
      <c r="BJ32" s="21" t="e">
        <f t="shared" si="5"/>
        <v>#N/A</v>
      </c>
      <c r="BK32" s="21" t="e">
        <f t="shared" si="6"/>
        <v>#N/A</v>
      </c>
      <c r="BL32" s="21" t="e">
        <f t="shared" si="7"/>
        <v>#N/A</v>
      </c>
      <c r="BM32" s="21" t="e">
        <f t="shared" si="8"/>
        <v>#N/A</v>
      </c>
      <c r="BN32" s="22" t="e">
        <f>1-BN31</f>
        <v>#N/A</v>
      </c>
      <c r="BO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1775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1367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1368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1369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1370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1371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1372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1373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1374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1375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1376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1377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1378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1379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1380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1381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1382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1383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1384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1385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1386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1387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1388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1389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1390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1391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1392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1393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1394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1395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1396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1397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1398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1399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1400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1401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1402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1403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1404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1405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1406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1407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1408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1409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1410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1411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1412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1413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1414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1415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1416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1417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1418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1419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1420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1421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1422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1423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1424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1425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1381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1426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1427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1428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1429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1430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1378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1431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1432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1433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1434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1435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1436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1437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1438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1444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1445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1446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1447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1448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1449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1450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1451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1452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1453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1454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1455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1456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1378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1457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1458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1459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1460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1461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1462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1463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1464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1465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1466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1467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1468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1469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1470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1471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1472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1473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1474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1475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1476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1477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1478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1479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1480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1481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1482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1483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1484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1485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1486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1487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1488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1489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1490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1491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1492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1493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1494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1495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1496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1497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1498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1432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1499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1381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1500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1501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1502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1503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1504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1505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1506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1507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1508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1509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1510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1511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1512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1513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1514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1515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1516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1517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1518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1519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1520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1521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1522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1523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1524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1525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1526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1527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1529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1530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1531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1532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1533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1534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1535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1536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1537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1432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1538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1539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1540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1541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1542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1543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1544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1545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1381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1546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1547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1548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1549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1550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1551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1552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1553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1554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1555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1556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1557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1558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1559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1560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1561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1562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1563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1564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1565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1566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1567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1568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1569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1570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1571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1572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1573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1574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1575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1576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1577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1578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1579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1580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1581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1582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1583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1584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1585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1586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1587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1588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1608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1381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1609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1610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1611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1612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1432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1613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1614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1615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1616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1617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1618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1619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1620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1621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1622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1623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1624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1625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1626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1627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1628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1629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1630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1631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1632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1633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1634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1635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1636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1637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1638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1639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1640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1594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1641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1432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1594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1642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1594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1643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1594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1644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1594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1645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1594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1646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1594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1647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1594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1648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1594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1649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1594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1650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1592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1651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1592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1652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1593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1653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1593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1654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1594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1655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1594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1656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1593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1657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1593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1658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1592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1659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1592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1660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1593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1661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1593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1662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1594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1663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1594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1664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1592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1665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1592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1666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1592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1667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1592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1668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1592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1669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1592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1670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1593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1671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1593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1672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1593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1673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1593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1674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1592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1675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1592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1676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1592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1677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1592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1678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1592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1679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1592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1680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1593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1681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1593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1682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1592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1683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1592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1684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1594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1685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1594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1686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1593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1687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1593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1688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1593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1689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1593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1690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1594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1691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1594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1692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1593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1693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1593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1694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1432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1594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1695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1594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1696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1594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1697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1594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1698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1594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1699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1594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1700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1594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1701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1594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1702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1381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1594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1703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1594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1704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1594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1705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1594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1706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1594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1707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1594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1708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1594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1709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1594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1710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1594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1711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1594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1712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1594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1713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1594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1714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1594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1715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1594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1716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1594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1717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1594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1718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1594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1719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1594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1720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1594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1721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1594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1722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1594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1723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1594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1724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1594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1725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1594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1726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1594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1727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1594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1728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1594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1729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1594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1730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1593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1731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1593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1732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1594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1733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1594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1734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1594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1735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1594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1736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1592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1737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1592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1738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1594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1739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1594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1744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1594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1745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1594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1746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1593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1747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1593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1748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1594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1749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1594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1750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1592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1751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1592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1752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1593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1753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1593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1754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1592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1755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1592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1756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1592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1757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1592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1758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1594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1759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1760</v>
      </c>
      <c r="J1411" s="46" t="s">
        <v>1595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1594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1761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1594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1762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1594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1763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1593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1764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1593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1765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1592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1766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1592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1767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1592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1768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1381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1592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1769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1594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1770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1594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1771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1594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1772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1594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1773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1594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1774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1594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1798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1594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1799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1594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1800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1594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1801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1594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1802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1594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1803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1594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1804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1593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1805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1593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1806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1593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1807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1432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1593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1808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1593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1809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1593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1810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1593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1811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1593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1812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1594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1813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1594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1814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1593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1815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1593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1816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1594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1817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1594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1818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1594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1819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1594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1820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1594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1821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1594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1822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1594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1823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1594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1824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1594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1825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1826</v>
      </c>
      <c r="J1453" s="46" t="s">
        <v>1776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1594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1827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1594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1828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1594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1829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1594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1830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1594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1831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1594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1832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1594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1833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1594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1834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1594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1835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1594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1836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1594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1837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1594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1838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1594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1839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1594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1840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1381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1594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1841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1593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1842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1593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1843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1594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1844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1594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1845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1593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1846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1593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1847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1593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1848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1593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1849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1826</v>
      </c>
      <c r="J1476" s="46" t="s">
        <v>1776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1593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1850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1593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1851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1594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1852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1594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1853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1593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1854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1593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1855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1594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1856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1594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1857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1594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1858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1594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1859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1432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1593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1860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1593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1861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1594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1862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1594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1863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1594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1864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1594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1865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1594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1866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1594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1867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1594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1868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1594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1869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1594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1870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1594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1871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1594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1872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1594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1873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1594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1874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1594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1875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1594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1876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1594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1877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1594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1878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1594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1879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1594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1880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1594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1881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1594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1882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1594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1883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1594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1884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1594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1885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1594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1886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1594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1887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1594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1888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1594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1889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1594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1890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1432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1594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1891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1594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1892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1594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1893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1594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1894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1594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1895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1594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1896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1594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1897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1594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1898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1594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1899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1594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1900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1594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1901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1594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1902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1594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1903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1594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1904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1594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1905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1594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1906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1594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1907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1594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1908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1594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1909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1594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1910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1594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1911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1593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1912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1593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1913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1381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1592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1914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1592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1915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1593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1916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1432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1593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1917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1593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1918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1593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1919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1593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1920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1593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1921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1593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1922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1593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1923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1594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1924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1594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1925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1594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1926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1594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1927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1594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1928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1594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1929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1593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1930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1593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1931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1593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1932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1593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1933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1593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1934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1593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1935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1593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1936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1593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1937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1594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1938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1594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1939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1593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1940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1593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1941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1593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1942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1593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1592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1592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649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649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1594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1594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1594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1594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1593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1593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1593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1593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1594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1594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3.0730642876584269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3.1959868591647642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1.0049999999999999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2.8340999999999994</v>
      </c>
      <c r="AR1582" s="66">
        <v>0.02</v>
      </c>
      <c r="AS1582" s="96" t="s">
        <v>1593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2.9896246216891886</v>
      </c>
      <c r="AV1582" s="12">
        <f t="shared" ref="AV1582" si="237">AK1582*V1582*X1582*Z1583*AA1582*AB1583</f>
        <v>2.7337245238427639</v>
      </c>
      <c r="AW1582" s="12">
        <f t="shared" ref="AW1582" si="238">AV1583</f>
        <v>3.0741302868083733</v>
      </c>
      <c r="AX1582" s="8">
        <f t="shared" si="29"/>
        <v>3.7245238427741079E-3</v>
      </c>
      <c r="AY1582" s="8">
        <f t="shared" si="30"/>
        <v>-0.36037537831080124</v>
      </c>
      <c r="AZ1582" s="8">
        <f t="shared" si="31"/>
        <v>-0.35665085446802713</v>
      </c>
      <c r="BA1582" s="8">
        <f t="shared" si="32"/>
        <v>0.36409990215357535</v>
      </c>
      <c r="BB1582" s="62">
        <f t="shared" si="33"/>
        <v>117</v>
      </c>
      <c r="BC1582" s="21">
        <f t="shared" si="34"/>
        <v>-108</v>
      </c>
      <c r="BD1582" s="21">
        <f t="shared" si="35"/>
        <v>118</v>
      </c>
      <c r="BE1582" s="21">
        <f t="shared" si="36"/>
        <v>146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0.4599758871410991</v>
      </c>
      <c r="BG1582" s="22">
        <f t="shared" si="38"/>
        <v>0.51984939844507161</v>
      </c>
      <c r="BH1582" s="22">
        <f t="shared" si="38"/>
        <v>0.45846576111278681</v>
      </c>
      <c r="BI1582" s="22">
        <f t="shared" si="38"/>
        <v>0.40650111357633401</v>
      </c>
      <c r="BJ1582" s="21">
        <f t="shared" si="39"/>
        <v>126</v>
      </c>
      <c r="BK1582" s="21">
        <f t="shared" si="40"/>
        <v>-113</v>
      </c>
      <c r="BL1582" s="21">
        <f t="shared" si="41"/>
        <v>112</v>
      </c>
      <c r="BM1582" s="21">
        <f t="shared" si="42"/>
        <v>139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0.44157349546515612</v>
      </c>
      <c r="BO1582" s="22">
        <f t="shared" si="44"/>
        <v>0.53068637818425213</v>
      </c>
      <c r="BP1582" s="22">
        <f t="shared" si="44"/>
        <v>0.47092986498101164</v>
      </c>
      <c r="BQ1582" s="22">
        <f t="shared" si="44"/>
        <v>0.4177462349324319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3.3019095005691614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3.1368140255407031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1593</v>
      </c>
      <c r="AT1583" s="20">
        <f t="shared" ref="AT1583" si="249">(AK1583*V1583*X1583*Z1582*AA1583*AB1582*AC1583*AD1582*AG1583*AH1582)+AR1583</f>
        <v>2.9896246216891886</v>
      </c>
      <c r="AU1583" s="20">
        <f t="shared" ref="AU1583" si="250">AT1582</f>
        <v>2.7537245238427639</v>
      </c>
      <c r="AV1583" s="12">
        <f t="shared" ref="AV1583" si="251">AK1583*W1583*X1583*Z1582*AA1583*AB1582</f>
        <v>3.0741302868083733</v>
      </c>
      <c r="AW1583" s="12">
        <f t="shared" ref="AW1583" si="252">AV1582</f>
        <v>2.7337245238427639</v>
      </c>
      <c r="AX1583" s="8">
        <f t="shared" si="29"/>
        <v>-0.36037537831080124</v>
      </c>
      <c r="AY1583" s="8">
        <f t="shared" si="30"/>
        <v>3.7245238427741079E-3</v>
      </c>
      <c r="AZ1583" s="8">
        <f t="shared" si="31"/>
        <v>-0.35665085446802713</v>
      </c>
      <c r="BA1583" s="8">
        <f t="shared" si="32"/>
        <v>-0.36409990215357535</v>
      </c>
      <c r="BB1583" s="62">
        <f t="shared" si="33"/>
        <v>-117</v>
      </c>
      <c r="BC1583" s="21">
        <f t="shared" si="34"/>
        <v>108</v>
      </c>
      <c r="BD1583" s="21">
        <f t="shared" si="35"/>
        <v>-118</v>
      </c>
      <c r="BE1583" s="21">
        <f t="shared" si="36"/>
        <v>-146</v>
      </c>
      <c r="BF1583" s="94">
        <f t="shared" si="57"/>
        <v>0.54002411285890095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0.48015060155492834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0.54153423888721319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0.59349888642366599</v>
      </c>
      <c r="BJ1583" s="21">
        <f t="shared" si="39"/>
        <v>-126</v>
      </c>
      <c r="BK1583" s="21">
        <f t="shared" si="40"/>
        <v>113</v>
      </c>
      <c r="BL1583" s="21">
        <f t="shared" si="41"/>
        <v>-112</v>
      </c>
      <c r="BM1583" s="21">
        <f t="shared" si="42"/>
        <v>-139</v>
      </c>
      <c r="BN1583" s="22">
        <f t="shared" si="61"/>
        <v>0.55842650453484388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0.46931362181574787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0.52907013501898836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0.5822537650675681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1594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1594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1594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1594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1594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1594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1594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1594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1593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1593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1594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1594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1594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1594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Mads Sogard</v>
      </c>
      <c r="J1598" t="s">
        <v>527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3.0840686831386792</v>
      </c>
      <c r="S1598" s="5">
        <f t="shared" ref="S1598" si="503">O1598/W1599/Y1598/Z1598/AA1599/AB1598</f>
        <v>2.8157554062591297</v>
      </c>
      <c r="T1598" s="5">
        <f t="shared" ref="T1598" si="504">P1598/W1598/X1598/Z1599/AB1599</f>
        <v>3.0840686831386792</v>
      </c>
      <c r="U1598" s="5">
        <f t="shared" ref="U1598" si="505">Q1598/W1599/Y1598/Z1598/AA1599</f>
        <v>2.8157554062591297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1.03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3.0637016571605584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3.2136</v>
      </c>
      <c r="AR1598" s="66">
        <v>-0.03</v>
      </c>
      <c r="AS1598" s="96" t="s">
        <v>1594</v>
      </c>
      <c r="AT1598" s="20">
        <f t="shared" ref="AT1598" si="509">(AK1598*V1598*X1598*Z1599*AA1598*AB1599*AC1598*AD1599*AG1598*AH1599)+AR1598</f>
        <v>2.97443109498206</v>
      </c>
      <c r="AU1598" s="20">
        <f t="shared" ref="AU1598" si="510">AT1599</f>
        <v>3.3928804054054056</v>
      </c>
      <c r="AV1598" s="12">
        <f t="shared" ref="AV1598" si="511">AK1598*V1598*X1598*Z1599*AA1598*AB1599</f>
        <v>3.0044310949820598</v>
      </c>
      <c r="AW1598" s="12">
        <f t="shared" ref="AW1598" si="512">AV1599</f>
        <v>3.4349574464103401</v>
      </c>
      <c r="AX1598" s="8">
        <f t="shared" si="466"/>
        <v>2.4431094982070078E-2</v>
      </c>
      <c r="AY1598" s="8">
        <f t="shared" si="467"/>
        <v>0.29288040540541571</v>
      </c>
      <c r="AZ1598" s="8">
        <f t="shared" si="468"/>
        <v>0.31731150038748579</v>
      </c>
      <c r="BA1598" s="8">
        <f t="shared" si="469"/>
        <v>-0.26844931042334563</v>
      </c>
      <c r="BB1598" s="62">
        <f t="shared" si="470"/>
        <v>131</v>
      </c>
      <c r="BC1598" s="21">
        <f t="shared" si="471"/>
        <v>-162</v>
      </c>
      <c r="BD1598" s="21">
        <f t="shared" si="472"/>
        <v>-132</v>
      </c>
      <c r="BE1598" s="21">
        <f t="shared" si="473"/>
        <v>-102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0.43261016969982236</v>
      </c>
      <c r="BG1598" s="22">
        <f t="shared" ref="BG1598:BI1598" si="514">1-BG1599</f>
        <v>0.61823782001809935</v>
      </c>
      <c r="BH1598" s="22">
        <f t="shared" si="514"/>
        <v>0.56970493229870012</v>
      </c>
      <c r="BI1598" s="22">
        <f t="shared" si="514"/>
        <v>0.50545619551742771</v>
      </c>
      <c r="BJ1598" s="21">
        <f t="shared" si="476"/>
        <v>131</v>
      </c>
      <c r="BK1598" s="21">
        <f t="shared" si="477"/>
        <v>-170</v>
      </c>
      <c r="BL1598" s="21">
        <f t="shared" si="478"/>
        <v>-140</v>
      </c>
      <c r="BM1598" s="21">
        <f t="shared" si="479"/>
        <v>-107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0.43230771559501507</v>
      </c>
      <c r="BO1598" s="22">
        <f t="shared" ref="BO1598:BQ1598" si="516">1-BO1599</f>
        <v>0.62941533157809215</v>
      </c>
      <c r="BP1598" s="22">
        <f t="shared" si="516"/>
        <v>0.58275355504720872</v>
      </c>
      <c r="BQ1598" s="22">
        <f t="shared" si="516"/>
        <v>0.51758668544803199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2.6623328360462923</v>
      </c>
      <c r="S1599" s="5">
        <f t="shared" ref="S1599" si="520">O1599/W1598/Y1599/Z1599/AA1598/AB1599</f>
        <v>3.1141952710191902</v>
      </c>
      <c r="T1599" s="5">
        <f t="shared" ref="T1599" si="521">P1599/W1599/X1599/Z1598/AB1598</f>
        <v>2.6623328360462923</v>
      </c>
      <c r="U1599" s="5">
        <f t="shared" ref="U1599" si="522">Q1599/W1598/Y1599/Z1599/AA1598</f>
        <v>3.1141952710191902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3.0936292906528782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3.0590999999999999</v>
      </c>
      <c r="AR1599" s="66">
        <v>0.03</v>
      </c>
      <c r="AS1599" s="96" t="s">
        <v>1594</v>
      </c>
      <c r="AT1599" s="20">
        <f t="shared" ref="AT1599" si="526">(AK1599*V1599*X1599*Z1598*AA1599*AB1598*AC1599*AD1598*AG1599*AH1598)+AR1599</f>
        <v>3.3928804054054056</v>
      </c>
      <c r="AU1599" s="20">
        <f t="shared" ref="AU1599" si="527">AT1598</f>
        <v>2.97443109498206</v>
      </c>
      <c r="AV1599" s="12">
        <f t="shared" ref="AV1599" si="528">AK1599*W1599*X1599*Z1598*AA1599*AB1598</f>
        <v>3.4349574464103401</v>
      </c>
      <c r="AW1599" s="12">
        <f t="shared" ref="AW1599" si="529">AV1598</f>
        <v>3.0044310949820598</v>
      </c>
      <c r="AX1599" s="8">
        <f t="shared" si="466"/>
        <v>0.29288040540541571</v>
      </c>
      <c r="AY1599" s="8">
        <f t="shared" si="467"/>
        <v>2.4431094982070078E-2</v>
      </c>
      <c r="AZ1599" s="8">
        <f t="shared" si="468"/>
        <v>0.31731150038748579</v>
      </c>
      <c r="BA1599" s="8">
        <f t="shared" si="469"/>
        <v>0.26844931042334563</v>
      </c>
      <c r="BB1599" s="62">
        <f t="shared" si="470"/>
        <v>-131</v>
      </c>
      <c r="BC1599" s="21">
        <f t="shared" si="471"/>
        <v>162</v>
      </c>
      <c r="BD1599" s="21">
        <f t="shared" si="472"/>
        <v>132</v>
      </c>
      <c r="BE1599" s="21">
        <f t="shared" si="473"/>
        <v>102</v>
      </c>
      <c r="BF1599" s="94">
        <f t="shared" si="57"/>
        <v>0.56738983030017764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0.3817621799819006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0.43029506770129988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0.49454380448257229</v>
      </c>
      <c r="BJ1599" s="21">
        <f t="shared" si="476"/>
        <v>-131</v>
      </c>
      <c r="BK1599" s="21">
        <f t="shared" si="477"/>
        <v>170</v>
      </c>
      <c r="BL1599" s="21">
        <f t="shared" si="478"/>
        <v>140</v>
      </c>
      <c r="BM1599" s="21">
        <f t="shared" si="479"/>
        <v>107</v>
      </c>
      <c r="BN1599" s="22">
        <f t="shared" si="61"/>
        <v>0.56769228440498498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0.3705846684219079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0.41724644495279123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0.48241331455196801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1594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648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648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1594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1594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1594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1593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1593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1594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1594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3.0583484634671354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3.0124732365151283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1593</v>
      </c>
      <c r="AT1608" s="20">
        <f t="shared" ref="AT1608" si="692">(AK1608*V1608*X1608*Z1609*AA1608*AB1609*AC1608*AD1609*AG1608*AH1609)+AR1608</f>
        <v>2.6610259251459465</v>
      </c>
      <c r="AU1608" s="20">
        <f t="shared" ref="AU1608" si="693">AT1609</f>
        <v>3.6684985947635131</v>
      </c>
      <c r="AV1608" s="12">
        <f t="shared" ref="AV1608" si="694">AK1608*V1608*X1608*Z1609*AA1608*AB1609</f>
        <v>2.7310259251459463</v>
      </c>
      <c r="AW1608" s="12">
        <f t="shared" ref="AW1608" si="695">AV1609</f>
        <v>3.5913560132703739</v>
      </c>
      <c r="AX1608" s="8">
        <f t="shared" si="588"/>
        <v>-0.18897407485404338</v>
      </c>
      <c r="AY1608" s="8">
        <f t="shared" si="589"/>
        <v>-3.150140523647682E-2</v>
      </c>
      <c r="AZ1608" s="8">
        <f t="shared" si="590"/>
        <v>-0.2204754800905202</v>
      </c>
      <c r="BA1608" s="8">
        <f t="shared" si="591"/>
        <v>-0.15747266961756656</v>
      </c>
      <c r="BB1608" s="62">
        <f t="shared" si="592"/>
        <v>189</v>
      </c>
      <c r="BC1608" s="21">
        <f t="shared" si="593"/>
        <v>-158</v>
      </c>
      <c r="BD1608" s="21">
        <f t="shared" si="594"/>
        <v>-128</v>
      </c>
      <c r="BE1608" s="21">
        <f t="shared" si="595"/>
        <v>101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0.34549128320192563</v>
      </c>
      <c r="BG1608" s="22">
        <f t="shared" si="550"/>
        <v>0.61223650581805589</v>
      </c>
      <c r="BH1608" s="22">
        <f t="shared" si="550"/>
        <v>0.56198431366896062</v>
      </c>
      <c r="BI1608" s="22">
        <f t="shared" si="550"/>
        <v>0.49751121289253153</v>
      </c>
      <c r="BJ1608" s="21">
        <f t="shared" si="597"/>
        <v>174</v>
      </c>
      <c r="BK1608" s="21">
        <f t="shared" si="598"/>
        <v>-157</v>
      </c>
      <c r="BL1608" s="21">
        <f t="shared" si="599"/>
        <v>-127</v>
      </c>
      <c r="BM1608" s="21">
        <f t="shared" si="600"/>
        <v>101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0.36497271681767918</v>
      </c>
      <c r="BO1608" s="22">
        <f t="shared" si="552"/>
        <v>0.61015853031950851</v>
      </c>
      <c r="BP1608" s="22">
        <f t="shared" si="552"/>
        <v>0.56029137885737468</v>
      </c>
      <c r="BQ1608" s="22">
        <f t="shared" si="552"/>
        <v>0.49676404583161382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2.9231153681437592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3.0400399828695095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0.995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2.8269673052215638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2.7959499999999999</v>
      </c>
      <c r="AR1609" s="66">
        <v>7.0000000000000007E-2</v>
      </c>
      <c r="AS1609" s="96" t="s">
        <v>1593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2.6610259251459465</v>
      </c>
      <c r="AV1609" s="12">
        <f t="shared" ref="AV1609" si="708">AK1609*W1609*X1609*Z1608*AA1609*AB1608</f>
        <v>3.5913560132703739</v>
      </c>
      <c r="AW1609" s="12">
        <f t="shared" ref="AW1609" si="709">AV1608</f>
        <v>2.7310259251459463</v>
      </c>
      <c r="AX1609" s="8">
        <f t="shared" si="588"/>
        <v>-3.150140523647682E-2</v>
      </c>
      <c r="AY1609" s="8">
        <f t="shared" si="589"/>
        <v>-0.18897407485404338</v>
      </c>
      <c r="AZ1609" s="8">
        <f t="shared" si="590"/>
        <v>-0.2204754800905202</v>
      </c>
      <c r="BA1609" s="8">
        <f t="shared" si="591"/>
        <v>0.15747266961756656</v>
      </c>
      <c r="BB1609" s="62">
        <f t="shared" si="592"/>
        <v>-189</v>
      </c>
      <c r="BC1609" s="21">
        <f t="shared" si="593"/>
        <v>158</v>
      </c>
      <c r="BD1609" s="21">
        <f t="shared" si="594"/>
        <v>128</v>
      </c>
      <c r="BE1609" s="21">
        <f t="shared" si="595"/>
        <v>-101</v>
      </c>
      <c r="BF1609" s="94">
        <f t="shared" si="57"/>
        <v>0.65450871679807432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0.38776349418194406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0.43801568633103938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0.50248878710746847</v>
      </c>
      <c r="BJ1609" s="21">
        <f t="shared" si="597"/>
        <v>-174</v>
      </c>
      <c r="BK1609" s="21">
        <f t="shared" si="598"/>
        <v>157</v>
      </c>
      <c r="BL1609" s="21">
        <f t="shared" si="599"/>
        <v>127</v>
      </c>
      <c r="BM1609" s="21">
        <f t="shared" si="600"/>
        <v>-101</v>
      </c>
      <c r="BN1609" s="22">
        <f t="shared" si="61"/>
        <v>0.63502728318232082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0.38984146968049149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0.43970862114262532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0.50323595416838618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1593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1593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1593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1593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1593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1593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1594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1594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1593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1593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1592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1592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0</v>
      </c>
      <c r="O1622">
        <f t="shared" ref="O1622" si="908">N1623</f>
        <v>0</v>
      </c>
      <c r="P1622" s="68">
        <f t="shared" ref="P1622:P1637" si="909">N1622</f>
        <v>0</v>
      </c>
      <c r="Q1622">
        <f t="shared" ref="Q1622" si="910">P1623</f>
        <v>0</v>
      </c>
      <c r="R1622" s="5">
        <f t="shared" ref="R1622" si="911">N1622/W1622/X1622/Z1623/AB1623/AA1622</f>
        <v>0</v>
      </c>
      <c r="S1622" s="5">
        <f t="shared" ref="S1622" si="912">O1622/W1623/Y1622/Z1622/AA1623/AB1622</f>
        <v>0</v>
      </c>
      <c r="T1622" s="5">
        <f t="shared" ref="T1622" si="913">P1622/W1622/X1622/Z1623/AB1623</f>
        <v>0</v>
      </c>
      <c r="U1622" s="5">
        <f t="shared" ref="U1622" si="914">Q1622/W1623/Y1622/Z1622/AA1623</f>
        <v>0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f>_xlfn.XLOOKUP(E1622,Injuries!A:A,Injuries!B:B)</f>
        <v>0.94</v>
      </c>
      <c r="AB1622" s="23">
        <f>_xlfn.XLOOKUP(E1622,Injuries!A:A,Injuries!C:C)</f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3.1631217689012718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2.8489268250194968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2.9340752336480072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1594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2.8548799037945343</v>
      </c>
      <c r="AY1622" s="8">
        <f t="shared" ref="AY1622:AY1637" si="926">(AU1622-O1622)</f>
        <v>3.2514028793131686</v>
      </c>
      <c r="AZ1622" s="8">
        <f t="shared" ref="AZ1622:AZ1637" si="927">SUM(AX1622:AY1622)</f>
        <v>6.1062827831077033</v>
      </c>
      <c r="BA1622" s="8">
        <f t="shared" ref="BA1622:BA1637" si="928">AX1622-AY1622</f>
        <v>-0.39652297551863436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0</v>
      </c>
      <c r="O1623">
        <f t="shared" ref="O1623" si="939">N1622</f>
        <v>0</v>
      </c>
      <c r="P1623" s="68">
        <f t="shared" si="909"/>
        <v>0</v>
      </c>
      <c r="Q1623">
        <f t="shared" ref="Q1623" si="940">P1622</f>
        <v>0</v>
      </c>
      <c r="R1623" s="5">
        <f t="shared" ref="R1623" si="941">N1623/W1623/X1623/Z1622/AB1622/AA1623</f>
        <v>0</v>
      </c>
      <c r="S1623" s="5">
        <f t="shared" ref="S1623" si="942">O1623/W1622/Y1623/Z1623/AA1622/AB1623</f>
        <v>0</v>
      </c>
      <c r="T1623" s="5">
        <f t="shared" ref="T1623" si="943">P1623/W1623/X1623/Z1622/AB1622</f>
        <v>0</v>
      </c>
      <c r="U1623" s="5">
        <f t="shared" ref="U1623" si="944">Q1623/W1622/Y1623/Z1623/AA1622</f>
        <v>0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f>_xlfn.XLOOKUP(E1623,Injuries!A:A,Injuries!B:B)</f>
        <v>0.98</v>
      </c>
      <c r="AB1623" s="23">
        <f>_xlfn.XLOOKUP(E1623,Injuries!A:A,Injuries!C:C)</f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3.0745161520762161</v>
      </c>
      <c r="AM1623" s="23">
        <f>IF(AI1623=0,_xlfn.XLOOKUP(E1623,'Starting GF'!A:A,'Starting GF'!C:C),INDEX($AN$63:$AN1623,AI1623))</f>
        <v>3.01</v>
      </c>
      <c r="AN1623" s="23">
        <f t="shared" si="918"/>
        <v>3.01</v>
      </c>
      <c r="AO1623" s="23">
        <f>IF(AJ1623=0,_xlfn.XLOOKUP(I1623,Goalies!B:B,Goalies!I:I),INDEX($AP$105:$AP1623,AJ1623))</f>
        <v>3.0754556954326322</v>
      </c>
      <c r="AP1623" s="23">
        <f t="shared" si="919"/>
        <v>3.0754556954326322</v>
      </c>
      <c r="AQ1623" s="23">
        <f t="shared" si="920"/>
        <v>3.0701999999999998</v>
      </c>
      <c r="AR1623" s="66">
        <v>-7.0000000000000007E-2</v>
      </c>
      <c r="AS1623" s="96" t="s">
        <v>1594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3.2514028793131686</v>
      </c>
      <c r="AY1623" s="8">
        <f t="shared" si="926"/>
        <v>2.8548799037945343</v>
      </c>
      <c r="AZ1623" s="8">
        <f t="shared" si="927"/>
        <v>6.1062827831077033</v>
      </c>
      <c r="BA1623" s="8">
        <f t="shared" si="928"/>
        <v>0.39652297551863436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Leevi Merilainen</v>
      </c>
      <c r="J1624" s="33" t="s">
        <v>450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0</v>
      </c>
      <c r="O1624">
        <f t="shared" ref="O1624" si="957">N1625</f>
        <v>0</v>
      </c>
      <c r="P1624" s="68">
        <f t="shared" si="909"/>
        <v>0</v>
      </c>
      <c r="Q1624">
        <f t="shared" ref="Q1624" si="958">P1625</f>
        <v>0</v>
      </c>
      <c r="R1624" s="5">
        <f t="shared" ref="R1624" si="959">N1624/W1624/X1624/Z1625/AB1625/AA1624</f>
        <v>0</v>
      </c>
      <c r="S1624" s="5">
        <f t="shared" ref="S1624" si="960">O1624/W1625/Y1624/Z1624/AA1625/AB1624</f>
        <v>0</v>
      </c>
      <c r="T1624" s="5">
        <f t="shared" ref="T1624" si="961">P1624/W1624/X1624/Z1625/AB1625</f>
        <v>0</v>
      </c>
      <c r="U1624" s="5">
        <f t="shared" ref="U1624" si="962">Q1624/W1625/Y1624/Z1624/AA1625</f>
        <v>0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1.03</v>
      </c>
      <c r="AA1624" s="23">
        <f>_xlfn.XLOOKUP(E1624,Injuries!A:A,Injuries!B:B)</f>
        <v>1</v>
      </c>
      <c r="AB1624" s="23">
        <f>_xlfn.XLOOKUP(E1624,Injuries!A:A,Injuries!C:C)</f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1481</v>
      </c>
      <c r="AK1624" s="23">
        <f>IF(AI1624=0,_xlfn.XLOOKUP(E1624,'Starting GF'!A:A,'Starting GF'!B:B),INDEX($AL$63:$AL1624,AI1624))</f>
        <v>3.0637016571605584</v>
      </c>
      <c r="AL1624" s="23">
        <f t="shared" si="917"/>
        <v>3.0637016571605584</v>
      </c>
      <c r="AM1624" s="23">
        <f>IF(AI1624=0,_xlfn.XLOOKUP(E1624,'Starting GF'!A:A,'Starting GF'!C:C),INDEX($AN$63:$AN1624,AI1624))</f>
        <v>3.1</v>
      </c>
      <c r="AN1624" s="23">
        <f t="shared" si="918"/>
        <v>3.1</v>
      </c>
      <c r="AO1624" s="23">
        <f>IF(AJ1624=0,_xlfn.XLOOKUP(I1624,Goalies!B:B,Goalies!I:I),INDEX($AP$105:$AP1624,AJ1624))</f>
        <v>3.0436916987668732</v>
      </c>
      <c r="AP1624" s="23">
        <f t="shared" si="919"/>
        <v>3.0436916987668732</v>
      </c>
      <c r="AQ1624" s="23">
        <f t="shared" si="920"/>
        <v>3.1930000000000001</v>
      </c>
      <c r="AR1624" s="66">
        <v>0.03</v>
      </c>
      <c r="AS1624" s="96" t="s">
        <v>1594</v>
      </c>
      <c r="AT1624" s="20">
        <f t="shared" ref="AT1624" si="965">(AK1624*V1624*X1624*Z1625*AA1624*AB1625*AC1624*AD1625*AG1624*AH1625)+AR1624</f>
        <v>3.3612166336165443</v>
      </c>
      <c r="AU1624" s="20">
        <f t="shared" ref="AU1624" si="966">AT1625</f>
        <v>3.3049941123310811</v>
      </c>
      <c r="AV1624" s="12">
        <f t="shared" ref="AV1624" si="967">AK1624*V1624*X1624*Z1625*AA1624*AB1625</f>
        <v>3.3312166336165445</v>
      </c>
      <c r="AW1624" s="12">
        <f t="shared" ref="AW1624" si="968">AV1625</f>
        <v>3.3186359824710516</v>
      </c>
      <c r="AX1624" s="8">
        <f t="shared" si="925"/>
        <v>3.3612166336165443</v>
      </c>
      <c r="AY1624" s="8">
        <f t="shared" si="926"/>
        <v>3.3049941123310811</v>
      </c>
      <c r="AZ1624" s="8">
        <f t="shared" si="927"/>
        <v>6.666210745947625</v>
      </c>
      <c r="BA1624" s="8">
        <f t="shared" si="928"/>
        <v>5.6222521285463234E-2</v>
      </c>
      <c r="BB1624" s="62">
        <f t="shared" si="929"/>
        <v>-104</v>
      </c>
      <c r="BC1624" s="21">
        <f t="shared" si="930"/>
        <v>-195</v>
      </c>
      <c r="BD1624" s="21">
        <f t="shared" si="931"/>
        <v>-163</v>
      </c>
      <c r="BE1624" s="21">
        <f t="shared" si="932"/>
        <v>-124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0.51080761978440525</v>
      </c>
      <c r="BG1624" s="22">
        <f t="shared" si="550"/>
        <v>0.66128953016528158</v>
      </c>
      <c r="BH1624" s="22">
        <f t="shared" si="550"/>
        <v>0.62023926915053051</v>
      </c>
      <c r="BI1624" s="22">
        <f t="shared" si="550"/>
        <v>0.55319718533427575</v>
      </c>
      <c r="BJ1624" s="21">
        <f t="shared" si="934"/>
        <v>-103</v>
      </c>
      <c r="BK1624" s="21">
        <f t="shared" si="935"/>
        <v>-193</v>
      </c>
      <c r="BL1624" s="21">
        <f t="shared" si="936"/>
        <v>-161</v>
      </c>
      <c r="BM1624" s="21">
        <f t="shared" si="937"/>
        <v>-123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0.50755215991132152</v>
      </c>
      <c r="BO1624" s="22">
        <f t="shared" si="552"/>
        <v>0.65875873312027433</v>
      </c>
      <c r="BP1624" s="22">
        <f t="shared" si="552"/>
        <v>0.61747914539348314</v>
      </c>
      <c r="BQ1624" s="22">
        <f t="shared" si="552"/>
        <v>0.55083686131642462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0</v>
      </c>
      <c r="O1625">
        <f t="shared" ref="O1625" si="971">N1624</f>
        <v>0</v>
      </c>
      <c r="P1625" s="68">
        <f t="shared" si="909"/>
        <v>0</v>
      </c>
      <c r="Q1625">
        <f t="shared" ref="Q1625" si="972">P1624</f>
        <v>0</v>
      </c>
      <c r="R1625" s="5">
        <f t="shared" ref="R1625" si="973">N1625/W1625/X1625/Z1624/AB1624/AA1625</f>
        <v>0</v>
      </c>
      <c r="S1625" s="5">
        <f t="shared" ref="S1625" si="974">O1625/W1624/Y1625/Z1625/AA1624/AB1625</f>
        <v>0</v>
      </c>
      <c r="T1625" s="5">
        <f t="shared" ref="T1625" si="975">P1625/W1625/X1625/Z1624/AB1624</f>
        <v>0</v>
      </c>
      <c r="U1625" s="5">
        <f t="shared" ref="U1625" si="976">Q1625/W1624/Y1625/Z1625/AA1624</f>
        <v>0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1.0350343436353238</v>
      </c>
      <c r="Z1625" s="5">
        <f>IF(J1625="",1,(_xlfn.XLOOKUP(I1625,Goalies!B:B,Goalies!J:J)))</f>
        <v>1.05</v>
      </c>
      <c r="AA1625" s="23">
        <f>_xlfn.XLOOKUP(E1625,Injuries!A:A,Injuries!B:B)</f>
        <v>0.97</v>
      </c>
      <c r="AB1625" s="23">
        <f>_xlfn.XLOOKUP(E1625,Injuries!A:A,Injuries!C:C)</f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3.05</v>
      </c>
      <c r="AM1625" s="23">
        <f>IF(AI1625=0,_xlfn.XLOOKUP(E1625,'Starting GF'!A:A,'Starting GF'!C:C),INDEX($AN$63:$AN1625,AI1625))</f>
        <v>3.16</v>
      </c>
      <c r="AN1625" s="23">
        <f t="shared" si="918"/>
        <v>3.16</v>
      </c>
      <c r="AO1625" s="23">
        <f>IF(AJ1625=0,_xlfn.XLOOKUP(I1625,Goalies!B:B,Goalies!I:I),INDEX($AP$105:$AP1625,AJ1625))</f>
        <v>3.2641541166700181</v>
      </c>
      <c r="AP1625" s="23">
        <f t="shared" si="919"/>
        <v>3.2641541166700181</v>
      </c>
      <c r="AQ1625" s="23">
        <f t="shared" si="920"/>
        <v>3.3180000000000005</v>
      </c>
      <c r="AR1625" s="66">
        <v>-0.03</v>
      </c>
      <c r="AS1625" s="96" t="s">
        <v>1594</v>
      </c>
      <c r="AT1625" s="20">
        <f t="shared" ref="AT1625" si="979">(AK1625*V1625*X1625*Z1624*AA1625*AB1624*AC1625*AD1624*AG1625*AH1624)+AR1625</f>
        <v>3.3049941123310811</v>
      </c>
      <c r="AU1625" s="20">
        <f t="shared" ref="AU1625" si="980">AT1624</f>
        <v>3.3612166336165443</v>
      </c>
      <c r="AV1625" s="12">
        <f t="shared" ref="AV1625" si="981">AK1625*W1625*X1625*Z1624*AA1625*AB1624</f>
        <v>3.3186359824710516</v>
      </c>
      <c r="AW1625" s="12">
        <f t="shared" ref="AW1625" si="982">AV1624</f>
        <v>3.3312166336165445</v>
      </c>
      <c r="AX1625" s="8">
        <f t="shared" si="925"/>
        <v>3.3049941123310811</v>
      </c>
      <c r="AY1625" s="8">
        <f t="shared" si="926"/>
        <v>3.3612166336165443</v>
      </c>
      <c r="AZ1625" s="8">
        <f t="shared" si="927"/>
        <v>6.666210745947625</v>
      </c>
      <c r="BA1625" s="8">
        <f t="shared" si="928"/>
        <v>-5.6222521285463234E-2</v>
      </c>
      <c r="BB1625" s="62">
        <f t="shared" si="929"/>
        <v>104</v>
      </c>
      <c r="BC1625" s="21">
        <f t="shared" si="930"/>
        <v>195</v>
      </c>
      <c r="BD1625" s="21">
        <f t="shared" si="931"/>
        <v>163</v>
      </c>
      <c r="BE1625" s="21">
        <f t="shared" si="932"/>
        <v>124</v>
      </c>
      <c r="BF1625" s="94">
        <f t="shared" si="57"/>
        <v>0.48919238021559475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0.33871046983471842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0.37976073084946954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0.44680281466572425</v>
      </c>
      <c r="BJ1625" s="21">
        <f t="shared" si="934"/>
        <v>103</v>
      </c>
      <c r="BK1625" s="21">
        <f t="shared" si="935"/>
        <v>193</v>
      </c>
      <c r="BL1625" s="21">
        <f t="shared" si="936"/>
        <v>161</v>
      </c>
      <c r="BM1625" s="21">
        <f t="shared" si="937"/>
        <v>123</v>
      </c>
      <c r="BN1625" s="22">
        <f t="shared" si="61"/>
        <v>0.49244784008867848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0.34124126687972567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0.3825208546065168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0.44916313868357538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0</v>
      </c>
      <c r="O1626">
        <f t="shared" ref="O1626" si="989">N1627</f>
        <v>0</v>
      </c>
      <c r="P1626" s="68">
        <f t="shared" si="909"/>
        <v>0</v>
      </c>
      <c r="Q1626">
        <f t="shared" ref="Q1626" si="990">P1627</f>
        <v>0</v>
      </c>
      <c r="R1626" s="5">
        <f t="shared" ref="R1626" si="991">N1626/W1626/X1626/Z1627/AB1627/AA1626</f>
        <v>0</v>
      </c>
      <c r="S1626" s="5">
        <f t="shared" ref="S1626" si="992">O1626/W1627/Y1626/Z1626/AA1627/AB1626</f>
        <v>0</v>
      </c>
      <c r="T1626" s="5">
        <f t="shared" ref="T1626" si="993">P1626/W1626/X1626/Z1627/AB1627</f>
        <v>0</v>
      </c>
      <c r="U1626" s="5">
        <f t="shared" ref="U1626" si="994">Q1626/W1627/Y1626/Z1626/AA1627</f>
        <v>0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f>_xlfn.XLOOKUP(E1626,Injuries!A:A,Injuries!B:B)</f>
        <v>0.98499999999999999</v>
      </c>
      <c r="AB1626" s="23">
        <f>_xlfn.XLOOKUP(E1626,Injuries!A:A,Injuries!C:C)</f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2.9750000000000001</v>
      </c>
      <c r="AM1626" s="23">
        <f>IF(AI1626=0,_xlfn.XLOOKUP(E1626,'Starting GF'!A:A,'Starting GF'!C:C),INDEX($AN$63:$AN1626,AI1626))</f>
        <v>3.34</v>
      </c>
      <c r="AN1626" s="23">
        <f t="shared" si="918"/>
        <v>3.34</v>
      </c>
      <c r="AO1626" s="23">
        <f>IF(AJ1626=0,_xlfn.XLOOKUP(I1626,Goalies!B:B,Goalies!I:I),INDEX($AP$105:$AP1626,AJ1626))</f>
        <v>3.4357135723684338</v>
      </c>
      <c r="AP1626" s="23">
        <f t="shared" si="919"/>
        <v>3.4357135723684338</v>
      </c>
      <c r="AQ1626" s="23">
        <f t="shared" si="920"/>
        <v>3.2731999999999997</v>
      </c>
      <c r="AR1626" s="66">
        <v>-0.06</v>
      </c>
      <c r="AS1626" s="96" t="s">
        <v>1593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2.4343330838930526</v>
      </c>
      <c r="AY1626" s="8">
        <f t="shared" si="926"/>
        <v>3.766235513513513</v>
      </c>
      <c r="AZ1626" s="8">
        <f t="shared" si="927"/>
        <v>6.2005685974065656</v>
      </c>
      <c r="BA1626" s="8">
        <f t="shared" si="928"/>
        <v>-1.3319024296204605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0</v>
      </c>
      <c r="O1627">
        <f t="shared" ref="O1627" si="1003">N1626</f>
        <v>0</v>
      </c>
      <c r="P1627" s="68">
        <f t="shared" si="909"/>
        <v>0</v>
      </c>
      <c r="Q1627">
        <f t="shared" ref="Q1627" si="1004">P1626</f>
        <v>0</v>
      </c>
      <c r="R1627" s="5">
        <f t="shared" ref="R1627" si="1005">N1627/W1627/X1627/Z1626/AB1626/AA1627</f>
        <v>0</v>
      </c>
      <c r="S1627" s="5">
        <f t="shared" ref="S1627" si="1006">O1627/W1626/Y1627/Z1627/AA1626/AB1627</f>
        <v>0</v>
      </c>
      <c r="T1627" s="5">
        <f t="shared" ref="T1627" si="1007">P1627/W1627/X1627/Z1626/AB1626</f>
        <v>0</v>
      </c>
      <c r="U1627" s="5">
        <f t="shared" ref="U1627" si="1008">Q1627/W1626/Y1627/Z1627/AA1626</f>
        <v>0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f>_xlfn.XLOOKUP(E1627,Injuries!A:A,Injuries!B:B)</f>
        <v>0.95</v>
      </c>
      <c r="AB1627" s="23">
        <f>_xlfn.XLOOKUP(E1627,Injuries!A:A,Injuries!C:C)</f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3.36</v>
      </c>
      <c r="AM1627" s="23">
        <v>2.63</v>
      </c>
      <c r="AN1627" s="23">
        <f t="shared" si="918"/>
        <v>2.63</v>
      </c>
      <c r="AO1627" s="23">
        <f>IF(AJ1627=0,_xlfn.XLOOKUP(I1627,Goalies!B:B,Goalies!I:I),INDEX($AP$105:$AP1627,AJ1627))</f>
        <v>2.6063345471988395</v>
      </c>
      <c r="AP1627" s="23">
        <f t="shared" si="919"/>
        <v>2.6063345471988395</v>
      </c>
      <c r="AQ1627" s="23">
        <f t="shared" si="920"/>
        <v>2.5379499999999999</v>
      </c>
      <c r="AR1627" s="66">
        <v>0.06</v>
      </c>
      <c r="AS1627" s="96" t="s">
        <v>1593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3.766235513513513</v>
      </c>
      <c r="AY1627" s="8">
        <f t="shared" si="926"/>
        <v>2.4343330838930526</v>
      </c>
      <c r="AZ1627" s="8">
        <f t="shared" si="927"/>
        <v>6.2005685974065656</v>
      </c>
      <c r="BA1627" s="8">
        <f t="shared" si="928"/>
        <v>1.3319024296204605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0</v>
      </c>
      <c r="O1628">
        <f t="shared" ref="O1628" si="1021">N1629</f>
        <v>0</v>
      </c>
      <c r="P1628" s="68">
        <f t="shared" si="909"/>
        <v>0</v>
      </c>
      <c r="Q1628">
        <f t="shared" ref="Q1628" si="1022">P1629</f>
        <v>0</v>
      </c>
      <c r="R1628" s="5">
        <f t="shared" ref="R1628" si="1023">N1628/W1628/X1628/Z1629/AB1629/AA1628</f>
        <v>0</v>
      </c>
      <c r="S1628" s="5">
        <f t="shared" ref="S1628" si="1024">O1628/W1629/Y1628/Z1628/AA1629/AB1628</f>
        <v>0</v>
      </c>
      <c r="T1628" s="5">
        <f t="shared" ref="T1628" si="1025">P1628/W1628/X1628/Z1629/AB1629</f>
        <v>0</v>
      </c>
      <c r="U1628" s="5">
        <f t="shared" ref="U1628" si="1026">Q1628/W1629/Y1628/Z1628/AA1629</f>
        <v>0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7">AM1629/K1628</f>
        <v>0.97635135135135143</v>
      </c>
      <c r="Y1628" s="5">
        <f t="shared" ref="Y1628" si="1028">AK1629/K1628</f>
        <v>1.060810810810811</v>
      </c>
      <c r="Z1628" s="5">
        <f>IF(J1628="",1,(_xlfn.XLOOKUP(I1628,Goalies!B:B,Goalies!J:J)))</f>
        <v>0.97499999999999998</v>
      </c>
      <c r="AA1628" s="23">
        <f>_xlfn.XLOOKUP(E1628,Injuries!A:A,Injuries!B:B)</f>
        <v>1</v>
      </c>
      <c r="AB1628" s="23">
        <f>_xlfn.XLOOKUP(E1628,Injuries!A:A,Injuries!C:C)</f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2.94</v>
      </c>
      <c r="AM1628" s="23">
        <f>IF(AI1628=0,_xlfn.XLOOKUP(E1628,'Starting GF'!A:A,'Starting GF'!C:C),INDEX($AN$63:$AN1628,AI1628))</f>
        <v>3.08</v>
      </c>
      <c r="AN1628" s="23">
        <f t="shared" si="918"/>
        <v>3.08</v>
      </c>
      <c r="AO1628" s="23">
        <f>IF(AJ1628=0,_xlfn.XLOOKUP(I1628,Goalies!B:B,Goalies!I:I),INDEX($AP$105:$AP1628,AJ1628))</f>
        <v>3.1297029277949844</v>
      </c>
      <c r="AP1628" s="23">
        <f t="shared" si="919"/>
        <v>3.1297029277949844</v>
      </c>
      <c r="AQ1628" s="23">
        <f t="shared" si="920"/>
        <v>3.0030000000000001</v>
      </c>
      <c r="AR1628" s="66">
        <v>0.03</v>
      </c>
      <c r="AS1628" s="96" t="s">
        <v>1593</v>
      </c>
      <c r="AT1628" s="20">
        <f t="shared" ref="AT1628" si="1029">(AK1628*V1628*X1628*Z1629*AA1628*AB1629*AC1628*AD1629*AG1628*AH1629)+AR1628</f>
        <v>2.7718757837837837</v>
      </c>
      <c r="AU1628" s="20">
        <f t="shared" ref="AU1628" si="1030">AT1629</f>
        <v>3.2671113851351352</v>
      </c>
      <c r="AV1628" s="12">
        <f t="shared" ref="AV1628" si="1031">AK1628*V1628*X1628*Z1629*AA1628*AB1629</f>
        <v>2.7418757837837839</v>
      </c>
      <c r="AW1628" s="12">
        <f t="shared" ref="AW1628" si="1032">AV1629</f>
        <v>3.2905670205508182</v>
      </c>
      <c r="AX1628" s="8">
        <f t="shared" si="925"/>
        <v>2.7718757837837837</v>
      </c>
      <c r="AY1628" s="8">
        <f t="shared" si="926"/>
        <v>3.2671113851351352</v>
      </c>
      <c r="AZ1628" s="8">
        <f t="shared" si="927"/>
        <v>6.0389871689189185</v>
      </c>
      <c r="BA1628" s="8">
        <f t="shared" si="928"/>
        <v>-0.49523560135135147</v>
      </c>
      <c r="BB1628" s="62">
        <f t="shared" si="929"/>
        <v>138</v>
      </c>
      <c r="BC1628" s="21">
        <f t="shared" si="930"/>
        <v>-131</v>
      </c>
      <c r="BD1628" s="21">
        <f t="shared" si="931"/>
        <v>-105</v>
      </c>
      <c r="BE1628" s="21">
        <f t="shared" si="932"/>
        <v>121</v>
      </c>
      <c r="BF1628" s="94">
        <f t="shared" ref="BF1628" si="1033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0.42003789935687624</v>
      </c>
      <c r="BG1628" s="22">
        <f t="shared" si="550"/>
        <v>0.5664066175777851</v>
      </c>
      <c r="BH1628" s="22">
        <f t="shared" si="550"/>
        <v>0.5111507485248068</v>
      </c>
      <c r="BI1628" s="22">
        <f t="shared" si="550"/>
        <v>0.45337376751545622</v>
      </c>
      <c r="BJ1628" s="21">
        <f t="shared" si="934"/>
        <v>143</v>
      </c>
      <c r="BK1628" s="21">
        <f t="shared" si="935"/>
        <v>-129</v>
      </c>
      <c r="BL1628" s="21">
        <f t="shared" si="936"/>
        <v>-104</v>
      </c>
      <c r="BM1628" s="21">
        <f t="shared" si="937"/>
        <v>122</v>
      </c>
      <c r="BN1628" s="22">
        <f t="shared" ref="BN1628" si="1034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0.41185352308782974</v>
      </c>
      <c r="BO1628" s="22">
        <f t="shared" si="552"/>
        <v>0.56425501969749881</v>
      </c>
      <c r="BP1628" s="22">
        <f t="shared" si="552"/>
        <v>0.50863618878490147</v>
      </c>
      <c r="BQ1628" s="22">
        <f t="shared" si="552"/>
        <v>0.45106786104804564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0</v>
      </c>
      <c r="O1629">
        <f t="shared" ref="O1629" si="1035">N1628</f>
        <v>0</v>
      </c>
      <c r="P1629" s="68">
        <f t="shared" si="909"/>
        <v>0</v>
      </c>
      <c r="Q1629">
        <f t="shared" ref="Q1629" si="1036">P1628</f>
        <v>0</v>
      </c>
      <c r="R1629" s="5">
        <f t="shared" ref="R1629" si="1037">N1629/W1629/X1629/Z1628/AB1628/AA1629</f>
        <v>0</v>
      </c>
      <c r="S1629" s="5">
        <f t="shared" ref="S1629" si="1038">O1629/W1628/Y1629/Z1629/AA1628/AB1629</f>
        <v>0</v>
      </c>
      <c r="T1629" s="5">
        <f t="shared" ref="T1629" si="1039">P1629/W1629/X1629/Z1628/AB1628</f>
        <v>0</v>
      </c>
      <c r="U1629" s="5">
        <f t="shared" ref="U1629" si="1040">Q1629/W1628/Y1629/Z1629/AA1628</f>
        <v>0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1">AM1628/K1629</f>
        <v>1.0405405405405406</v>
      </c>
      <c r="Y1629" s="5">
        <f t="shared" ref="Y1629" si="1042">AK1628/K1629</f>
        <v>0.9932432432432432</v>
      </c>
      <c r="Z1629" s="5">
        <f>IF(J1629="",1,(_xlfn.XLOOKUP(I1629,Goalies!B:B,Goalies!J:J)))</f>
        <v>0.995</v>
      </c>
      <c r="AA1629" s="23">
        <f>_xlfn.XLOOKUP(E1629,Injuries!A:A,Injuries!B:B)</f>
        <v>1</v>
      </c>
      <c r="AB1629" s="23">
        <f>_xlfn.XLOOKUP(E1629,Injuries!A:A,Injuries!C:C)</f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3.14</v>
      </c>
      <c r="AM1629" s="23">
        <f>IF(AI1629=0,_xlfn.XLOOKUP(E1629,'Starting GF'!A:A,'Starting GF'!C:C),INDEX($AN$63:$AN1629,AI1629))</f>
        <v>2.89</v>
      </c>
      <c r="AN1629" s="23">
        <f t="shared" si="918"/>
        <v>2.89</v>
      </c>
      <c r="AO1629" s="23">
        <f>IF(AJ1629=0,_xlfn.XLOOKUP(I1629,Goalies!B:B,Goalies!I:I),INDEX($AP$105:$AP1629,AJ1629))</f>
        <v>2.8620533921821014</v>
      </c>
      <c r="AP1629" s="23">
        <f t="shared" si="919"/>
        <v>2.8620533921821014</v>
      </c>
      <c r="AQ1629" s="23">
        <f t="shared" si="920"/>
        <v>2.8755500000000001</v>
      </c>
      <c r="AR1629" s="66">
        <v>-0.03</v>
      </c>
      <c r="AS1629" s="96" t="s">
        <v>1593</v>
      </c>
      <c r="AT1629" s="20">
        <f t="shared" ref="AT1629" si="1043">(AK1629*V1629*X1629*Z1628*AA1629*AB1628*AC1629*AD1628*AG1629*AH1628)+AR1629</f>
        <v>3.2671113851351352</v>
      </c>
      <c r="AU1629" s="20">
        <f t="shared" ref="AU1629" si="1044">AT1628</f>
        <v>2.7718757837837837</v>
      </c>
      <c r="AV1629" s="12">
        <f t="shared" ref="AV1629" si="1045">AK1629*W1629*X1629*Z1628*AA1629*AB1628</f>
        <v>3.2905670205508182</v>
      </c>
      <c r="AW1629" s="12">
        <f t="shared" ref="AW1629" si="1046">AV1628</f>
        <v>2.7418757837837839</v>
      </c>
      <c r="AX1629" s="8">
        <f t="shared" si="925"/>
        <v>3.2671113851351352</v>
      </c>
      <c r="AY1629" s="8">
        <f t="shared" si="926"/>
        <v>2.7718757837837837</v>
      </c>
      <c r="AZ1629" s="8">
        <f t="shared" si="927"/>
        <v>6.0389871689189185</v>
      </c>
      <c r="BA1629" s="8">
        <f t="shared" si="928"/>
        <v>0.49523560135135147</v>
      </c>
      <c r="BB1629" s="62">
        <f t="shared" si="929"/>
        <v>-138</v>
      </c>
      <c r="BC1629" s="21">
        <f t="shared" si="930"/>
        <v>131</v>
      </c>
      <c r="BD1629" s="21">
        <f t="shared" si="931"/>
        <v>105</v>
      </c>
      <c r="BE1629" s="21">
        <f t="shared" si="932"/>
        <v>-121</v>
      </c>
      <c r="BF1629" s="94">
        <f t="shared" si="57"/>
        <v>0.5799621006431237</v>
      </c>
      <c r="BG1629" s="22">
        <f t="shared" ref="BG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0.4335933824222149</v>
      </c>
      <c r="BH1629" s="22">
        <f t="shared" ref="BH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0.4888492514751932</v>
      </c>
      <c r="BI1629" s="22">
        <f t="shared" ref="BI1629" si="1049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0.54662623248454378</v>
      </c>
      <c r="BJ1629" s="21">
        <f t="shared" si="934"/>
        <v>-143</v>
      </c>
      <c r="BK1629" s="21">
        <f t="shared" si="935"/>
        <v>129</v>
      </c>
      <c r="BL1629" s="21">
        <f t="shared" si="936"/>
        <v>104</v>
      </c>
      <c r="BM1629" s="21">
        <f t="shared" si="937"/>
        <v>-122</v>
      </c>
      <c r="BN1629" s="22">
        <f t="shared" si="61"/>
        <v>0.58814647691217026</v>
      </c>
      <c r="BO1629" s="22">
        <f t="shared" ref="BO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0.43574498030250119</v>
      </c>
      <c r="BP1629" s="22">
        <f t="shared" ref="BP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0.49136381121509853</v>
      </c>
      <c r="BQ1629" s="22">
        <f t="shared" ref="BQ1629" si="1052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0.54893213895195436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0</v>
      </c>
      <c r="O1630">
        <f t="shared" ref="O1630" si="1053">N1631</f>
        <v>0</v>
      </c>
      <c r="P1630" s="68">
        <f t="shared" si="909"/>
        <v>0</v>
      </c>
      <c r="Q1630">
        <f t="shared" ref="Q1630" si="1054">P1631</f>
        <v>0</v>
      </c>
      <c r="R1630" s="5">
        <f t="shared" ref="R1630" si="1055">N1630/W1630/X1630/Z1631/AB1631/AA1630</f>
        <v>0</v>
      </c>
      <c r="S1630" s="5">
        <f t="shared" ref="S1630" si="1056">O1630/W1631/Y1630/Z1630/AA1631/AB1630</f>
        <v>0</v>
      </c>
      <c r="T1630" s="5">
        <f t="shared" ref="T1630" si="1057">P1630/W1630/X1630/Z1631/AB1631</f>
        <v>0</v>
      </c>
      <c r="U1630" s="5">
        <f t="shared" ref="U1630" si="1058">Q1630/W1631/Y1630/Z1630/AA1631</f>
        <v>0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9">AM1631/K1630</f>
        <v>1.0558135240607931</v>
      </c>
      <c r="Y1630" s="5">
        <f t="shared" ref="Y1630" si="1060">AK1631/K1630</f>
        <v>0.95361410494366461</v>
      </c>
      <c r="Z1630" s="5">
        <f>IF(J1630="",1,(_xlfn.XLOOKUP(I1630,Goalies!B:B,Goalies!J:J)))</f>
        <v>0.99</v>
      </c>
      <c r="AA1630" s="23">
        <f>_xlfn.XLOOKUP(E1630,Injuries!A:A,Injuries!B:B)</f>
        <v>0.98</v>
      </c>
      <c r="AB1630" s="23">
        <f>_xlfn.XLOOKUP(E1630,Injuries!A:A,Injuries!C:C)</f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3.091245633564522</v>
      </c>
      <c r="AM1630" s="23">
        <f>IF(AI1630=0,_xlfn.XLOOKUP(E1630,'Starting GF'!A:A,'Starting GF'!C:C),INDEX($AN$63:$AN1630,AI1630))</f>
        <v>3.0374100802177497</v>
      </c>
      <c r="AN1630" s="23">
        <f t="shared" si="918"/>
        <v>3.0374100802177497</v>
      </c>
      <c r="AO1630" s="23">
        <f>IF(AJ1630=0,_xlfn.XLOOKUP(I1630,Goalies!B:B,Goalies!I:I),INDEX($AP$105:$AP1630,AJ1630))</f>
        <v>3.1954482578559116</v>
      </c>
      <c r="AP1630" s="23">
        <f t="shared" si="919"/>
        <v>3.1954482578559116</v>
      </c>
      <c r="AQ1630" s="23">
        <f t="shared" si="920"/>
        <v>3.0070359794155723</v>
      </c>
      <c r="AR1630" s="66">
        <v>0.02</v>
      </c>
      <c r="AS1630" s="96" t="s">
        <v>1594</v>
      </c>
      <c r="AT1630" s="20">
        <f t="shared" ref="AT1630" si="1061">(AK1630*V1630*X1630*Z1631*AA1630*AB1631*AC1630*AD1631*AG1630*AH1631)+AR1630</f>
        <v>2.8820846133392948</v>
      </c>
      <c r="AU1630" s="20">
        <f t="shared" ref="AU1630" si="1062">AT1631</f>
        <v>3.0912938375874979</v>
      </c>
      <c r="AV1630" s="12">
        <f t="shared" ref="AV1630" si="1063">AK1630*V1630*X1630*Z1631*AA1630*AB1631</f>
        <v>2.8620846133392948</v>
      </c>
      <c r="AW1630" s="12">
        <f t="shared" ref="AW1630" si="1064">AV1631</f>
        <v>3.106156904886503</v>
      </c>
      <c r="AX1630" s="8">
        <f t="shared" si="925"/>
        <v>2.8820846133392948</v>
      </c>
      <c r="AY1630" s="8">
        <f t="shared" si="926"/>
        <v>3.0912938375874979</v>
      </c>
      <c r="AZ1630" s="8">
        <f t="shared" si="927"/>
        <v>5.9733784509267931</v>
      </c>
      <c r="BA1630" s="8">
        <f t="shared" si="928"/>
        <v>-0.2092092242482031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5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6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0</v>
      </c>
      <c r="O1631">
        <f t="shared" ref="O1631" si="1067">N1630</f>
        <v>0</v>
      </c>
      <c r="P1631" s="68">
        <f t="shared" si="909"/>
        <v>0</v>
      </c>
      <c r="Q1631">
        <f t="shared" ref="Q1631" si="1068">P1630</f>
        <v>0</v>
      </c>
      <c r="R1631" s="5">
        <f t="shared" ref="R1631" si="1069">N1631/W1631/X1631/Z1630/AB1630/AA1631</f>
        <v>0</v>
      </c>
      <c r="S1631" s="5">
        <f t="shared" ref="S1631" si="1070">O1631/W1630/Y1631/Z1631/AA1630/AB1631</f>
        <v>0</v>
      </c>
      <c r="T1631" s="5">
        <f t="shared" ref="T1631" si="1071">P1631/W1631/X1631/Z1630/AB1630</f>
        <v>0</v>
      </c>
      <c r="U1631" s="5">
        <f t="shared" ref="U1631" si="1072">Q1631/W1630/Y1631/Z1631/AA1630</f>
        <v>0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3">AM1630/K1631</f>
        <v>1.0261520541276181</v>
      </c>
      <c r="Y1631" s="5">
        <f t="shared" ref="Y1631" si="1074">AK1630/K1631</f>
        <v>1.0443397410690953</v>
      </c>
      <c r="Z1631" s="5">
        <f>IF(J1631="",1,(_xlfn.XLOOKUP(I1631,Goalies!B:B,Goalies!J:J)))</f>
        <v>0.99094124800379646</v>
      </c>
      <c r="AA1631" s="23">
        <f>_xlfn.XLOOKUP(E1631,Injuries!A:A,Injuries!B:B)</f>
        <v>1</v>
      </c>
      <c r="AB1631" s="23">
        <f>_xlfn.XLOOKUP(E1631,Injuries!A:A,Injuries!C:C)</f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2.8226977506332473</v>
      </c>
      <c r="AM1631" s="23">
        <f>IF(AI1631=0,_xlfn.XLOOKUP(E1631,'Starting GF'!A:A,'Starting GF'!C:C),INDEX($AN$63:$AN1631,AI1631))</f>
        <v>3.1252080312199477</v>
      </c>
      <c r="AN1631" s="23">
        <f t="shared" si="918"/>
        <v>3.1252080312199477</v>
      </c>
      <c r="AO1631" s="23">
        <f>IF(AJ1631=0,_xlfn.XLOOKUP(I1631,Goalies!B:B,Goalies!I:I),INDEX($AP$105:$AP1631,AJ1631))</f>
        <v>3.13306191240203</v>
      </c>
      <c r="AP1631" s="23">
        <f t="shared" si="919"/>
        <v>3.13306191240203</v>
      </c>
      <c r="AQ1631" s="23">
        <f t="shared" si="920"/>
        <v>3.0968975467285826</v>
      </c>
      <c r="AR1631" s="66">
        <v>-0.02</v>
      </c>
      <c r="AS1631" s="96" t="s">
        <v>1594</v>
      </c>
      <c r="AT1631" s="20">
        <f t="shared" ref="AT1631" si="1075">(AK1631*V1631*X1631*Z1630*AA1631*AB1630*AC1631*AD1630*AG1631*AH1630)+AR1631</f>
        <v>3.0912938375874979</v>
      </c>
      <c r="AU1631" s="20">
        <f t="shared" ref="AU1631" si="1076">AT1630</f>
        <v>2.8820846133392948</v>
      </c>
      <c r="AV1631" s="12">
        <f t="shared" ref="AV1631" si="1077">AK1631*W1631*X1631*Z1630*AA1631*AB1630</f>
        <v>3.106156904886503</v>
      </c>
      <c r="AW1631" s="12">
        <f t="shared" ref="AW1631" si="1078">AV1630</f>
        <v>2.8620846133392948</v>
      </c>
      <c r="AX1631" s="8">
        <f t="shared" si="925"/>
        <v>3.0912938375874979</v>
      </c>
      <c r="AY1631" s="8">
        <f t="shared" si="926"/>
        <v>2.8820846133392948</v>
      </c>
      <c r="AZ1631" s="8">
        <f t="shared" si="927"/>
        <v>5.9733784509267931</v>
      </c>
      <c r="BA1631" s="8">
        <f t="shared" si="928"/>
        <v>0.2092092242482031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1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4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0</v>
      </c>
      <c r="O1632">
        <f t="shared" ref="O1632" si="1085">N1633</f>
        <v>0</v>
      </c>
      <c r="P1632" s="68">
        <f t="shared" si="909"/>
        <v>0</v>
      </c>
      <c r="Q1632">
        <f t="shared" ref="Q1632" si="1086">P1633</f>
        <v>0</v>
      </c>
      <c r="R1632" s="5">
        <f t="shared" ref="R1632" si="1087">N1632/W1632/X1632/Z1633/AB1633/AA1632</f>
        <v>0</v>
      </c>
      <c r="S1632" s="5">
        <f t="shared" ref="S1632" si="1088">O1632/W1633/Y1632/Z1632/AA1633/AB1632</f>
        <v>0</v>
      </c>
      <c r="T1632" s="5">
        <f t="shared" ref="T1632" si="1089">P1632/W1632/X1632/Z1633/AB1633</f>
        <v>0</v>
      </c>
      <c r="U1632" s="5">
        <f t="shared" ref="U1632" si="1090">Q1632/W1633/Y1632/Z1632/AA1633</f>
        <v>0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1">AM1633/K1632</f>
        <v>1.0187301907517736</v>
      </c>
      <c r="Y1632" s="5">
        <f t="shared" ref="Y1632" si="1092">AK1633/K1632</f>
        <v>0.96621621621621623</v>
      </c>
      <c r="Z1632" s="5">
        <f>IF(J1632="",1,(_xlfn.XLOOKUP(I1632,Goalies!B:B,Goalies!J:J)))</f>
        <v>0.98</v>
      </c>
      <c r="AA1632" s="23">
        <f>_xlfn.XLOOKUP(E1632,Injuries!A:A,Injuries!B:B)</f>
        <v>0.95</v>
      </c>
      <c r="AB1632" s="23">
        <f>_xlfn.XLOOKUP(E1632,Injuries!A:A,Injuries!C:C)</f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2.72</v>
      </c>
      <c r="AM1632" s="23">
        <f>IF(AI1632=0,_xlfn.XLOOKUP(E1632,'Starting GF'!A:A,'Starting GF'!C:C),INDEX($AN$63:$AN1632,AI1632))</f>
        <v>3.16</v>
      </c>
      <c r="AN1632" s="23">
        <f t="shared" si="918"/>
        <v>3.16</v>
      </c>
      <c r="AO1632" s="23">
        <f>IF(AJ1632=0,_xlfn.XLOOKUP(I1632,Goalies!B:B,Goalies!I:I),INDEX($AP$105:$AP1632,AJ1632))</f>
        <v>3.1187132979462997</v>
      </c>
      <c r="AP1632" s="23">
        <f t="shared" si="919"/>
        <v>3.1187132979462997</v>
      </c>
      <c r="AQ1632" s="23">
        <f t="shared" si="920"/>
        <v>3.0968</v>
      </c>
      <c r="AR1632" s="66">
        <v>-0.05</v>
      </c>
      <c r="AS1632" s="96" t="s">
        <v>1594</v>
      </c>
      <c r="AT1632" s="20">
        <f t="shared" ref="AT1632" si="1093">(AK1632*V1632*X1632*Z1633*AA1632*AB1633*AC1632*AD1633*AG1632*AH1633)+AR1632</f>
        <v>2.9099955803706838</v>
      </c>
      <c r="AU1632" s="20">
        <f t="shared" ref="AU1632" si="1094">AT1633</f>
        <v>3.0721001621621618</v>
      </c>
      <c r="AV1632" s="12">
        <f t="shared" ref="AV1632" si="1095">AK1632*V1632*X1632*Z1633*AA1632*AB1633</f>
        <v>2.9599955803706837</v>
      </c>
      <c r="AW1632" s="12">
        <f t="shared" ref="AW1632" si="1096">AV1633</f>
        <v>3.0362915818500862</v>
      </c>
      <c r="AX1632" s="8">
        <f t="shared" si="925"/>
        <v>2.9099955803706838</v>
      </c>
      <c r="AY1632" s="8">
        <f t="shared" si="926"/>
        <v>3.0721001621621618</v>
      </c>
      <c r="AZ1632" s="8">
        <f t="shared" si="927"/>
        <v>5.9820957425328452</v>
      </c>
      <c r="BA1632" s="8">
        <f t="shared" si="928"/>
        <v>-0.16210458179147791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7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8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0</v>
      </c>
      <c r="O1633">
        <f t="shared" ref="O1633" si="1099">N1632</f>
        <v>0</v>
      </c>
      <c r="P1633" s="68">
        <f t="shared" si="909"/>
        <v>0</v>
      </c>
      <c r="Q1633">
        <f t="shared" ref="Q1633" si="1100">P1632</f>
        <v>0</v>
      </c>
      <c r="R1633" s="5">
        <f t="shared" ref="R1633" si="1101">N1633/W1633/X1633/Z1632/AB1632/AA1633</f>
        <v>0</v>
      </c>
      <c r="S1633" s="5">
        <f t="shared" ref="S1633" si="1102">O1633/W1632/Y1633/Z1633/AA1632/AB1633</f>
        <v>0</v>
      </c>
      <c r="T1633" s="5">
        <f t="shared" ref="T1633" si="1103">P1633/W1633/X1633/Z1632/AB1632</f>
        <v>0</v>
      </c>
      <c r="U1633" s="5">
        <f t="shared" ref="U1633" si="1104">Q1633/W1632/Y1633/Z1633/AA1632</f>
        <v>0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5">AM1632/K1633</f>
        <v>1.0675675675675675</v>
      </c>
      <c r="Y1633" s="5">
        <f t="shared" ref="Y1633" si="1106">AK1632/K1633</f>
        <v>0.91891891891891897</v>
      </c>
      <c r="Z1633" s="5">
        <f>IF(J1633="",1,(_xlfn.XLOOKUP(I1633,Goalies!B:B,Goalies!J:J)))</f>
        <v>1.06</v>
      </c>
      <c r="AA1633" s="23">
        <f>_xlfn.XLOOKUP(E1633,Injuries!A:A,Injuries!B:B)</f>
        <v>1</v>
      </c>
      <c r="AB1633" s="23">
        <f>_xlfn.XLOOKUP(E1633,Injuries!A:A,Injuries!C:C)</f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2.86</v>
      </c>
      <c r="AM1633" s="23">
        <f>IF(AI1633=0,_xlfn.XLOOKUP(E1633,'Starting GF'!A:A,'Starting GF'!C:C),INDEX($AN$63:$AN1633,AI1633))</f>
        <v>3.01544136462525</v>
      </c>
      <c r="AN1633" s="23">
        <f t="shared" si="918"/>
        <v>3.01544136462525</v>
      </c>
      <c r="AO1633" s="23">
        <f>IF(AJ1633=0,_xlfn.XLOOKUP(I1633,Goalies!B:B,Goalies!I:I),INDEX($AP$105:$AP1633,AJ1633))</f>
        <v>3.0963337510954476</v>
      </c>
      <c r="AP1633" s="23">
        <f t="shared" si="919"/>
        <v>3.0963337510954476</v>
      </c>
      <c r="AQ1633" s="23">
        <f t="shared" si="920"/>
        <v>3.1963678465027652</v>
      </c>
      <c r="AR1633" s="66">
        <v>0.05</v>
      </c>
      <c r="AS1633" s="96" t="s">
        <v>1594</v>
      </c>
      <c r="AT1633" s="20">
        <f t="shared" ref="AT1633" si="1107">(AK1633*V1633*X1633*Z1632*AA1633*AB1632*AC1633*AD1632*AG1633*AH1632)+AR1633</f>
        <v>3.0721001621621618</v>
      </c>
      <c r="AU1633" s="20">
        <f t="shared" ref="AU1633" si="1108">AT1632</f>
        <v>2.9099955803706838</v>
      </c>
      <c r="AV1633" s="12">
        <f t="shared" ref="AV1633" si="1109">AK1633*W1633*X1633*Z1632*AA1633*AB1632</f>
        <v>3.0362915818500862</v>
      </c>
      <c r="AW1633" s="12">
        <f t="shared" ref="AW1633" si="1110">AV1632</f>
        <v>2.9599955803706837</v>
      </c>
      <c r="AX1633" s="8">
        <f t="shared" si="925"/>
        <v>3.0721001621621618</v>
      </c>
      <c r="AY1633" s="8">
        <f t="shared" si="926"/>
        <v>2.9099955803706838</v>
      </c>
      <c r="AZ1633" s="8">
        <f t="shared" si="927"/>
        <v>5.9820957425328452</v>
      </c>
      <c r="BA1633" s="8">
        <f t="shared" si="928"/>
        <v>0.16210458179147791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3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6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0</v>
      </c>
      <c r="O1634">
        <f t="shared" ref="O1634" si="1117">N1635</f>
        <v>0</v>
      </c>
      <c r="P1634" s="68">
        <f t="shared" si="909"/>
        <v>0</v>
      </c>
      <c r="Q1634">
        <f t="shared" ref="Q1634" si="1118">P1635</f>
        <v>0</v>
      </c>
      <c r="R1634" s="5">
        <f t="shared" ref="R1634" si="1119">N1634/W1634/X1634/Z1635/AB1635/AA1634</f>
        <v>0</v>
      </c>
      <c r="S1634" s="5">
        <f t="shared" ref="S1634" si="1120">O1634/W1635/Y1634/Z1634/AA1635/AB1634</f>
        <v>0</v>
      </c>
      <c r="T1634" s="5">
        <f t="shared" ref="T1634" si="1121">P1634/W1634/X1634/Z1635/AB1635</f>
        <v>0</v>
      </c>
      <c r="U1634" s="5">
        <f t="shared" ref="U1634" si="1122">Q1634/W1635/Y1634/Z1634/AA1635</f>
        <v>0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3">AM1635/K1634</f>
        <v>1.0095682215816386</v>
      </c>
      <c r="Y1634" s="5">
        <f t="shared" ref="Y1634" si="1124">AK1635/K1634</f>
        <v>1.1286984484754876</v>
      </c>
      <c r="Z1634" s="5">
        <f>IF(J1634="",1,(_xlfn.XLOOKUP(I1634,Goalies!B:B,Goalies!J:J)))</f>
        <v>0.99</v>
      </c>
      <c r="AA1634" s="23">
        <f>_xlfn.XLOOKUP(E1634,Injuries!A:A,Injuries!B:B)</f>
        <v>0.99</v>
      </c>
      <c r="AB1634" s="23">
        <f>_xlfn.XLOOKUP(E1634,Injuries!A:A,Injuries!C:C)</f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2.9433280361130896</v>
      </c>
      <c r="AM1634" s="23">
        <f>IF(AI1634=0,_xlfn.XLOOKUP(E1634,'Starting GF'!A:A,'Starting GF'!C:C),INDEX($AN$63:$AN1634,AI1634))</f>
        <v>2.9441643062970964</v>
      </c>
      <c r="AN1634" s="23">
        <f t="shared" si="918"/>
        <v>2.9441643062970964</v>
      </c>
      <c r="AO1634" s="23">
        <f>IF(AJ1634=0,_xlfn.XLOOKUP(I1634,Goalies!B:B,Goalies!I:I),INDEX($AP$105:$AP1634,AJ1634))</f>
        <v>2.8997068844448668</v>
      </c>
      <c r="AP1634" s="23">
        <f t="shared" si="919"/>
        <v>2.8997068844448668</v>
      </c>
      <c r="AQ1634" s="23">
        <f t="shared" si="920"/>
        <v>2.9147226632341252</v>
      </c>
      <c r="AR1634" s="66">
        <v>-0.1</v>
      </c>
      <c r="AS1634" s="96" t="s">
        <v>1593</v>
      </c>
      <c r="AT1634" s="20">
        <f t="shared" ref="AT1634" si="1125">(AK1634*V1634*X1634*Z1635*AA1634*AB1635*AC1634*AD1635*AG1634*AH1635)+AR1634</f>
        <v>2.6656918938889342</v>
      </c>
      <c r="AU1634" s="20">
        <f t="shared" ref="AU1634" si="1126">AT1635</f>
        <v>3.4120164891963904</v>
      </c>
      <c r="AV1634" s="12">
        <f t="shared" ref="AV1634" si="1127">AK1634*V1634*X1634*Z1635*AA1634*AB1635</f>
        <v>2.7656918938889343</v>
      </c>
      <c r="AW1634" s="12">
        <f t="shared" ref="AW1634" si="1128">AV1635</f>
        <v>3.3830033574528744</v>
      </c>
      <c r="AX1634" s="8">
        <f t="shared" si="925"/>
        <v>2.6656918938889342</v>
      </c>
      <c r="AY1634" s="8">
        <f t="shared" si="926"/>
        <v>3.4120164891963904</v>
      </c>
      <c r="AZ1634" s="8">
        <f t="shared" si="927"/>
        <v>6.0777083830853247</v>
      </c>
      <c r="BA1634" s="8">
        <f t="shared" si="928"/>
        <v>-0.74632459530745621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9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30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0</v>
      </c>
      <c r="O1635">
        <f t="shared" ref="O1635" si="1131">N1634</f>
        <v>0</v>
      </c>
      <c r="P1635" s="68">
        <f t="shared" si="909"/>
        <v>0</v>
      </c>
      <c r="Q1635">
        <f t="shared" ref="Q1635" si="1132">P1634</f>
        <v>0</v>
      </c>
      <c r="R1635" s="5">
        <f t="shared" ref="R1635" si="1133">N1635/W1635/X1635/Z1634/AB1634/AA1635</f>
        <v>0</v>
      </c>
      <c r="S1635" s="5">
        <f t="shared" ref="S1635" si="1134">O1635/W1634/Y1635/Z1635/AA1634/AB1635</f>
        <v>0</v>
      </c>
      <c r="T1635" s="5">
        <f t="shared" ref="T1635" si="1135">P1635/W1635/X1635/Z1634/AB1634</f>
        <v>0</v>
      </c>
      <c r="U1635" s="5">
        <f t="shared" ref="U1635" si="1136">Q1635/W1634/Y1635/Z1635/AA1634</f>
        <v>0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7">AM1634/K1635</f>
        <v>0.99465010347874883</v>
      </c>
      <c r="Y1635" s="5">
        <f t="shared" ref="Y1635" si="1138">AK1634/K1635</f>
        <v>0.99436757976793566</v>
      </c>
      <c r="Z1635" s="5">
        <f>IF(J1635="",1,(_xlfn.XLOOKUP(I1635,Goalies!B:B,Goalies!J:J)))</f>
        <v>0.97499999999999998</v>
      </c>
      <c r="AA1635" s="23">
        <f>_xlfn.XLOOKUP(E1635,Injuries!A:A,Injuries!B:B)</f>
        <v>0.94</v>
      </c>
      <c r="AB1635" s="23">
        <f>_xlfn.XLOOKUP(E1635,Injuries!A:A,Injuries!C:C)</f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3.3409474074874432</v>
      </c>
      <c r="AM1635" s="23">
        <f>IF(AI1635=0,_xlfn.XLOOKUP(E1635,'Starting GF'!A:A,'Starting GF'!C:C),INDEX($AN$63:$AN1635,AI1635))</f>
        <v>2.9883219358816504</v>
      </c>
      <c r="AN1635" s="23">
        <f t="shared" si="918"/>
        <v>2.9883219358816504</v>
      </c>
      <c r="AO1635" s="23">
        <f>IF(AJ1635=0,_xlfn.XLOOKUP(I1635,Goalies!B:B,Goalies!I:I),INDEX($AP$105:$AP1635,AJ1635))</f>
        <v>3.0886148743558683</v>
      </c>
      <c r="AP1635" s="23">
        <f t="shared" si="919"/>
        <v>3.0886148743558683</v>
      </c>
      <c r="AQ1635" s="23">
        <f t="shared" si="920"/>
        <v>2.9136138874846091</v>
      </c>
      <c r="AR1635" s="66">
        <v>0.1</v>
      </c>
      <c r="AS1635" s="96" t="s">
        <v>1593</v>
      </c>
      <c r="AT1635" s="20">
        <f t="shared" ref="AT1635" si="1139">(AK1635*V1635*X1635*Z1634*AA1635*AB1634*AC1635*AD1634*AG1635*AH1634)+AR1635</f>
        <v>3.4120164891963904</v>
      </c>
      <c r="AU1635" s="20">
        <f t="shared" ref="AU1635" si="1140">AT1634</f>
        <v>2.6656918938889342</v>
      </c>
      <c r="AV1635" s="12">
        <f t="shared" ref="AV1635" si="1141">AK1635*W1635*X1635*Z1634*AA1635*AB1634</f>
        <v>3.3830033574528744</v>
      </c>
      <c r="AW1635" s="12">
        <f t="shared" ref="AW1635" si="1142">AV1634</f>
        <v>2.7656918938889343</v>
      </c>
      <c r="AX1635" s="8">
        <f t="shared" si="925"/>
        <v>3.4120164891963904</v>
      </c>
      <c r="AY1635" s="8">
        <f t="shared" si="926"/>
        <v>2.6656918938889342</v>
      </c>
      <c r="AZ1635" s="8">
        <f t="shared" si="927"/>
        <v>6.0777083830853247</v>
      </c>
      <c r="BA1635" s="8">
        <f t="shared" si="928"/>
        <v>0.74632459530745621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5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8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0</v>
      </c>
      <c r="O1636">
        <f t="shared" ref="O1636" si="1149">N1637</f>
        <v>0</v>
      </c>
      <c r="P1636" s="68">
        <f t="shared" si="909"/>
        <v>0</v>
      </c>
      <c r="Q1636">
        <f t="shared" ref="Q1636" si="1150">P1637</f>
        <v>0</v>
      </c>
      <c r="R1636" s="5">
        <f t="shared" ref="R1636" si="1151">N1636/W1636/X1636/Z1637/AB1637/AA1636</f>
        <v>0</v>
      </c>
      <c r="S1636" s="5">
        <f t="shared" ref="S1636" si="1152">O1636/W1637/Y1636/Z1636/AA1637/AB1636</f>
        <v>0</v>
      </c>
      <c r="T1636" s="5">
        <f t="shared" ref="T1636" si="1153">P1636/W1636/X1636/Z1637/AB1637</f>
        <v>0</v>
      </c>
      <c r="U1636" s="5">
        <f t="shared" ref="U1636" si="1154">Q1636/W1637/Y1636/Z1636/AA1637</f>
        <v>0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5">AM1637/K1636</f>
        <v>0.93449020081292977</v>
      </c>
      <c r="Y1636" s="5">
        <f t="shared" ref="Y1636" si="1156">AK1637/K1636</f>
        <v>0.96501220797494491</v>
      </c>
      <c r="Z1636" s="5">
        <f>IF(J1636="",1,(_xlfn.XLOOKUP(I1636,Goalies!B:B,Goalies!J:J)))</f>
        <v>1.05</v>
      </c>
      <c r="AA1636" s="23">
        <f>_xlfn.XLOOKUP(E1636,Injuries!A:A,Injuries!B:B)</f>
        <v>0.99</v>
      </c>
      <c r="AB1636" s="23">
        <f>_xlfn.XLOOKUP(E1636,Injuries!A:A,Injuries!C:C)</f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2.8123778442108005</v>
      </c>
      <c r="AM1636" s="23">
        <f>IF(AI1636=0,_xlfn.XLOOKUP(E1636,'Starting GF'!A:A,'Starting GF'!C:C),INDEX($AN$63:$AN1636,AI1636))</f>
        <v>3.03</v>
      </c>
      <c r="AN1636" s="23">
        <f t="shared" si="918"/>
        <v>3.03</v>
      </c>
      <c r="AO1636" s="23">
        <f>IF(AJ1636=0,_xlfn.XLOOKUP(I1636,Goalies!B:B,Goalies!I:I),INDEX($AP$105:$AP1636,AJ1636))</f>
        <v>3.0540831364013497</v>
      </c>
      <c r="AP1636" s="23">
        <f t="shared" si="919"/>
        <v>3.0540831364013497</v>
      </c>
      <c r="AQ1636" s="23">
        <f t="shared" si="920"/>
        <v>3.1814999999999998</v>
      </c>
      <c r="AR1636" s="66">
        <v>0</v>
      </c>
      <c r="AS1636" s="96" t="s">
        <v>1592</v>
      </c>
      <c r="AT1636" s="20">
        <f t="shared" ref="AT1636" si="1157">(AK1636*V1636*X1636*Z1637*AA1636*AB1637*AC1636*AD1637*AG1636*AH1637)+AR1636</f>
        <v>2.3365557728966175</v>
      </c>
      <c r="AU1636" s="20">
        <f t="shared" ref="AU1636" si="1158">AT1637</f>
        <v>3.259532406705727</v>
      </c>
      <c r="AV1636" s="12">
        <f t="shared" ref="AV1636" si="1159">AK1636*V1636*X1636*Z1637*AA1636*AB1637</f>
        <v>2.3365557728966175</v>
      </c>
      <c r="AW1636" s="12">
        <f t="shared" ref="AW1636" si="1160">AV1637</f>
        <v>3.2541507232376858</v>
      </c>
      <c r="AX1636" s="8">
        <f t="shared" si="925"/>
        <v>2.3365557728966175</v>
      </c>
      <c r="AY1636" s="8">
        <f t="shared" si="926"/>
        <v>3.259532406705727</v>
      </c>
      <c r="AZ1636" s="8">
        <f t="shared" si="927"/>
        <v>5.5960881796023445</v>
      </c>
      <c r="BA1636" s="8">
        <f t="shared" si="928"/>
        <v>-0.92297663380910944</v>
      </c>
      <c r="BB1636" s="62">
        <f t="shared" si="929"/>
        <v>185</v>
      </c>
      <c r="BC1636" s="21">
        <f t="shared" si="930"/>
        <v>102</v>
      </c>
      <c r="BD1636" s="21">
        <f t="shared" si="931"/>
        <v>133</v>
      </c>
      <c r="BE1636" s="21">
        <f t="shared" si="932"/>
        <v>163</v>
      </c>
      <c r="BF1636" s="94">
        <f t="shared" ref="BF1636" si="1161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0.35076729206317425</v>
      </c>
      <c r="BG1636" s="22">
        <f t="shared" si="550"/>
        <v>0.49459930083921078</v>
      </c>
      <c r="BH1636" s="22">
        <f t="shared" si="550"/>
        <v>0.429675540964775</v>
      </c>
      <c r="BI1636" s="22">
        <f t="shared" si="550"/>
        <v>0.38076654750810657</v>
      </c>
      <c r="BJ1636" s="21">
        <f t="shared" si="934"/>
        <v>185</v>
      </c>
      <c r="BK1636" s="21">
        <f t="shared" si="935"/>
        <v>103</v>
      </c>
      <c r="BL1636" s="21">
        <f t="shared" si="936"/>
        <v>133</v>
      </c>
      <c r="BM1636" s="21">
        <f t="shared" si="937"/>
        <v>163</v>
      </c>
      <c r="BN1636" s="22">
        <f t="shared" ref="BN1636" si="1162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0.35129304188575078</v>
      </c>
      <c r="BO1636" s="22">
        <f t="shared" si="552"/>
        <v>0.4936362368928664</v>
      </c>
      <c r="BP1636" s="22">
        <f t="shared" si="552"/>
        <v>0.42878074988960091</v>
      </c>
      <c r="BQ1636" s="22">
        <f t="shared" si="552"/>
        <v>0.38010553354739052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0</v>
      </c>
      <c r="O1637">
        <f t="shared" ref="O1637" si="1163">N1636</f>
        <v>0</v>
      </c>
      <c r="P1637" s="68">
        <f t="shared" si="909"/>
        <v>0</v>
      </c>
      <c r="Q1637">
        <f t="shared" ref="Q1637" si="1164">P1636</f>
        <v>0</v>
      </c>
      <c r="R1637" s="5">
        <f t="shared" ref="R1637" si="1165">N1637/W1637/X1637/Z1636/AB1636/AA1637</f>
        <v>0</v>
      </c>
      <c r="S1637" s="5">
        <f t="shared" ref="S1637" si="1166">O1637/W1636/Y1637/Z1637/AA1636/AB1637</f>
        <v>0</v>
      </c>
      <c r="T1637" s="5">
        <f t="shared" ref="T1637" si="1167">P1637/W1637/X1637/Z1636/AB1636</f>
        <v>0</v>
      </c>
      <c r="U1637" s="5">
        <f t="shared" ref="U1637" si="1168">Q1637/W1636/Y1637/Z1637/AA1636</f>
        <v>0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9">AM1636/K1637</f>
        <v>1.0236486486486487</v>
      </c>
      <c r="Y1637" s="5">
        <f t="shared" ref="Y1637" si="1170">AK1636/K1637</f>
        <v>0.95012765007121636</v>
      </c>
      <c r="Z1637" s="5">
        <f>IF(J1637="",1,(_xlfn.XLOOKUP(I1637,Goalies!B:B,Goalies!J:J)))</f>
        <v>0.97499999999999998</v>
      </c>
      <c r="AA1637" s="23">
        <f>_xlfn.XLOOKUP(E1637,Injuries!A:A,Injuries!B:B)</f>
        <v>0.95</v>
      </c>
      <c r="AB1637" s="23">
        <f>_xlfn.XLOOKUP(E1637,Injuries!A:A,Injuries!C:C)</f>
        <v>1.02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2.8564361356058368</v>
      </c>
      <c r="AM1637" s="23">
        <f>IF(AI1637=0,_xlfn.XLOOKUP(E1637,'Starting GF'!A:A,'Starting GF'!C:C),INDEX($AN$63:$AN1637,AI1637))</f>
        <v>2.7660909944062722</v>
      </c>
      <c r="AN1637" s="23">
        <f t="shared" si="918"/>
        <v>2.7660909944062722</v>
      </c>
      <c r="AO1637" s="23">
        <f>IF(AJ1637=0,_xlfn.XLOOKUP(I1637,Goalies!B:B,Goalies!I:I),INDEX($AP$105:$AP1637,AJ1637))</f>
        <v>2.7665315239278705</v>
      </c>
      <c r="AP1637" s="23">
        <f t="shared" si="919"/>
        <v>2.7665315239278705</v>
      </c>
      <c r="AQ1637" s="23">
        <f t="shared" si="920"/>
        <v>2.6969387195461154</v>
      </c>
      <c r="AR1637" s="66">
        <v>0</v>
      </c>
      <c r="AS1637" s="96" t="s">
        <v>1592</v>
      </c>
      <c r="AT1637" s="20">
        <f t="shared" ref="AT1637" si="1171">(AK1637*V1637*X1637*Z1636*AA1637*AB1636*AC1637*AD1636*AG1637*AH1636)+AR1637</f>
        <v>3.259532406705727</v>
      </c>
      <c r="AU1637" s="20">
        <f t="shared" ref="AU1637" si="1172">AT1636</f>
        <v>2.3365557728966175</v>
      </c>
      <c r="AV1637" s="12">
        <f t="shared" ref="AV1637" si="1173">AK1637*W1637*X1637*Z1636*AA1637*AB1636</f>
        <v>3.2541507232376858</v>
      </c>
      <c r="AW1637" s="12">
        <f t="shared" ref="AW1637" si="1174">AV1636</f>
        <v>2.3365557728966175</v>
      </c>
      <c r="AX1637" s="8">
        <f t="shared" si="925"/>
        <v>3.259532406705727</v>
      </c>
      <c r="AY1637" s="8">
        <f t="shared" si="926"/>
        <v>2.3365557728966175</v>
      </c>
      <c r="AZ1637" s="8">
        <f t="shared" si="927"/>
        <v>5.5960881796023445</v>
      </c>
      <c r="BA1637" s="8">
        <f t="shared" si="928"/>
        <v>0.92297663380910944</v>
      </c>
      <c r="BB1637" s="62">
        <f t="shared" si="929"/>
        <v>-185</v>
      </c>
      <c r="BC1637" s="21">
        <f t="shared" si="930"/>
        <v>-102</v>
      </c>
      <c r="BD1637" s="21">
        <f t="shared" si="931"/>
        <v>-133</v>
      </c>
      <c r="BE1637" s="21">
        <f t="shared" si="932"/>
        <v>-163</v>
      </c>
      <c r="BF1637" s="94">
        <f t="shared" si="57"/>
        <v>0.64923270793682575</v>
      </c>
      <c r="BG1637" s="22">
        <f t="shared" ref="BG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0.50540069916078922</v>
      </c>
      <c r="BH1637" s="22">
        <f t="shared" ref="BH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0.570324459035225</v>
      </c>
      <c r="BI1637" s="22">
        <f t="shared" ref="BI1637" si="1177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0.61923345249189343</v>
      </c>
      <c r="BJ1637" s="21">
        <f t="shared" si="934"/>
        <v>-185</v>
      </c>
      <c r="BK1637" s="21">
        <f t="shared" si="935"/>
        <v>-103</v>
      </c>
      <c r="BL1637" s="21">
        <f t="shared" si="936"/>
        <v>-133</v>
      </c>
      <c r="BM1637" s="21">
        <f t="shared" si="937"/>
        <v>-163</v>
      </c>
      <c r="BN1637" s="22">
        <f t="shared" si="61"/>
        <v>0.64870695811424928</v>
      </c>
      <c r="BO1637" s="22">
        <f t="shared" ref="BO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0.5063637631071336</v>
      </c>
      <c r="BP1637" s="22">
        <f t="shared" ref="BP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0.57121925011039909</v>
      </c>
      <c r="BQ1637" s="22">
        <f t="shared" ref="BQ1637" si="1180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0.61989446645260948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0</v>
      </c>
      <c r="O1638">
        <f t="shared" ref="O1638" si="1181">N1639</f>
        <v>0</v>
      </c>
      <c r="P1638" s="68">
        <f t="shared" ref="P1638:P1649" si="1182">N1638</f>
        <v>0</v>
      </c>
      <c r="Q1638">
        <f t="shared" ref="Q1638" si="1183">P1639</f>
        <v>0</v>
      </c>
      <c r="R1638" s="5">
        <f t="shared" ref="R1638" si="1184">N1638/W1638/X1638/Z1639/AB1639/AA1638</f>
        <v>0</v>
      </c>
      <c r="S1638" s="5">
        <f t="shared" ref="S1638" si="1185">O1638/W1639/Y1638/Z1638/AA1639/AB1638</f>
        <v>0</v>
      </c>
      <c r="T1638" s="5">
        <f t="shared" ref="T1638" si="1186">P1638/W1638/X1638/Z1639/AB1639</f>
        <v>0</v>
      </c>
      <c r="U1638" s="5">
        <f t="shared" ref="U1638" si="1187">Q1638/W1639/Y1638/Z1638/AA1639</f>
        <v>0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8">AM1639/K1638</f>
        <v>1.0256952303763283</v>
      </c>
      <c r="Y1638" s="5">
        <f t="shared" ref="Y1638" si="1189">AK1639/K1638</f>
        <v>1.027027027027027</v>
      </c>
      <c r="Z1638" s="5">
        <f>IF(J1638="",1,(_xlfn.XLOOKUP(I1638,Goalies!B:B,Goalies!J:J)))</f>
        <v>0.99</v>
      </c>
      <c r="AA1638" s="23">
        <f>_xlfn.XLOOKUP(E1638,Injuries!A:A,Injuries!B:B)</f>
        <v>1</v>
      </c>
      <c r="AB1638" s="23">
        <f>_xlfn.XLOOKUP(E1638,Injuries!A:A,Injuries!C:C)</f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90">IF(R1638=0,AK1638,R1638*L1638*(1-M1638)+T1638*L1638*M1638+AK1638*(1-L1638))</f>
        <v>2.93</v>
      </c>
      <c r="AM1638" s="23">
        <f>IF(AI1638=0,_xlfn.XLOOKUP(E1638,'Starting GF'!A:A,'Starting GF'!C:C),INDEX($AN$63:$AN1638,AI1638))</f>
        <v>3.0936292906528782</v>
      </c>
      <c r="AN1638" s="23">
        <f t="shared" ref="AN1638:AN1649" si="1191">IF(S1638=0,AM1638,S1638*L1638+AM1638*(1-L1638))</f>
        <v>3.0936292906528782</v>
      </c>
      <c r="AO1638" s="23">
        <f>IF(AJ1638=0,_xlfn.XLOOKUP(I1638,Goalies!B:B,Goalies!I:I),INDEX($AP$105:$AP1638,AJ1638))</f>
        <v>3.1142244731246937</v>
      </c>
      <c r="AP1638" s="23">
        <f t="shared" ref="AP1638:AP1649" si="1192">IF(S1638=0,AO1638,S1638*L1638*Z1638+AO1638*(1-L1638))</f>
        <v>3.1142244731246937</v>
      </c>
      <c r="AQ1638" s="23">
        <f t="shared" ref="AQ1638:AQ1649" si="1193">AM1638*Z1638</f>
        <v>3.0626929977463493</v>
      </c>
      <c r="AR1638" s="66">
        <v>0.05</v>
      </c>
      <c r="AS1638" s="96" t="s">
        <v>1593</v>
      </c>
      <c r="AT1638" s="20">
        <f t="shared" ref="AT1638" si="1194">(AK1638*V1638*X1638*Z1639*AA1638*AB1639*AC1638*AD1639*AG1638*AH1639)+AR1638</f>
        <v>2.8765085104592849</v>
      </c>
      <c r="AU1638" s="20">
        <f t="shared" ref="AU1638" si="1195">AT1639</f>
        <v>3.0753374858732263</v>
      </c>
      <c r="AV1638" s="12">
        <f t="shared" ref="AV1638" si="1196">AK1638*V1638*X1638*Z1639*AA1638*AB1639</f>
        <v>2.8265085104592851</v>
      </c>
      <c r="AW1638" s="12">
        <f t="shared" ref="AW1638" si="1197">AV1639</f>
        <v>3.1191340715606857</v>
      </c>
      <c r="AX1638" s="8">
        <f t="shared" ref="AX1638:AX1649" si="1198">(AT1638-N1638)</f>
        <v>2.8765085104592849</v>
      </c>
      <c r="AY1638" s="8">
        <f t="shared" ref="AY1638:AY1649" si="1199">(AU1638-O1638)</f>
        <v>3.0753374858732263</v>
      </c>
      <c r="AZ1638" s="8">
        <f t="shared" ref="AZ1638:AZ1649" si="1200">SUM(AX1638:AY1638)</f>
        <v>5.9518459963325112</v>
      </c>
      <c r="BA1638" s="8">
        <f t="shared" ref="BA1638:BA1649" si="1201">AX1638-AY1638</f>
        <v>-0.1988289754139414</v>
      </c>
      <c r="BB1638" s="62">
        <f t="shared" ref="BB1638:BB1649" si="1202">IF(BF1638=0.5,100,IF(BF1638&gt;0.5,-ROUND(100*BF1638/(1-BF1638),0),ROUND(100*(1-BF1638)/BF1638,0)))</f>
        <v>116</v>
      </c>
      <c r="BC1638" s="21">
        <f t="shared" ref="BC1638:BC1649" si="1203">IF(BG1638=0.5,100,IF(BG1638&gt;0.5,-ROUND(100*BG1638/(1-BG1638),0),ROUND(100*(1-BG1638)/BG1638,0)))</f>
        <v>-125</v>
      </c>
      <c r="BD1638" s="21">
        <f t="shared" ref="BD1638:BD1649" si="1204">IF(BH1638=0.5,100,IF(BH1638&gt;0.5,-ROUND(100*BH1638/(1-BH1638),0),ROUND(100*(1-BH1638)/BH1638,0)))</f>
        <v>101</v>
      </c>
      <c r="BE1638" s="21">
        <f t="shared" ref="BE1638:BE1649" si="1205">IF(BI1638=0.5,100,IF(BI1638&gt;0.5,-ROUND(100*BI1638/(1-BI1638),0),ROUND(100*(1-BI1638)/BI1638,0)))</f>
        <v>127</v>
      </c>
      <c r="BF1638" s="94">
        <f t="shared" ref="BF1638" si="1206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0.46278409085778716</v>
      </c>
      <c r="BG1638" s="22">
        <f t="shared" si="550"/>
        <v>0.55478482216757974</v>
      </c>
      <c r="BH1638" s="22">
        <f t="shared" si="550"/>
        <v>0.49706657748077454</v>
      </c>
      <c r="BI1638" s="22">
        <f t="shared" si="550"/>
        <v>0.44001339310163057</v>
      </c>
      <c r="BJ1638" s="21">
        <f t="shared" ref="BJ1638:BJ1649" si="1207">IF(BN1638=0.5,100,IF(BN1638&gt;0.5,-ROUND(100*BN1638/(1-BN1638),0),ROUND(100*(1-BN1638)/BN1638,0)))</f>
        <v>122</v>
      </c>
      <c r="BK1638" s="21">
        <f t="shared" ref="BK1638:BK1649" si="1208">IF(BO1638=0.5,100,IF(BO1638&gt;0.5,-ROUND(100*BO1638/(1-BO1638),0),ROUND(100*(1-BO1638)/BO1638,0)))</f>
        <v>-123</v>
      </c>
      <c r="BL1638" s="21">
        <f t="shared" ref="BL1638:BL1649" si="1209">IF(BP1638=0.5,100,IF(BP1638&gt;0.5,-ROUND(100*BP1638/(1-BP1638),0),ROUND(100*(1-BP1638)/BP1638,0)))</f>
        <v>102</v>
      </c>
      <c r="BM1638" s="21">
        <f t="shared" ref="BM1638:BM1649" si="1210">IF(BQ1638=0.5,100,IF(BQ1638&gt;0.5,-ROUND(100*BQ1638/(1-BQ1638),0),ROUND(100*(1-BQ1638)/BQ1638,0)))</f>
        <v>128</v>
      </c>
      <c r="BN1638" s="22">
        <f t="shared" ref="BN1638" si="1211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0.45140940204058205</v>
      </c>
      <c r="BO1638" s="22">
        <f t="shared" si="552"/>
        <v>0.55238102311837578</v>
      </c>
      <c r="BP1638" s="22">
        <f t="shared" si="552"/>
        <v>0.49455688777378448</v>
      </c>
      <c r="BQ1638" s="22">
        <f t="shared" si="552"/>
        <v>0.43797552974613829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0</v>
      </c>
      <c r="O1639">
        <f t="shared" ref="O1639" si="1212">N1638</f>
        <v>0</v>
      </c>
      <c r="P1639" s="68">
        <f t="shared" si="1182"/>
        <v>0</v>
      </c>
      <c r="Q1639">
        <f t="shared" ref="Q1639" si="1213">P1638</f>
        <v>0</v>
      </c>
      <c r="R1639" s="5">
        <f t="shared" ref="R1639" si="1214">N1639/W1639/X1639/Z1638/AB1638/AA1639</f>
        <v>0</v>
      </c>
      <c r="S1639" s="5">
        <f t="shared" ref="S1639" si="1215">O1639/W1638/Y1639/Z1639/AA1638/AB1639</f>
        <v>0</v>
      </c>
      <c r="T1639" s="5">
        <f t="shared" ref="T1639" si="1216">P1639/W1639/X1639/Z1638/AB1638</f>
        <v>0</v>
      </c>
      <c r="U1639" s="5">
        <f t="shared" ref="U1639" si="1217">Q1639/W1638/Y1639/Z1639/AA1638</f>
        <v>0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8">AM1638/K1639</f>
        <v>1.0451450306259724</v>
      </c>
      <c r="Y1639" s="5">
        <f t="shared" ref="Y1639" si="1219">AK1638/K1639</f>
        <v>0.98986486486486491</v>
      </c>
      <c r="Z1639" s="5">
        <f>IF(J1639="",1,(_xlfn.XLOOKUP(I1639,Goalies!B:B,Goalies!J:J)))</f>
        <v>0.97</v>
      </c>
      <c r="AA1639" s="23">
        <f>_xlfn.XLOOKUP(E1639,Injuries!A:A,Injuries!B:B)</f>
        <v>0.96</v>
      </c>
      <c r="AB1639" s="23">
        <f>_xlfn.XLOOKUP(E1639,Injuries!A:A,Injuries!C:C)</f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90"/>
        <v>3.04</v>
      </c>
      <c r="AM1639" s="23">
        <f>IF(AI1639=0,_xlfn.XLOOKUP(E1639,'Starting GF'!A:A,'Starting GF'!C:C),INDEX($AN$63:$AN1639,AI1639))</f>
        <v>3.0360578819139317</v>
      </c>
      <c r="AN1639" s="23">
        <f t="shared" si="1191"/>
        <v>3.0360578819139317</v>
      </c>
      <c r="AO1639" s="23">
        <f>IF(AJ1639=0,_xlfn.XLOOKUP(I1639,Goalies!B:B,Goalies!I:I),INDEX($AP$105:$AP1639,AJ1639))</f>
        <v>3.030890874058159</v>
      </c>
      <c r="AP1639" s="23">
        <f t="shared" si="1192"/>
        <v>3.030890874058159</v>
      </c>
      <c r="AQ1639" s="23">
        <f t="shared" si="1193"/>
        <v>2.9449761454565135</v>
      </c>
      <c r="AR1639" s="66">
        <v>-0.05</v>
      </c>
      <c r="AS1639" s="96" t="s">
        <v>1593</v>
      </c>
      <c r="AT1639" s="20">
        <f t="shared" ref="AT1639" si="1220">(AK1639*V1639*X1639*Z1638*AA1639*AB1638*AC1639*AD1638*AG1639*AH1638)+AR1639</f>
        <v>3.0753374858732263</v>
      </c>
      <c r="AU1639" s="20">
        <f t="shared" ref="AU1639" si="1221">AT1638</f>
        <v>2.8765085104592849</v>
      </c>
      <c r="AV1639" s="12">
        <f t="shared" ref="AV1639" si="1222">AK1639*W1639*X1639*Z1638*AA1639*AB1638</f>
        <v>3.1191340715606857</v>
      </c>
      <c r="AW1639" s="12">
        <f t="shared" ref="AW1639" si="1223">AV1638</f>
        <v>2.8265085104592851</v>
      </c>
      <c r="AX1639" s="8">
        <f t="shared" si="1198"/>
        <v>3.0753374858732263</v>
      </c>
      <c r="AY1639" s="8">
        <f t="shared" si="1199"/>
        <v>2.8765085104592849</v>
      </c>
      <c r="AZ1639" s="8">
        <f t="shared" si="1200"/>
        <v>5.9518459963325112</v>
      </c>
      <c r="BA1639" s="8">
        <f t="shared" si="1201"/>
        <v>0.1988289754139414</v>
      </c>
      <c r="BB1639" s="62">
        <f t="shared" si="1202"/>
        <v>-116</v>
      </c>
      <c r="BC1639" s="21">
        <f t="shared" si="1203"/>
        <v>125</v>
      </c>
      <c r="BD1639" s="21">
        <f t="shared" si="1204"/>
        <v>-101</v>
      </c>
      <c r="BE1639" s="21">
        <f t="shared" si="1205"/>
        <v>-127</v>
      </c>
      <c r="BF1639" s="94">
        <f t="shared" si="57"/>
        <v>0.53721590914221284</v>
      </c>
      <c r="BG1639" s="22">
        <f t="shared" ref="BG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H1639" s="22">
        <f t="shared" ref="BH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I1639" s="22">
        <f t="shared" ref="BI1639" si="1226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  <c r="BJ1639" s="21">
        <f t="shared" si="1207"/>
        <v>-122</v>
      </c>
      <c r="BK1639" s="21">
        <f t="shared" si="1208"/>
        <v>123</v>
      </c>
      <c r="BL1639" s="21">
        <f t="shared" si="1209"/>
        <v>-102</v>
      </c>
      <c r="BM1639" s="21">
        <f t="shared" si="1210"/>
        <v>-128</v>
      </c>
      <c r="BN1639" s="22">
        <f t="shared" si="61"/>
        <v>0.54859059795941789</v>
      </c>
      <c r="BO1639" s="22">
        <f t="shared" ref="BO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0.44761897688162422</v>
      </c>
      <c r="BP1639" s="22">
        <f t="shared" ref="BP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0.50544311222621552</v>
      </c>
      <c r="BQ1639" s="22">
        <f t="shared" ref="BQ1639" si="1229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0.56202447025386171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0</v>
      </c>
      <c r="O1640">
        <f t="shared" ref="O1640" si="1230">N1641</f>
        <v>0</v>
      </c>
      <c r="P1640" s="68">
        <f t="shared" si="1182"/>
        <v>0</v>
      </c>
      <c r="Q1640">
        <f t="shared" ref="Q1640" si="1231">P1641</f>
        <v>0</v>
      </c>
      <c r="R1640" s="5">
        <f t="shared" ref="R1640" si="1232">N1640/W1640/X1640/Z1641/AB1641/AA1640</f>
        <v>0</v>
      </c>
      <c r="S1640" s="5">
        <f t="shared" ref="S1640" si="1233">O1640/W1641/Y1640/Z1640/AA1641/AB1640</f>
        <v>0</v>
      </c>
      <c r="T1640" s="5">
        <f t="shared" ref="T1640" si="1234">P1640/W1640/X1640/Z1641/AB1641</f>
        <v>0</v>
      </c>
      <c r="U1640" s="5">
        <f t="shared" ref="U1640" si="1235">Q1640/W1641/Y1640/Z1640/AA1641</f>
        <v>0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6">AM1641/K1640</f>
        <v>0.88711654167730825</v>
      </c>
      <c r="Y1640" s="5">
        <f t="shared" ref="Y1640" si="1237">AK1641/K1640</f>
        <v>1.2077702702702704</v>
      </c>
      <c r="Z1640" s="5">
        <f>IF(J1640="",1,(_xlfn.XLOOKUP(I1640,Goalies!B:B,Goalies!J:J)))</f>
        <v>0.97</v>
      </c>
      <c r="AA1640" s="23">
        <f>_xlfn.XLOOKUP(E1640,Injuries!A:A,Injuries!B:B)</f>
        <v>0.95</v>
      </c>
      <c r="AB1640" s="23">
        <f>_xlfn.XLOOKUP(E1640,Injuries!A:A,Injuries!C:C)</f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f t="shared" si="1190"/>
        <v>3.1204106601142572</v>
      </c>
      <c r="AM1640" s="23">
        <f>IF(AI1640=0,_xlfn.XLOOKUP(E1640,'Starting GF'!A:A,'Starting GF'!C:C),INDEX($AN$63:$AN1640,AI1640))</f>
        <v>3.37</v>
      </c>
      <c r="AN1640" s="23">
        <f t="shared" si="1191"/>
        <v>3.37</v>
      </c>
      <c r="AO1640" s="23">
        <f>IF(AJ1640=0,_xlfn.XLOOKUP(I1640,Goalies!B:B,Goalies!I:I),INDEX($AP$105:$AP1640,AJ1640))</f>
        <v>3.3103471329870824</v>
      </c>
      <c r="AP1640" s="23">
        <f t="shared" si="1192"/>
        <v>3.3103471329870824</v>
      </c>
      <c r="AQ1640" s="23">
        <f t="shared" si="1193"/>
        <v>3.2688999999999999</v>
      </c>
      <c r="AR1640" s="66">
        <v>0</v>
      </c>
      <c r="AS1640" s="96" t="s">
        <v>1594</v>
      </c>
      <c r="AT1640" s="20">
        <f t="shared" ref="AT1640" si="1238">(AK1640*V1640*X1640*Z1641*AA1640*AB1641*AC1640*AD1641*AG1640*AH1641)+AR1640</f>
        <v>2.5351210470981154</v>
      </c>
      <c r="AU1640" s="20">
        <f t="shared" ref="AU1640" si="1239">AT1641</f>
        <v>4.0118054099675682</v>
      </c>
      <c r="AV1640" s="12">
        <f t="shared" ref="AV1640" si="1240">AK1640*V1640*X1640*Z1641*AA1640*AB1641</f>
        <v>2.5351210470981154</v>
      </c>
      <c r="AW1640" s="12">
        <f t="shared" ref="AW1640" si="1241">AV1641</f>
        <v>4.016225293702532</v>
      </c>
      <c r="AX1640" s="8">
        <f t="shared" si="1198"/>
        <v>2.5351210470981154</v>
      </c>
      <c r="AY1640" s="8">
        <f t="shared" si="1199"/>
        <v>4.0118054099675682</v>
      </c>
      <c r="AZ1640" s="8">
        <f t="shared" si="1200"/>
        <v>6.546926457065684</v>
      </c>
      <c r="BA1640" s="8">
        <f t="shared" si="1201"/>
        <v>-1.4766843628694528</v>
      </c>
      <c r="BB1640" s="62">
        <f t="shared" si="1202"/>
        <v>248</v>
      </c>
      <c r="BC1640" s="21">
        <f t="shared" si="1203"/>
        <v>-181</v>
      </c>
      <c r="BD1640" s="21">
        <f t="shared" si="1204"/>
        <v>-149</v>
      </c>
      <c r="BE1640" s="21">
        <f t="shared" si="1205"/>
        <v>-112</v>
      </c>
      <c r="BF1640" s="94">
        <f t="shared" ref="BF1640" si="1242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0.28734747709469016</v>
      </c>
      <c r="BG1640" s="22">
        <f t="shared" si="550"/>
        <v>0.64459425171200135</v>
      </c>
      <c r="BH1640" s="22">
        <f t="shared" si="550"/>
        <v>0.5977621376108837</v>
      </c>
      <c r="BI1640" s="22">
        <f t="shared" si="550"/>
        <v>0.52817081533273647</v>
      </c>
      <c r="BJ1640" s="21">
        <f t="shared" si="1207"/>
        <v>249</v>
      </c>
      <c r="BK1640" s="21">
        <f t="shared" si="1208"/>
        <v>-182</v>
      </c>
      <c r="BL1640" s="21">
        <f t="shared" si="1209"/>
        <v>-149</v>
      </c>
      <c r="BM1640" s="21">
        <f t="shared" si="1210"/>
        <v>-112</v>
      </c>
      <c r="BN1640" s="22">
        <f t="shared" ref="BN1640" si="1243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0.28675124875593683</v>
      </c>
      <c r="BO1640" s="22">
        <f t="shared" si="552"/>
        <v>0.64509210807126993</v>
      </c>
      <c r="BP1640" s="22">
        <f t="shared" si="552"/>
        <v>0.59840487933458864</v>
      </c>
      <c r="BQ1640" s="22">
        <f t="shared" si="552"/>
        <v>0.52884406320492094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Mackenzie Blackwood</v>
      </c>
      <c r="J1641" s="33" t="s">
        <v>157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0</v>
      </c>
      <c r="O1641">
        <f t="shared" ref="O1641" si="1244">N1640</f>
        <v>0</v>
      </c>
      <c r="P1641" s="68">
        <f t="shared" si="1182"/>
        <v>0</v>
      </c>
      <c r="Q1641">
        <f t="shared" ref="Q1641" si="1245">P1640</f>
        <v>0</v>
      </c>
      <c r="R1641" s="5">
        <f t="shared" ref="R1641" si="1246">N1641/W1641/X1641/Z1640/AB1640/AA1641</f>
        <v>0</v>
      </c>
      <c r="S1641" s="5">
        <f t="shared" ref="S1641" si="1247">O1641/W1640/Y1641/Z1641/AA1640/AB1641</f>
        <v>0</v>
      </c>
      <c r="T1641" s="5">
        <f t="shared" ref="T1641" si="1248">P1641/W1641/X1641/Z1640/AB1640</f>
        <v>0</v>
      </c>
      <c r="U1641" s="5">
        <f t="shared" ref="U1641" si="1249">Q1641/W1640/Y1641/Z1641/AA1640</f>
        <v>0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50">AM1640/K1641</f>
        <v>1.1385135135135136</v>
      </c>
      <c r="Y1641" s="5">
        <f t="shared" ref="Y1641" si="1251">AK1640/K1641</f>
        <v>1.0541927905791408</v>
      </c>
      <c r="Z1641" s="5">
        <f>IF(J1641="",1,(_xlfn.XLOOKUP(I1641,Goalies!B:B,Goalies!J:J)))</f>
        <v>0.99</v>
      </c>
      <c r="AA1641" s="23">
        <f>_xlfn.XLOOKUP(E1641,Injuries!A:A,Injuries!B:B)</f>
        <v>0.96</v>
      </c>
      <c r="AB1641" s="23">
        <f>_xlfn.XLOOKUP(E1641,Injuries!A:A,Injuries!C:C)</f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1463</v>
      </c>
      <c r="AK1641" s="23">
        <f>IF(AI1641=0,_xlfn.XLOOKUP(E1641,'Starting GF'!A:A,'Starting GF'!B:B),INDEX($AL$63:$AL1641,AI1641))</f>
        <v>3.5750000000000002</v>
      </c>
      <c r="AL1641" s="23">
        <f t="shared" si="1190"/>
        <v>3.5750000000000002</v>
      </c>
      <c r="AM1641" s="23">
        <f>IF(AI1641=0,_xlfn.XLOOKUP(E1641,'Starting GF'!A:A,'Starting GF'!C:C),INDEX($AN$63:$AN1641,AI1641))</f>
        <v>2.6258649633648323</v>
      </c>
      <c r="AN1641" s="23">
        <f t="shared" si="1191"/>
        <v>2.6258649633648323</v>
      </c>
      <c r="AO1641" s="23">
        <f>IF(AJ1641=0,_xlfn.XLOOKUP(I1641,Goalies!B:B,Goalies!I:I),INDEX($AP$105:$AP1641,AJ1641))</f>
        <v>2.651677087771255</v>
      </c>
      <c r="AP1641" s="23">
        <f t="shared" si="1192"/>
        <v>2.651677087771255</v>
      </c>
      <c r="AQ1641" s="23">
        <f t="shared" si="1193"/>
        <v>2.5996063137311838</v>
      </c>
      <c r="AR1641" s="66">
        <v>0</v>
      </c>
      <c r="AS1641" s="96" t="s">
        <v>1594</v>
      </c>
      <c r="AT1641" s="20">
        <f t="shared" ref="AT1641" si="1252">(AK1641*V1641*X1641*Z1640*AA1641*AB1640*AC1641*AD1640*AG1641*AH1640)+AR1641</f>
        <v>4.0118054099675682</v>
      </c>
      <c r="AU1641" s="20">
        <f t="shared" ref="AU1641" si="1253">AT1640</f>
        <v>2.5351210470981154</v>
      </c>
      <c r="AV1641" s="12">
        <f t="shared" ref="AV1641" si="1254">AK1641*W1641*X1641*Z1640*AA1641*AB1640</f>
        <v>4.016225293702532</v>
      </c>
      <c r="AW1641" s="12">
        <f t="shared" ref="AW1641" si="1255">AV1640</f>
        <v>2.5351210470981154</v>
      </c>
      <c r="AX1641" s="8">
        <f t="shared" si="1198"/>
        <v>4.0118054099675682</v>
      </c>
      <c r="AY1641" s="8">
        <f t="shared" si="1199"/>
        <v>2.5351210470981154</v>
      </c>
      <c r="AZ1641" s="8">
        <f t="shared" si="1200"/>
        <v>6.546926457065684</v>
      </c>
      <c r="BA1641" s="8">
        <f t="shared" si="1201"/>
        <v>1.4766843628694528</v>
      </c>
      <c r="BB1641" s="62">
        <f t="shared" si="1202"/>
        <v>-248</v>
      </c>
      <c r="BC1641" s="21">
        <f t="shared" si="1203"/>
        <v>181</v>
      </c>
      <c r="BD1641" s="21">
        <f t="shared" si="1204"/>
        <v>149</v>
      </c>
      <c r="BE1641" s="21">
        <f t="shared" si="1205"/>
        <v>112</v>
      </c>
      <c r="BF1641" s="94">
        <f t="shared" si="57"/>
        <v>0.71265252290530978</v>
      </c>
      <c r="BG1641" s="22">
        <f t="shared" ref="BG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0.3554057482879987</v>
      </c>
      <c r="BH1641" s="22">
        <f t="shared" ref="BH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0.40223786238911635</v>
      </c>
      <c r="BI1641" s="22">
        <f t="shared" ref="BI1641" si="1258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0.47182918466726353</v>
      </c>
      <c r="BJ1641" s="21">
        <f t="shared" si="1207"/>
        <v>-249</v>
      </c>
      <c r="BK1641" s="21">
        <f t="shared" si="1208"/>
        <v>182</v>
      </c>
      <c r="BL1641" s="21">
        <f t="shared" si="1209"/>
        <v>149</v>
      </c>
      <c r="BM1641" s="21">
        <f t="shared" si="1210"/>
        <v>112</v>
      </c>
      <c r="BN1641" s="22">
        <f t="shared" si="61"/>
        <v>0.71324875124406317</v>
      </c>
      <c r="BO1641" s="22">
        <f t="shared" ref="BO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0.35490789192873001</v>
      </c>
      <c r="BP1641" s="22">
        <f t="shared" ref="BP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0.40159512066541131</v>
      </c>
      <c r="BQ1641" s="22">
        <f t="shared" ref="BQ1641" si="1261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0.47115593679507906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0</v>
      </c>
      <c r="O1642">
        <f t="shared" ref="O1642" si="1262">N1643</f>
        <v>0</v>
      </c>
      <c r="P1642" s="68">
        <f t="shared" si="1182"/>
        <v>0</v>
      </c>
      <c r="Q1642">
        <f t="shared" ref="Q1642" si="1263">P1643</f>
        <v>0</v>
      </c>
      <c r="R1642" s="5">
        <f t="shared" ref="R1642" si="1264">N1642/W1642/X1642/Z1643/AB1643/AA1642</f>
        <v>0</v>
      </c>
      <c r="S1642" s="5">
        <f t="shared" ref="S1642" si="1265">O1642/W1643/Y1642/Z1642/AA1643/AB1642</f>
        <v>0</v>
      </c>
      <c r="T1642" s="5">
        <f t="shared" ref="T1642" si="1266">P1642/W1642/X1642/Z1643/AB1643</f>
        <v>0</v>
      </c>
      <c r="U1642" s="5">
        <f t="shared" ref="U1642" si="1267">Q1642/W1643/Y1642/Z1642/AA1643</f>
        <v>0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8">AM1643/K1642</f>
        <v>0.98961980316591125</v>
      </c>
      <c r="Y1642" s="5">
        <f t="shared" ref="Y1642" si="1269">AK1643/K1642</f>
        <v>1.0253528664789515</v>
      </c>
      <c r="Z1642" s="5">
        <f>IF(J1642="",1,(_xlfn.XLOOKUP(I1642,Goalies!B:B,Goalies!J:J)))</f>
        <v>1.04</v>
      </c>
      <c r="AA1642" s="23">
        <f>_xlfn.XLOOKUP(E1642,Injuries!A:A,Injuries!B:B)</f>
        <v>0.99</v>
      </c>
      <c r="AB1642" s="23">
        <f>_xlfn.XLOOKUP(E1642,Injuries!A:A,Injuries!C:C)</f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90"/>
        <v>2.7978253633115058</v>
      </c>
      <c r="AM1642" s="23">
        <f>IF(AI1642=0,_xlfn.XLOOKUP(E1642,'Starting GF'!A:A,'Starting GF'!C:C),INDEX($AN$63:$AN1642,AI1642))</f>
        <v>3.01</v>
      </c>
      <c r="AN1642" s="23">
        <f t="shared" si="1191"/>
        <v>3.01</v>
      </c>
      <c r="AO1642" s="23">
        <f>IF(AJ1642=0,_xlfn.XLOOKUP(I1642,Goalies!B:B,Goalies!I:I),INDEX($AP$105:$AP1642,AJ1642))</f>
        <v>3.112599637829796</v>
      </c>
      <c r="AP1642" s="23">
        <f t="shared" si="1192"/>
        <v>3.112599637829796</v>
      </c>
      <c r="AQ1642" s="23">
        <f t="shared" si="1193"/>
        <v>3.1303999999999998</v>
      </c>
      <c r="AR1642" s="66">
        <v>-0.02</v>
      </c>
      <c r="AS1642" s="96" t="s">
        <v>1594</v>
      </c>
      <c r="AT1642" s="20">
        <f t="shared" ref="AT1642" si="1270">(AK1642*V1642*X1642*Z1643*AA1642*AB1643*AC1642*AD1643*AG1642*AH1643)+AR1642</f>
        <v>2.5590968043871531</v>
      </c>
      <c r="AU1642" s="20">
        <f t="shared" ref="AU1642" si="1271">AT1643</f>
        <v>3.3366369357876722</v>
      </c>
      <c r="AV1642" s="12">
        <f t="shared" ref="AV1642" si="1272">AK1642*V1642*X1642*Z1643*AA1642*AB1643</f>
        <v>2.5790968043871532</v>
      </c>
      <c r="AW1642" s="12">
        <f t="shared" ref="AW1642" si="1273">AV1643</f>
        <v>3.3003688477890822</v>
      </c>
      <c r="AX1642" s="8">
        <f t="shared" si="1198"/>
        <v>2.5590968043871531</v>
      </c>
      <c r="AY1642" s="8">
        <f t="shared" si="1199"/>
        <v>3.3366369357876722</v>
      </c>
      <c r="AZ1642" s="8">
        <f t="shared" si="1200"/>
        <v>5.8957337401748253</v>
      </c>
      <c r="BA1642" s="8">
        <f t="shared" si="1201"/>
        <v>-0.77754013140051903</v>
      </c>
      <c r="BB1642" s="62">
        <f t="shared" si="1202"/>
        <v>166</v>
      </c>
      <c r="BC1642" s="21">
        <f t="shared" si="1203"/>
        <v>-119</v>
      </c>
      <c r="BD1642" s="21">
        <f t="shared" si="1204"/>
        <v>107</v>
      </c>
      <c r="BE1642" s="21">
        <f t="shared" si="1205"/>
        <v>134</v>
      </c>
      <c r="BF1642" s="94">
        <f t="shared" ref="BF1642" si="1274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7"/>
        <v>160</v>
      </c>
      <c r="BK1642" s="21">
        <f t="shared" si="1208"/>
        <v>-118</v>
      </c>
      <c r="BL1642" s="21">
        <f t="shared" si="1209"/>
        <v>108</v>
      </c>
      <c r="BM1642" s="21">
        <f t="shared" si="1210"/>
        <v>135</v>
      </c>
      <c r="BN1642" s="22">
        <f t="shared" ref="BN1642" si="1275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6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0</v>
      </c>
      <c r="O1643">
        <f t="shared" ref="O1643" si="1277">N1642</f>
        <v>0</v>
      </c>
      <c r="P1643" s="68">
        <f t="shared" si="1182"/>
        <v>0</v>
      </c>
      <c r="Q1643">
        <f t="shared" ref="Q1643" si="1278">P1642</f>
        <v>0</v>
      </c>
      <c r="R1643" s="5">
        <f t="shared" ref="R1643" si="1279">N1643/W1643/X1643/Z1642/AB1642/AA1643</f>
        <v>0</v>
      </c>
      <c r="S1643" s="5">
        <f t="shared" ref="S1643" si="1280">O1643/W1642/Y1643/Z1643/AA1642/AB1643</f>
        <v>0</v>
      </c>
      <c r="T1643" s="5">
        <f t="shared" ref="T1643" si="1281">P1643/W1643/X1643/Z1642/AB1642</f>
        <v>0</v>
      </c>
      <c r="U1643" s="5">
        <f t="shared" ref="U1643" si="1282">Q1643/W1642/Y1643/Z1643/AA1642</f>
        <v>0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3">AM1642/K1643</f>
        <v>1.0168918918918919</v>
      </c>
      <c r="Y1643" s="5">
        <f t="shared" ref="Y1643" si="1284">AK1642/K1643</f>
        <v>0.94521127138902228</v>
      </c>
      <c r="Z1643" s="5">
        <f>IF(J1643="",1,(_xlfn.XLOOKUP(I1643,Goalies!B:B,Goalies!J:J)))</f>
        <v>0.97</v>
      </c>
      <c r="AA1643" s="23">
        <f>_xlfn.XLOOKUP(E1643,Injuries!A:A,Injuries!B:B)</f>
        <v>0.96</v>
      </c>
      <c r="AB1643" s="23">
        <f>_xlfn.XLOOKUP(E1643,Injuries!A:A,Injuries!C:C)</f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f t="shared" si="1190"/>
        <v>3.0350444847776963</v>
      </c>
      <c r="AM1643" s="23">
        <f>IF(AI1643=0,_xlfn.XLOOKUP(E1643,'Starting GF'!A:A,'Starting GF'!C:C),INDEX($AN$63:$AN1643,AI1643))</f>
        <v>2.9292746173710973</v>
      </c>
      <c r="AN1643" s="23">
        <f t="shared" si="1191"/>
        <v>2.9292746173710973</v>
      </c>
      <c r="AO1643" s="23">
        <f>IF(AJ1643=0,_xlfn.XLOOKUP(I1643,Goalies!B:B,Goalies!I:I),INDEX($AP$105:$AP1643,AJ1643))</f>
        <v>2.894978476738594</v>
      </c>
      <c r="AP1643" s="23">
        <f t="shared" si="1192"/>
        <v>2.894978476738594</v>
      </c>
      <c r="AQ1643" s="23">
        <f t="shared" si="1193"/>
        <v>2.8413963788499643</v>
      </c>
      <c r="AR1643" s="66">
        <v>0.02</v>
      </c>
      <c r="AS1643" s="96" t="s">
        <v>1594</v>
      </c>
      <c r="AT1643" s="20">
        <f t="shared" ref="AT1643" si="1285">(AK1643*V1643*X1643*Z1642*AA1643*AB1642*AC1643*AD1642*AG1643*AH1642)+AR1643</f>
        <v>3.3366369357876722</v>
      </c>
      <c r="AU1643" s="20">
        <f t="shared" ref="AU1643" si="1286">AT1642</f>
        <v>2.5590968043871531</v>
      </c>
      <c r="AV1643" s="12">
        <f t="shared" ref="AV1643" si="1287">AK1643*W1643*X1643*Z1642*AA1643*AB1642</f>
        <v>3.3003688477890822</v>
      </c>
      <c r="AW1643" s="12">
        <f t="shared" ref="AW1643" si="1288">AV1642</f>
        <v>2.5790968043871532</v>
      </c>
      <c r="AX1643" s="8">
        <f t="shared" si="1198"/>
        <v>3.3366369357876722</v>
      </c>
      <c r="AY1643" s="8">
        <f t="shared" si="1199"/>
        <v>2.5590968043871531</v>
      </c>
      <c r="AZ1643" s="8">
        <f t="shared" si="1200"/>
        <v>5.8957337401748253</v>
      </c>
      <c r="BA1643" s="8">
        <f t="shared" si="1201"/>
        <v>0.77754013140051903</v>
      </c>
      <c r="BB1643" s="62">
        <f t="shared" si="1202"/>
        <v>-166</v>
      </c>
      <c r="BC1643" s="21">
        <f t="shared" si="1203"/>
        <v>119</v>
      </c>
      <c r="BD1643" s="21">
        <f t="shared" si="1204"/>
        <v>-107</v>
      </c>
      <c r="BE1643" s="21">
        <f t="shared" si="1205"/>
        <v>-134</v>
      </c>
      <c r="BF1643" s="94">
        <f t="shared" si="57"/>
        <v>0.62374800225936278</v>
      </c>
      <c r="BG1643" s="22">
        <f t="shared" ref="BG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1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7"/>
        <v>-160</v>
      </c>
      <c r="BK1643" s="21">
        <f t="shared" si="1208"/>
        <v>118</v>
      </c>
      <c r="BL1643" s="21">
        <f t="shared" si="1209"/>
        <v>-108</v>
      </c>
      <c r="BM1643" s="21">
        <f t="shared" si="1210"/>
        <v>-135</v>
      </c>
      <c r="BN1643" s="22">
        <f t="shared" si="61"/>
        <v>0.61579516920696453</v>
      </c>
      <c r="BO1643" s="22">
        <f t="shared" ref="BO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6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0</v>
      </c>
      <c r="O1644">
        <f t="shared" ref="O1644" si="1295">N1645</f>
        <v>0</v>
      </c>
      <c r="P1644" s="68">
        <f t="shared" si="1182"/>
        <v>0</v>
      </c>
      <c r="Q1644">
        <f t="shared" ref="Q1644" si="1296">P1645</f>
        <v>0</v>
      </c>
      <c r="R1644" s="5">
        <f t="shared" ref="R1644" si="1297">N1644/W1644/X1644/Z1645/AB1645/AA1644</f>
        <v>0</v>
      </c>
      <c r="S1644" s="5">
        <f t="shared" ref="S1644" si="1298">O1644/W1645/Y1644/Z1644/AA1645/AB1644</f>
        <v>0</v>
      </c>
      <c r="T1644" s="5">
        <f t="shared" ref="T1644" si="1299">P1644/W1644/X1644/Z1645/AB1645</f>
        <v>0</v>
      </c>
      <c r="U1644" s="5">
        <f t="shared" ref="U1644" si="1300">Q1644/W1645/Y1644/Z1644/AA1645</f>
        <v>0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1">AM1645/K1644</f>
        <v>1.0675675675675675</v>
      </c>
      <c r="Y1644" s="5">
        <f t="shared" ref="Y1644" si="1302">AK1645/K1644</f>
        <v>0.90540540540540548</v>
      </c>
      <c r="Z1644" s="5">
        <f>IF(J1644="",1,(_xlfn.XLOOKUP(I1644,Goalies!B:B,Goalies!J:J)))</f>
        <v>0.97</v>
      </c>
      <c r="AA1644" s="23">
        <f>_xlfn.XLOOKUP(E1644,Injuries!A:A,Injuries!B:B)</f>
        <v>0.94</v>
      </c>
      <c r="AB1644" s="23">
        <f>_xlfn.XLOOKUP(E1644,Injuries!A:A,Injuries!C:C)</f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90"/>
        <v>2.8994437962961168</v>
      </c>
      <c r="AM1644" s="23">
        <f>IF(AI1644=0,_xlfn.XLOOKUP(E1644,'Starting GF'!A:A,'Starting GF'!C:C),INDEX($AN$63:$AN1644,AI1644))</f>
        <v>2.9307175930811784</v>
      </c>
      <c r="AN1644" s="23">
        <f t="shared" si="1191"/>
        <v>2.9307175930811784</v>
      </c>
      <c r="AO1644" s="23">
        <f>IF(AJ1644=0,_xlfn.XLOOKUP(I1644,Goalies!B:B,Goalies!I:I),INDEX($AP$105:$AP1644,AJ1644))</f>
        <v>2.9156362986187889</v>
      </c>
      <c r="AP1644" s="23">
        <f t="shared" si="1192"/>
        <v>2.9156362986187889</v>
      </c>
      <c r="AQ1644" s="23">
        <f t="shared" si="1193"/>
        <v>2.8427960652887432</v>
      </c>
      <c r="AR1644" s="66">
        <v>0.03</v>
      </c>
      <c r="AS1644" s="96" t="s">
        <v>1594</v>
      </c>
      <c r="AT1644" s="20">
        <f t="shared" ref="AT1644" si="1303">(AK1644*V1644*X1644*Z1645*AA1644*AB1645*AC1644*AD1645*AG1644*AH1645)+AR1644</f>
        <v>2.7941494796932718</v>
      </c>
      <c r="AU1644" s="20">
        <f t="shared" ref="AU1644" si="1304">AT1645</f>
        <v>2.6944035973718594</v>
      </c>
      <c r="AV1644" s="12">
        <f t="shared" ref="AV1644" si="1305">AK1644*V1644*X1644*Z1645*AA1644*AB1645</f>
        <v>2.764149479693272</v>
      </c>
      <c r="AW1644" s="12">
        <f t="shared" ref="AW1644" si="1306">AV1645</f>
        <v>2.7274051255909444</v>
      </c>
      <c r="AX1644" s="8">
        <f t="shared" si="1198"/>
        <v>2.7941494796932718</v>
      </c>
      <c r="AY1644" s="8">
        <f t="shared" si="1199"/>
        <v>2.6944035973718594</v>
      </c>
      <c r="AZ1644" s="8">
        <f t="shared" si="1200"/>
        <v>5.4885530770651307</v>
      </c>
      <c r="BA1644" s="8">
        <f t="shared" si="1201"/>
        <v>9.9745882321412349E-2</v>
      </c>
      <c r="BB1644" s="62">
        <f t="shared" si="1202"/>
        <v>-110</v>
      </c>
      <c r="BC1644" s="21">
        <f t="shared" si="1203"/>
        <v>109</v>
      </c>
      <c r="BD1644" s="21">
        <f t="shared" si="1204"/>
        <v>143</v>
      </c>
      <c r="BE1644" s="21">
        <f t="shared" si="1205"/>
        <v>173</v>
      </c>
      <c r="BF1644" s="94">
        <f t="shared" ref="BF1644" si="1307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7"/>
        <v>-104</v>
      </c>
      <c r="BK1644" s="21">
        <f t="shared" si="1208"/>
        <v>109</v>
      </c>
      <c r="BL1644" s="21">
        <f t="shared" si="1209"/>
        <v>143</v>
      </c>
      <c r="BM1644" s="21">
        <f t="shared" si="1210"/>
        <v>173</v>
      </c>
      <c r="BN1644" s="22">
        <f t="shared" ref="BN1644" si="1308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6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0</v>
      </c>
      <c r="O1645">
        <f t="shared" ref="O1645" si="1309">N1644</f>
        <v>0</v>
      </c>
      <c r="P1645" s="68">
        <f t="shared" si="1182"/>
        <v>0</v>
      </c>
      <c r="Q1645">
        <f t="shared" ref="Q1645" si="1310">P1644</f>
        <v>0</v>
      </c>
      <c r="R1645" s="5">
        <f t="shared" ref="R1645" si="1311">N1645/W1645/X1645/Z1644/AB1644/AA1645</f>
        <v>0</v>
      </c>
      <c r="S1645" s="5">
        <f t="shared" ref="S1645" si="1312">O1645/W1644/Y1645/Z1645/AA1644/AB1645</f>
        <v>0</v>
      </c>
      <c r="T1645" s="5">
        <f t="shared" ref="T1645" si="1313">P1645/W1645/X1645/Z1644/AB1644</f>
        <v>0</v>
      </c>
      <c r="U1645" s="5">
        <f t="shared" ref="U1645" si="1314">Q1645/W1644/Y1645/Z1645/AA1644</f>
        <v>0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5">AM1644/K1645</f>
        <v>0.99010729495985761</v>
      </c>
      <c r="Y1645" s="5">
        <f t="shared" ref="Y1645" si="1316">AK1644/K1645</f>
        <v>0.97954182307301241</v>
      </c>
      <c r="Z1645" s="5">
        <f>IF(J1645="",1,(_xlfn.XLOOKUP(I1645,Goalies!B:B,Goalies!J:J)))</f>
        <v>1</v>
      </c>
      <c r="AA1645" s="23">
        <f>_xlfn.XLOOKUP(E1645,Injuries!A:A,Injuries!B:B)</f>
        <v>1</v>
      </c>
      <c r="AB1645" s="23">
        <f>_xlfn.XLOOKUP(E1645,Injuries!A:A,Injuries!C:C)</f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90"/>
        <v>2.68</v>
      </c>
      <c r="AM1645" s="23">
        <f>IF(AI1645=0,_xlfn.XLOOKUP(E1645,'Starting GF'!A:A,'Starting GF'!C:C),INDEX($AN$63:$AN1645,AI1645))</f>
        <v>3.16</v>
      </c>
      <c r="AN1645" s="23">
        <f t="shared" si="1191"/>
        <v>3.16</v>
      </c>
      <c r="AO1645" s="23">
        <f>IF(AJ1645=0,_xlfn.XLOOKUP(I1645,Goalies!B:B,Goalies!I:I),INDEX($AP$105:$AP1645,AJ1645))</f>
        <v>3.2075714190171021</v>
      </c>
      <c r="AP1645" s="23">
        <f t="shared" si="1192"/>
        <v>3.2075714190171021</v>
      </c>
      <c r="AQ1645" s="23">
        <f t="shared" si="1193"/>
        <v>3.16</v>
      </c>
      <c r="AR1645" s="66">
        <v>-0.03</v>
      </c>
      <c r="AS1645" s="96" t="s">
        <v>1594</v>
      </c>
      <c r="AT1645" s="20">
        <f t="shared" ref="AT1645" si="1317">(AK1645*V1645*X1645*Z1644*AA1645*AB1644*AC1645*AD1644*AG1645*AH1644)+AR1645</f>
        <v>2.6944035973718594</v>
      </c>
      <c r="AU1645" s="20">
        <f t="shared" ref="AU1645" si="1318">AT1644</f>
        <v>2.7941494796932718</v>
      </c>
      <c r="AV1645" s="12">
        <f t="shared" ref="AV1645" si="1319">AK1645*W1645*X1645*Z1644*AA1645*AB1644</f>
        <v>2.7274051255909444</v>
      </c>
      <c r="AW1645" s="12">
        <f t="shared" ref="AW1645" si="1320">AV1644</f>
        <v>2.764149479693272</v>
      </c>
      <c r="AX1645" s="8">
        <f t="shared" si="1198"/>
        <v>2.6944035973718594</v>
      </c>
      <c r="AY1645" s="8">
        <f t="shared" si="1199"/>
        <v>2.7941494796932718</v>
      </c>
      <c r="AZ1645" s="8">
        <f t="shared" si="1200"/>
        <v>5.4885530770651307</v>
      </c>
      <c r="BA1645" s="8">
        <f t="shared" si="1201"/>
        <v>-9.9745882321412349E-2</v>
      </c>
      <c r="BB1645" s="62">
        <f t="shared" si="1202"/>
        <v>110</v>
      </c>
      <c r="BC1645" s="21">
        <f t="shared" si="1203"/>
        <v>-109</v>
      </c>
      <c r="BD1645" s="21">
        <f t="shared" si="1204"/>
        <v>-143</v>
      </c>
      <c r="BE1645" s="21">
        <f t="shared" si="1205"/>
        <v>-173</v>
      </c>
      <c r="BF1645" s="94">
        <f t="shared" si="57"/>
        <v>0.47700414063557384</v>
      </c>
      <c r="BG1645" s="22">
        <f t="shared" ref="BG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3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7"/>
        <v>104</v>
      </c>
      <c r="BK1645" s="21">
        <f t="shared" si="1208"/>
        <v>-109</v>
      </c>
      <c r="BL1645" s="21">
        <f t="shared" si="1209"/>
        <v>-143</v>
      </c>
      <c r="BM1645" s="21">
        <f t="shared" si="1210"/>
        <v>-173</v>
      </c>
      <c r="BN1645" s="22">
        <f t="shared" si="61"/>
        <v>0.48925987346235011</v>
      </c>
      <c r="BO1645" s="22">
        <f t="shared" ref="BO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6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6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0</v>
      </c>
      <c r="O1646">
        <f t="shared" ref="O1646" si="1327">N1647</f>
        <v>0</v>
      </c>
      <c r="P1646" s="68">
        <f t="shared" si="1182"/>
        <v>0</v>
      </c>
      <c r="Q1646">
        <f t="shared" ref="Q1646" si="1328">P1647</f>
        <v>0</v>
      </c>
      <c r="R1646" s="5">
        <f t="shared" ref="R1646" si="1329">N1646/W1646/X1646/Z1647/AB1647/AA1646</f>
        <v>0</v>
      </c>
      <c r="S1646" s="5">
        <f t="shared" ref="S1646" si="1330">O1646/W1647/Y1646/Z1646/AA1647/AB1646</f>
        <v>0</v>
      </c>
      <c r="T1646" s="5">
        <f t="shared" ref="T1646" si="1331">P1646/W1646/X1646/Z1647/AB1647</f>
        <v>0</v>
      </c>
      <c r="U1646" s="5">
        <f t="shared" ref="U1646" si="1332">Q1646/W1647/Y1646/Z1646/AA1647</f>
        <v>0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3">AM1647/K1646</f>
        <v>1.0862224542675036</v>
      </c>
      <c r="Y1646" s="5">
        <f t="shared" ref="Y1646" si="1334">AK1647/K1646</f>
        <v>0.93139493417376984</v>
      </c>
      <c r="Z1646" s="5">
        <f>IF(J1646="",1,(_xlfn.XLOOKUP(I1646,Goalies!B:B,Goalies!J:J)))</f>
        <v>0.97499999999999998</v>
      </c>
      <c r="AA1646" s="23">
        <f>_xlfn.XLOOKUP(E1646,Injuries!A:A,Injuries!B:B)</f>
        <v>1</v>
      </c>
      <c r="AB1646" s="23">
        <f>_xlfn.XLOOKUP(E1646,Injuries!A:A,Injuries!C:C)</f>
        <v>1.0249999999999999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90"/>
        <v>3</v>
      </c>
      <c r="AM1646" s="23">
        <f>IF(AI1646=0,_xlfn.XLOOKUP(E1646,'Starting GF'!A:A,'Starting GF'!C:C),INDEX($AN$63:$AN1646,AI1646))</f>
        <v>3.18</v>
      </c>
      <c r="AN1646" s="23">
        <f t="shared" si="1191"/>
        <v>3.18</v>
      </c>
      <c r="AO1646" s="23">
        <f>IF(AJ1646=0,_xlfn.XLOOKUP(I1646,Goalies!B:B,Goalies!I:I),INDEX($AP$105:$AP1646,AJ1646))</f>
        <v>3.065558047703167</v>
      </c>
      <c r="AP1646" s="23">
        <f t="shared" si="1192"/>
        <v>3.065558047703167</v>
      </c>
      <c r="AQ1646" s="23">
        <f t="shared" si="1193"/>
        <v>3.1005000000000003</v>
      </c>
      <c r="AR1646" s="66">
        <v>0.05</v>
      </c>
      <c r="AS1646" s="96" t="s">
        <v>1594</v>
      </c>
      <c r="AT1646" s="20">
        <f t="shared" ref="AT1646" si="1335">(AK1646*V1646*X1646*Z1647*AA1646*AB1647*AC1646*AD1647*AG1646*AH1647)+AR1646</f>
        <v>3.0992979847424489</v>
      </c>
      <c r="AU1646" s="20">
        <f t="shared" ref="AU1646" si="1336">AT1647</f>
        <v>2.9900227306981519</v>
      </c>
      <c r="AV1646" s="12">
        <f t="shared" ref="AV1646" si="1337">AK1646*V1646*X1646*Z1647*AA1646*AB1647</f>
        <v>3.0492979847424491</v>
      </c>
      <c r="AW1646" s="12">
        <f t="shared" ref="AW1646" si="1338">AV1647</f>
        <v>3.0433719826304486</v>
      </c>
      <c r="AX1646" s="8">
        <f t="shared" si="1198"/>
        <v>3.0992979847424489</v>
      </c>
      <c r="AY1646" s="8">
        <f t="shared" si="1199"/>
        <v>2.9900227306981519</v>
      </c>
      <c r="AZ1646" s="8">
        <f t="shared" si="1200"/>
        <v>6.0893207154406008</v>
      </c>
      <c r="BA1646" s="8">
        <f t="shared" si="1201"/>
        <v>0.10927525404429694</v>
      </c>
      <c r="BB1646" s="62">
        <f t="shared" si="1202"/>
        <v>-109</v>
      </c>
      <c r="BC1646" s="21">
        <f t="shared" si="1203"/>
        <v>-135</v>
      </c>
      <c r="BD1646" s="21">
        <f t="shared" si="1204"/>
        <v>-109</v>
      </c>
      <c r="BE1646" s="21">
        <f t="shared" si="1205"/>
        <v>117</v>
      </c>
      <c r="BF1646" s="94">
        <f t="shared" ref="BF1646" si="1339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0.52142214917921592</v>
      </c>
      <c r="BG1646" s="22">
        <f t="shared" si="550"/>
        <v>0.57487075537408561</v>
      </c>
      <c r="BH1646" s="22">
        <f t="shared" si="550"/>
        <v>0.52062148406563891</v>
      </c>
      <c r="BI1646" s="22">
        <f t="shared" si="550"/>
        <v>0.4617013404520377</v>
      </c>
      <c r="BJ1646" s="21">
        <f t="shared" si="1207"/>
        <v>-102</v>
      </c>
      <c r="BK1646" s="21">
        <f t="shared" si="1208"/>
        <v>-136</v>
      </c>
      <c r="BL1646" s="21">
        <f t="shared" si="1209"/>
        <v>-109</v>
      </c>
      <c r="BM1646" s="21">
        <f t="shared" si="1210"/>
        <v>116</v>
      </c>
      <c r="BN1646" s="22">
        <f t="shared" ref="BN1646" si="1340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0.50538475442099196</v>
      </c>
      <c r="BO1646" s="22">
        <f t="shared" si="552"/>
        <v>0.57578499174355224</v>
      </c>
      <c r="BP1646" s="22">
        <f t="shared" si="552"/>
        <v>0.52163523987620919</v>
      </c>
      <c r="BQ1646" s="22">
        <f t="shared" si="552"/>
        <v>0.46259104694417186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6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0</v>
      </c>
      <c r="O1647">
        <f t="shared" ref="O1647" si="1341">N1646</f>
        <v>0</v>
      </c>
      <c r="P1647" s="68">
        <f t="shared" si="1182"/>
        <v>0</v>
      </c>
      <c r="Q1647">
        <f t="shared" ref="Q1647" si="1342">P1646</f>
        <v>0</v>
      </c>
      <c r="R1647" s="5">
        <f t="shared" ref="R1647" si="1343">N1647/W1647/X1647/Z1646/AB1646/AA1647</f>
        <v>0</v>
      </c>
      <c r="S1647" s="5">
        <f t="shared" ref="S1647" si="1344">O1647/W1646/Y1647/Z1647/AA1646/AB1647</f>
        <v>0</v>
      </c>
      <c r="T1647" s="5">
        <f t="shared" ref="T1647" si="1345">P1647/W1647/X1647/Z1646/AB1646</f>
        <v>0</v>
      </c>
      <c r="U1647" s="5">
        <f t="shared" ref="U1647" si="1346">Q1647/W1646/Y1647/Z1647/AA1646</f>
        <v>0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7">AM1646/K1647</f>
        <v>1.0743243243243243</v>
      </c>
      <c r="Y1647" s="5">
        <f t="shared" ref="Y1647" si="1348">AK1646/K1647</f>
        <v>1.0135135135135136</v>
      </c>
      <c r="Z1647" s="5">
        <f>IF(J1647="",1,(_xlfn.XLOOKUP(I1647,Goalies!B:B,Goalies!J:J)))</f>
        <v>0.98499999999999999</v>
      </c>
      <c r="AA1647" s="23">
        <f>_xlfn.XLOOKUP(E1647,Injuries!A:A,Injuries!B:B)</f>
        <v>0.98</v>
      </c>
      <c r="AB1647" s="23">
        <f>_xlfn.XLOOKUP(E1647,Injuries!A:A,Injuries!C:C)</f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f>IF(AI1647=0,_xlfn.XLOOKUP(E1647,'Starting GF'!A:A,'Starting GF'!B:B),INDEX($AL$63:$AL1647,AI1647))</f>
        <v>2.7569290051543587</v>
      </c>
      <c r="AL1647" s="23">
        <f t="shared" si="1190"/>
        <v>2.7569290051543587</v>
      </c>
      <c r="AM1647" s="23">
        <f>IF(AI1647=0,_xlfn.XLOOKUP(E1647,'Starting GF'!A:A,'Starting GF'!C:C),INDEX($AN$63:$AN1647,AI1647))</f>
        <v>3.2152184646318105</v>
      </c>
      <c r="AN1647" s="23">
        <f t="shared" si="1191"/>
        <v>3.2152184646318105</v>
      </c>
      <c r="AO1647" s="23">
        <f>IF(AJ1647=0,_xlfn.XLOOKUP(I1647,Goalies!B:B,Goalies!I:I),INDEX($AP$105:$AP1647,AJ1647))</f>
        <v>3.1696136408700748</v>
      </c>
      <c r="AP1647" s="23">
        <f t="shared" si="1192"/>
        <v>3.1696136408700748</v>
      </c>
      <c r="AQ1647" s="23">
        <f t="shared" si="1193"/>
        <v>3.1669901876623334</v>
      </c>
      <c r="AR1647" s="66">
        <v>-0.05</v>
      </c>
      <c r="AS1647" s="96" t="s">
        <v>1594</v>
      </c>
      <c r="AT1647" s="20">
        <f t="shared" ref="AT1647" si="1349">(AK1647*V1647*X1647*Z1646*AA1647*AB1646*AC1647*AD1646*AG1647*AH1646)+AR1647</f>
        <v>2.9900227306981519</v>
      </c>
      <c r="AU1647" s="20">
        <f t="shared" ref="AU1647" si="1350">AT1646</f>
        <v>3.0992979847424489</v>
      </c>
      <c r="AV1647" s="12">
        <f t="shared" ref="AV1647" si="1351">AK1647*W1647*X1647*Z1646*AA1647*AB1646</f>
        <v>3.0433719826304486</v>
      </c>
      <c r="AW1647" s="12">
        <f t="shared" ref="AW1647" si="1352">AV1646</f>
        <v>3.0492979847424491</v>
      </c>
      <c r="AX1647" s="8">
        <f t="shared" si="1198"/>
        <v>2.9900227306981519</v>
      </c>
      <c r="AY1647" s="8">
        <f t="shared" si="1199"/>
        <v>3.0992979847424489</v>
      </c>
      <c r="AZ1647" s="8">
        <f t="shared" si="1200"/>
        <v>6.0893207154406008</v>
      </c>
      <c r="BA1647" s="8">
        <f t="shared" si="1201"/>
        <v>-0.10927525404429694</v>
      </c>
      <c r="BB1647" s="62">
        <f t="shared" si="1202"/>
        <v>109</v>
      </c>
      <c r="BC1647" s="21">
        <f t="shared" si="1203"/>
        <v>135</v>
      </c>
      <c r="BD1647" s="21">
        <f t="shared" si="1204"/>
        <v>109</v>
      </c>
      <c r="BE1647" s="21">
        <f t="shared" si="1205"/>
        <v>-117</v>
      </c>
      <c r="BF1647" s="94">
        <f t="shared" si="57"/>
        <v>0.47857785082078408</v>
      </c>
      <c r="BG1647" s="22">
        <f t="shared" ref="BG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0.42512924462591439</v>
      </c>
      <c r="BH1647" s="22">
        <f t="shared" ref="BH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0.47937851593436109</v>
      </c>
      <c r="BI1647" s="22">
        <f t="shared" ref="BI1647" si="1355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0.5382986595479623</v>
      </c>
      <c r="BJ1647" s="21">
        <f t="shared" si="1207"/>
        <v>102</v>
      </c>
      <c r="BK1647" s="21">
        <f t="shared" si="1208"/>
        <v>136</v>
      </c>
      <c r="BL1647" s="21">
        <f t="shared" si="1209"/>
        <v>109</v>
      </c>
      <c r="BM1647" s="21">
        <f t="shared" si="1210"/>
        <v>-116</v>
      </c>
      <c r="BN1647" s="22">
        <f t="shared" si="61"/>
        <v>0.49461524557900804</v>
      </c>
      <c r="BO1647" s="22">
        <f t="shared" ref="BO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0.4242150082564477</v>
      </c>
      <c r="BP1647" s="22">
        <f t="shared" ref="BP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0.47836476012379081</v>
      </c>
      <c r="BQ1647" s="22">
        <f t="shared" ref="BQ1647" si="1358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0.53740895305582814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6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0</v>
      </c>
      <c r="O1648">
        <f t="shared" ref="O1648" si="1359">N1649</f>
        <v>0</v>
      </c>
      <c r="P1648" s="68">
        <f t="shared" si="1182"/>
        <v>0</v>
      </c>
      <c r="Q1648">
        <f t="shared" ref="Q1648" si="1360">P1649</f>
        <v>0</v>
      </c>
      <c r="R1648" s="5">
        <f t="shared" ref="R1648" si="1361">N1648/W1648/X1648/Z1649/AB1649/AA1648</f>
        <v>0</v>
      </c>
      <c r="S1648" s="5">
        <f t="shared" ref="S1648" si="1362">O1648/W1649/Y1648/Z1648/AA1649/AB1648</f>
        <v>0</v>
      </c>
      <c r="T1648" s="5">
        <f t="shared" ref="T1648" si="1363">P1648/W1648/X1648/Z1649/AB1649</f>
        <v>0</v>
      </c>
      <c r="U1648" s="5">
        <f t="shared" ref="U1648" si="1364">Q1648/W1649/Y1648/Z1648/AA1649</f>
        <v>0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5">AM1649/K1648</f>
        <v>1.0962114730511325</v>
      </c>
      <c r="Y1648" s="5">
        <f t="shared" ref="Y1648" si="1366">AK1649/K1648</f>
        <v>0.92251487765000373</v>
      </c>
      <c r="Z1648" s="5">
        <f>IF(J1648="",1,(_xlfn.XLOOKUP(I1648,Goalies!B:B,Goalies!J:J)))</f>
        <v>0.97499999999999998</v>
      </c>
      <c r="AA1648" s="23">
        <f>_xlfn.XLOOKUP(E1648,Injuries!A:A,Injuries!B:B)</f>
        <v>0.96</v>
      </c>
      <c r="AB1648" s="23">
        <f>_xlfn.XLOOKUP(E1648,Injuries!A:A,Injuries!C:C)</f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90"/>
        <v>3.0449999999999999</v>
      </c>
      <c r="AM1648" s="23">
        <f>IF(AI1648=0,_xlfn.XLOOKUP(E1648,'Starting GF'!A:A,'Starting GF'!C:C),INDEX($AN$63:$AN1648,AI1648))</f>
        <v>3.0275070377221338</v>
      </c>
      <c r="AN1648" s="23">
        <f t="shared" si="1191"/>
        <v>3.0275070377221338</v>
      </c>
      <c r="AO1648" s="23">
        <f>IF(AJ1648=0,_xlfn.XLOOKUP(I1648,Goalies!B:B,Goalies!I:I),INDEX($AP$105:$AP1648,AJ1648))</f>
        <v>2.9884523540502164</v>
      </c>
      <c r="AP1648" s="23">
        <f t="shared" si="1192"/>
        <v>2.9884523540502164</v>
      </c>
      <c r="AQ1648" s="23">
        <f t="shared" si="1193"/>
        <v>2.9518193617790804</v>
      </c>
      <c r="AR1648" s="66">
        <v>0.08</v>
      </c>
      <c r="AS1648" s="96" t="s">
        <v>1592</v>
      </c>
      <c r="AT1648" s="20">
        <f t="shared" ref="AT1648" si="1367">(AK1648*V1648*X1648*Z1649*AA1648*AB1649*AC1648*AD1649*AG1648*AH1649)+AR1648</f>
        <v>3.2782607984434864</v>
      </c>
      <c r="AU1648" s="20">
        <f t="shared" ref="AU1648" si="1368">AT1649</f>
        <v>2.6739227385564428</v>
      </c>
      <c r="AV1648" s="12">
        <f t="shared" ref="AV1648" si="1369">AK1648*V1648*X1648*Z1649*AA1648*AB1649</f>
        <v>3.1982607984434863</v>
      </c>
      <c r="AW1648" s="12">
        <f t="shared" ref="AW1648" si="1370">AV1649</f>
        <v>2.7569567885852027</v>
      </c>
      <c r="AX1648" s="8">
        <f t="shared" si="1198"/>
        <v>3.2782607984434864</v>
      </c>
      <c r="AY1648" s="8">
        <f t="shared" si="1199"/>
        <v>2.6739227385564428</v>
      </c>
      <c r="AZ1648" s="8">
        <f t="shared" si="1200"/>
        <v>5.9521835369999287</v>
      </c>
      <c r="BA1648" s="8">
        <f t="shared" si="1201"/>
        <v>0.60433805988704359</v>
      </c>
      <c r="BB1648" s="62">
        <f t="shared" si="1202"/>
        <v>-149</v>
      </c>
      <c r="BC1648" s="21">
        <f t="shared" si="1203"/>
        <v>-123</v>
      </c>
      <c r="BD1648" s="21">
        <f t="shared" si="1204"/>
        <v>102</v>
      </c>
      <c r="BE1648" s="21">
        <f t="shared" si="1205"/>
        <v>129</v>
      </c>
      <c r="BF1648" s="94">
        <f t="shared" ref="BF1648" si="1371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0.59796836111918672</v>
      </c>
      <c r="BG1648" s="22">
        <f t="shared" si="550"/>
        <v>0.55215265193183249</v>
      </c>
      <c r="BH1648" s="22">
        <f t="shared" si="550"/>
        <v>0.49419358350590492</v>
      </c>
      <c r="BI1648" s="22">
        <f t="shared" si="550"/>
        <v>0.43756355981424322</v>
      </c>
      <c r="BJ1648" s="21">
        <f t="shared" si="1207"/>
        <v>-134</v>
      </c>
      <c r="BK1648" s="21">
        <f t="shared" si="1208"/>
        <v>-123</v>
      </c>
      <c r="BL1648" s="21">
        <f t="shared" si="1209"/>
        <v>102</v>
      </c>
      <c r="BM1648" s="21">
        <f t="shared" si="1210"/>
        <v>128</v>
      </c>
      <c r="BN1648" s="22">
        <f t="shared" ref="BN1648" si="1372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0.57298507221532202</v>
      </c>
      <c r="BO1648" s="22">
        <f t="shared" si="552"/>
        <v>0.55190925106868283</v>
      </c>
      <c r="BP1648" s="22">
        <f t="shared" si="552"/>
        <v>0.49488592802352094</v>
      </c>
      <c r="BQ1648" s="22">
        <f t="shared" si="552"/>
        <v>0.43901315775203509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6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0</v>
      </c>
      <c r="O1649">
        <f t="shared" ref="O1649" si="1373">N1648</f>
        <v>0</v>
      </c>
      <c r="P1649" s="68">
        <f t="shared" si="1182"/>
        <v>0</v>
      </c>
      <c r="Q1649">
        <f t="shared" ref="Q1649" si="1374">P1648</f>
        <v>0</v>
      </c>
      <c r="R1649" s="5">
        <f t="shared" ref="R1649" si="1375">N1649/W1649/X1649/Z1648/AB1648/AA1649</f>
        <v>0</v>
      </c>
      <c r="S1649" s="5">
        <f t="shared" ref="S1649" si="1376">O1649/W1648/Y1649/Z1649/AA1648/AB1649</f>
        <v>0</v>
      </c>
      <c r="T1649" s="5">
        <f t="shared" ref="T1649" si="1377">P1649/W1649/X1649/Z1648/AB1648</f>
        <v>0</v>
      </c>
      <c r="U1649" s="5">
        <f t="shared" ref="U1649" si="1378">Q1649/W1648/Y1649/Z1649/AA1648</f>
        <v>0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9">AM1648/K1649</f>
        <v>1.0228064316628831</v>
      </c>
      <c r="Y1649" s="5">
        <f t="shared" ref="Y1649" si="1380">AK1648/K1649</f>
        <v>1.0287162162162162</v>
      </c>
      <c r="Z1649" s="5">
        <f>IF(J1649="",1,(_xlfn.XLOOKUP(I1649,Goalies!B:B,Goalies!J:J)))</f>
        <v>1.03</v>
      </c>
      <c r="AA1649" s="23">
        <f>_xlfn.XLOOKUP(E1649,Injuries!A:A,Injuries!B:B)</f>
        <v>0.96499999999999997</v>
      </c>
      <c r="AB1649" s="23">
        <f>_xlfn.XLOOKUP(E1649,Injuries!A:A,Injuries!C:C)</f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90"/>
        <v>2.7306440378440109</v>
      </c>
      <c r="AM1649" s="23">
        <f>IF(AI1649=0,_xlfn.XLOOKUP(E1649,'Starting GF'!A:A,'Starting GF'!C:C),INDEX($AN$63:$AN1649,AI1649))</f>
        <v>3.2447859602313525</v>
      </c>
      <c r="AN1649" s="23">
        <f t="shared" si="1191"/>
        <v>3.2447859602313525</v>
      </c>
      <c r="AO1649" s="23">
        <f>IF(AJ1649=0,_xlfn.XLOOKUP(I1649,Goalies!B:B,Goalies!I:I),INDEX($AP$105:$AP1649,AJ1649))</f>
        <v>3.3247992205618235</v>
      </c>
      <c r="AP1649" s="23">
        <f t="shared" si="1192"/>
        <v>3.3247992205618235</v>
      </c>
      <c r="AQ1649" s="23">
        <f t="shared" si="1193"/>
        <v>3.342129539038293</v>
      </c>
      <c r="AR1649" s="66">
        <v>-0.08</v>
      </c>
      <c r="AS1649" s="96" t="s">
        <v>1592</v>
      </c>
      <c r="AT1649" s="20">
        <f t="shared" ref="AT1649" si="1381">(AK1649*V1649*X1649*Z1648*AA1649*AB1648*AC1649*AD1648*AG1649*AH1648)+AR1649</f>
        <v>2.6739227385564428</v>
      </c>
      <c r="AU1649" s="20">
        <f t="shared" ref="AU1649" si="1382">AT1648</f>
        <v>3.2782607984434864</v>
      </c>
      <c r="AV1649" s="12">
        <f t="shared" ref="AV1649" si="1383">AK1649*W1649*X1649*Z1648*AA1649*AB1648</f>
        <v>2.7569567885852027</v>
      </c>
      <c r="AW1649" s="12">
        <f t="shared" ref="AW1649" si="1384">AV1648</f>
        <v>3.1982607984434863</v>
      </c>
      <c r="AX1649" s="8">
        <f t="shared" si="1198"/>
        <v>2.6739227385564428</v>
      </c>
      <c r="AY1649" s="8">
        <f t="shared" si="1199"/>
        <v>3.2782607984434864</v>
      </c>
      <c r="AZ1649" s="8">
        <f t="shared" si="1200"/>
        <v>5.9521835369999287</v>
      </c>
      <c r="BA1649" s="8">
        <f t="shared" si="1201"/>
        <v>-0.60433805988704359</v>
      </c>
      <c r="BB1649" s="62">
        <f t="shared" si="1202"/>
        <v>149</v>
      </c>
      <c r="BC1649" s="21">
        <f t="shared" si="1203"/>
        <v>123</v>
      </c>
      <c r="BD1649" s="21">
        <f t="shared" si="1204"/>
        <v>-102</v>
      </c>
      <c r="BE1649" s="21">
        <f t="shared" si="1205"/>
        <v>-129</v>
      </c>
      <c r="BF1649" s="94">
        <f t="shared" si="57"/>
        <v>0.40203163888081328</v>
      </c>
      <c r="BG1649" s="22">
        <f t="shared" ref="BG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0.44784734806816751</v>
      </c>
      <c r="BH1649" s="22">
        <f t="shared" ref="BH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0.50580641649409508</v>
      </c>
      <c r="BI1649" s="22">
        <f t="shared" ref="BI1649" si="1387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0.56243644018575678</v>
      </c>
      <c r="BJ1649" s="21">
        <f t="shared" si="1207"/>
        <v>134</v>
      </c>
      <c r="BK1649" s="21">
        <f t="shared" si="1208"/>
        <v>123</v>
      </c>
      <c r="BL1649" s="21">
        <f t="shared" si="1209"/>
        <v>-102</v>
      </c>
      <c r="BM1649" s="21">
        <f t="shared" si="1210"/>
        <v>-128</v>
      </c>
      <c r="BN1649" s="22">
        <f t="shared" si="61"/>
        <v>0.42701492778467798</v>
      </c>
      <c r="BO1649" s="22">
        <f t="shared" ref="BO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0.44809074893131717</v>
      </c>
      <c r="BP1649" s="22">
        <f t="shared" ref="BP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0.50511407197647906</v>
      </c>
      <c r="BQ1649" s="22">
        <f t="shared" ref="BQ1649" si="1390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0.56098684224796491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6"/>
        <v xml:space="preserve">BUF </v>
      </c>
      <c r="K1650" s="14"/>
      <c r="L1650" s="13">
        <v>0.15</v>
      </c>
      <c r="M1650" s="28">
        <v>0.1</v>
      </c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23"/>
      <c r="AF1650" s="23"/>
      <c r="AG1650" s="26"/>
      <c r="AH1650" s="26"/>
      <c r="AI1650" s="53"/>
      <c r="AJ1650" s="6"/>
      <c r="AK1650" s="23"/>
      <c r="AL1650" s="23"/>
      <c r="AM1650" s="23"/>
      <c r="AN1650" s="23"/>
      <c r="AO1650" s="23"/>
      <c r="AP1650" s="23"/>
      <c r="AQ1650" s="23"/>
      <c r="AR1650" s="66">
        <v>0</v>
      </c>
      <c r="AS1650" s="8"/>
      <c r="AT1650" s="19"/>
      <c r="AU1650" s="19"/>
      <c r="AV1650" s="12"/>
      <c r="AW1650" s="12"/>
      <c r="AX1650" s="8"/>
      <c r="AY1650" s="8"/>
      <c r="AZ1650" s="8"/>
      <c r="BA1650" s="8"/>
      <c r="BB1650" s="62"/>
      <c r="BC1650" s="21"/>
      <c r="BD1650" s="21"/>
      <c r="BE1650" s="21"/>
      <c r="BF1650" s="22"/>
      <c r="BG1650" s="22"/>
      <c r="BH1650" s="22"/>
      <c r="BI1650" s="22"/>
      <c r="BJ1650" s="8"/>
      <c r="BK1650" s="8"/>
      <c r="BL1650" s="8"/>
      <c r="BM1650" s="8"/>
      <c r="BN1650" s="5"/>
      <c r="BO1650" s="5"/>
      <c r="BP1650" s="8"/>
      <c r="BQ1650" s="8"/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6"/>
        <v xml:space="preserve">MTL </v>
      </c>
      <c r="K1651" s="14"/>
      <c r="L1651" s="13">
        <v>0.15</v>
      </c>
      <c r="M1651" s="28">
        <v>0.1</v>
      </c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23"/>
      <c r="AF1651" s="23"/>
      <c r="AG1651" s="26"/>
      <c r="AH1651" s="26"/>
      <c r="AI1651" s="53"/>
      <c r="AJ1651" s="6"/>
      <c r="AK1651" s="23"/>
      <c r="AL1651" s="23"/>
      <c r="AM1651" s="23"/>
      <c r="AN1651" s="23"/>
      <c r="AO1651" s="23"/>
      <c r="AP1651" s="23"/>
      <c r="AQ1651" s="23"/>
      <c r="AR1651" s="66">
        <v>0</v>
      </c>
      <c r="AS1651" s="8"/>
      <c r="AT1651" s="19"/>
      <c r="AU1651" s="19"/>
      <c r="AV1651" s="12"/>
      <c r="AW1651" s="12"/>
      <c r="AX1651" s="8"/>
      <c r="AY1651" s="8"/>
      <c r="AZ1651" s="8"/>
      <c r="BA1651" s="8"/>
      <c r="BB1651" s="62"/>
      <c r="BC1651" s="21"/>
      <c r="BD1651" s="21"/>
      <c r="BE1651" s="21"/>
      <c r="BF1651" s="22"/>
      <c r="BG1651" s="22"/>
      <c r="BH1651" s="22"/>
      <c r="BI1651" s="22"/>
      <c r="BJ1651" s="8"/>
      <c r="BK1651" s="8"/>
      <c r="BL1651" s="8"/>
      <c r="BM1651" s="8"/>
      <c r="BN1651" s="5"/>
      <c r="BO1651" s="5"/>
      <c r="BP1651" s="8"/>
      <c r="BQ1651" s="8"/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6"/>
        <v xml:space="preserve">CHI </v>
      </c>
      <c r="K1652" s="14"/>
      <c r="L1652" s="13">
        <v>0.15</v>
      </c>
      <c r="M1652" s="28">
        <v>0.1</v>
      </c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23"/>
      <c r="AF1652" s="23"/>
      <c r="AG1652" s="26"/>
      <c r="AH1652" s="26"/>
      <c r="AI1652" s="53"/>
      <c r="AJ1652" s="6"/>
      <c r="AK1652" s="23"/>
      <c r="AL1652" s="23"/>
      <c r="AM1652" s="23"/>
      <c r="AN1652" s="23"/>
      <c r="AO1652" s="23"/>
      <c r="AP1652" s="23"/>
      <c r="AQ1652" s="23"/>
      <c r="AR1652" s="66">
        <v>0</v>
      </c>
      <c r="AS1652" s="8"/>
      <c r="AT1652" s="19"/>
      <c r="AU1652" s="19"/>
      <c r="AV1652" s="12"/>
      <c r="AW1652" s="12"/>
      <c r="AX1652" s="8"/>
      <c r="AY1652" s="8"/>
      <c r="AZ1652" s="8"/>
      <c r="BA1652" s="8"/>
      <c r="BB1652" s="62"/>
      <c r="BC1652" s="21"/>
      <c r="BD1652" s="21"/>
      <c r="BE1652" s="21"/>
      <c r="BF1652" s="22"/>
      <c r="BG1652" s="22"/>
      <c r="BH1652" s="22"/>
      <c r="BI1652" s="22"/>
      <c r="BJ1652" s="8"/>
      <c r="BK1652" s="8"/>
      <c r="BL1652" s="8"/>
      <c r="BM1652" s="8"/>
      <c r="BN1652" s="5"/>
      <c r="BO1652" s="5"/>
      <c r="BP1652" s="8"/>
      <c r="BQ1652" s="8"/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6"/>
        <v xml:space="preserve">CAR </v>
      </c>
      <c r="K1653" s="14"/>
      <c r="L1653" s="13">
        <v>0.15</v>
      </c>
      <c r="M1653" s="28">
        <v>0.1</v>
      </c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23"/>
      <c r="AF1653" s="23"/>
      <c r="AG1653" s="26"/>
      <c r="AH1653" s="26"/>
      <c r="AI1653" s="53"/>
      <c r="AJ1653" s="6"/>
      <c r="AK1653" s="23"/>
      <c r="AL1653" s="23"/>
      <c r="AM1653" s="23"/>
      <c r="AN1653" s="23"/>
      <c r="AO1653" s="23"/>
      <c r="AP1653" s="23"/>
      <c r="AQ1653" s="23"/>
      <c r="AR1653" s="66">
        <v>0</v>
      </c>
      <c r="AS1653" s="8"/>
      <c r="AT1653" s="19"/>
      <c r="AU1653" s="19"/>
      <c r="AV1653" s="12"/>
      <c r="AW1653" s="12"/>
      <c r="AX1653" s="8"/>
      <c r="AY1653" s="8"/>
      <c r="AZ1653" s="8"/>
      <c r="BA1653" s="8"/>
      <c r="BB1653" s="62"/>
      <c r="BC1653" s="21"/>
      <c r="BD1653" s="21"/>
      <c r="BE1653" s="21"/>
      <c r="BF1653" s="22"/>
      <c r="BG1653" s="22"/>
      <c r="BH1653" s="22"/>
      <c r="BI1653" s="22"/>
      <c r="BJ1653" s="8"/>
      <c r="BK1653" s="8"/>
      <c r="BL1653" s="8"/>
      <c r="BM1653" s="8"/>
      <c r="BN1653" s="5"/>
      <c r="BO1653" s="5"/>
      <c r="BP1653" s="8"/>
      <c r="BQ1653" s="8"/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6"/>
        <v xml:space="preserve">DAL </v>
      </c>
      <c r="K1654" s="14"/>
      <c r="L1654" s="13">
        <v>0.15</v>
      </c>
      <c r="M1654" s="28">
        <v>0.1</v>
      </c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23"/>
      <c r="AF1654" s="23"/>
      <c r="AG1654" s="26"/>
      <c r="AH1654" s="26"/>
      <c r="AI1654" s="53"/>
      <c r="AJ1654" s="6"/>
      <c r="AK1654" s="23"/>
      <c r="AL1654" s="23"/>
      <c r="AM1654" s="23"/>
      <c r="AN1654" s="23"/>
      <c r="AO1654" s="23"/>
      <c r="AP1654" s="23"/>
      <c r="AQ1654" s="23"/>
      <c r="AR1654" s="66">
        <v>0</v>
      </c>
      <c r="AS1654" s="8"/>
      <c r="AT1654" s="19"/>
      <c r="AU1654" s="19"/>
      <c r="AV1654" s="12"/>
      <c r="AW1654" s="12"/>
      <c r="AX1654" s="8"/>
      <c r="AY1654" s="8"/>
      <c r="AZ1654" s="8"/>
      <c r="BA1654" s="8"/>
      <c r="BB1654" s="62"/>
      <c r="BC1654" s="21"/>
      <c r="BD1654" s="21"/>
      <c r="BE1654" s="21"/>
      <c r="BF1654" s="22"/>
      <c r="BG1654" s="22"/>
      <c r="BH1654" s="22"/>
      <c r="BI1654" s="22"/>
      <c r="BJ1654" s="8"/>
      <c r="BK1654" s="8"/>
      <c r="BL1654" s="8"/>
      <c r="BM1654" s="8"/>
      <c r="BN1654" s="5"/>
      <c r="BO1654" s="5"/>
      <c r="BP1654" s="8"/>
      <c r="BQ1654" s="8"/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6"/>
        <v xml:space="preserve">CBJ </v>
      </c>
      <c r="K1655" s="14"/>
      <c r="L1655" s="13">
        <v>0.15</v>
      </c>
      <c r="M1655" s="28">
        <v>0.1</v>
      </c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23"/>
      <c r="AF1655" s="23"/>
      <c r="AG1655" s="26"/>
      <c r="AH1655" s="26"/>
      <c r="AI1655" s="53"/>
      <c r="AJ1655" s="6"/>
      <c r="AK1655" s="23"/>
      <c r="AL1655" s="23"/>
      <c r="AM1655" s="23"/>
      <c r="AN1655" s="23"/>
      <c r="AO1655" s="23"/>
      <c r="AP1655" s="23"/>
      <c r="AQ1655" s="23"/>
      <c r="AR1655" s="66">
        <v>0</v>
      </c>
      <c r="AS1655" s="8"/>
      <c r="AT1655" s="19"/>
      <c r="AU1655" s="19"/>
      <c r="AV1655" s="12"/>
      <c r="AW1655" s="12"/>
      <c r="AX1655" s="8"/>
      <c r="AY1655" s="8"/>
      <c r="AZ1655" s="8"/>
      <c r="BA1655" s="8"/>
      <c r="BB1655" s="62"/>
      <c r="BC1655" s="21"/>
      <c r="BD1655" s="21"/>
      <c r="BE1655" s="21"/>
      <c r="BF1655" s="22"/>
      <c r="BG1655" s="22"/>
      <c r="BH1655" s="22"/>
      <c r="BI1655" s="22"/>
      <c r="BJ1655" s="8"/>
      <c r="BK1655" s="8"/>
      <c r="BL1655" s="8"/>
      <c r="BM1655" s="8"/>
      <c r="BN1655" s="5"/>
      <c r="BO1655" s="5"/>
      <c r="BP1655" s="8"/>
      <c r="BQ1655" s="8"/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6"/>
        <v xml:space="preserve">VGK </v>
      </c>
      <c r="K1656" s="14"/>
      <c r="L1656" s="13">
        <v>0.15</v>
      </c>
      <c r="M1656" s="28">
        <v>0.1</v>
      </c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23"/>
      <c r="AF1656" s="23"/>
      <c r="AG1656" s="26"/>
      <c r="AH1656" s="26"/>
      <c r="AI1656" s="53"/>
      <c r="AJ1656" s="6"/>
      <c r="AK1656" s="23"/>
      <c r="AL1656" s="23"/>
      <c r="AM1656" s="23"/>
      <c r="AN1656" s="23"/>
      <c r="AO1656" s="23"/>
      <c r="AP1656" s="23"/>
      <c r="AQ1656" s="23"/>
      <c r="AR1656" s="66">
        <v>0</v>
      </c>
      <c r="AS1656" s="8"/>
      <c r="AT1656" s="19"/>
      <c r="AU1656" s="19"/>
      <c r="AV1656" s="12"/>
      <c r="AW1656" s="12"/>
      <c r="AX1656" s="8"/>
      <c r="AY1656" s="8"/>
      <c r="AZ1656" s="8"/>
      <c r="BA1656" s="8"/>
      <c r="BB1656" s="62"/>
      <c r="BC1656" s="21"/>
      <c r="BD1656" s="21"/>
      <c r="BE1656" s="21"/>
      <c r="BF1656" s="22"/>
      <c r="BG1656" s="22"/>
      <c r="BH1656" s="22"/>
      <c r="BI1656" s="22"/>
      <c r="BJ1656" s="8"/>
      <c r="BK1656" s="8"/>
      <c r="BL1656" s="8"/>
      <c r="BM1656" s="8"/>
      <c r="BN1656" s="5"/>
      <c r="BO1656" s="5"/>
      <c r="BP1656" s="8"/>
      <c r="BQ1656" s="8"/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6"/>
        <v xml:space="preserve">BOS </v>
      </c>
      <c r="K1657" s="14"/>
      <c r="L1657" s="13">
        <v>0.15</v>
      </c>
      <c r="M1657" s="28">
        <v>0.1</v>
      </c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23"/>
      <c r="AF1657" s="23"/>
      <c r="AG1657" s="26"/>
      <c r="AH1657" s="26"/>
      <c r="AI1657" s="53"/>
      <c r="AJ1657" s="6"/>
      <c r="AK1657" s="23"/>
      <c r="AL1657" s="23"/>
      <c r="AM1657" s="23"/>
      <c r="AN1657" s="23"/>
      <c r="AO1657" s="23"/>
      <c r="AP1657" s="23"/>
      <c r="AQ1657" s="23"/>
      <c r="AR1657" s="66">
        <v>0</v>
      </c>
      <c r="AS1657" s="8"/>
      <c r="AT1657" s="19"/>
      <c r="AU1657" s="19"/>
      <c r="AV1657" s="12"/>
      <c r="AW1657" s="12"/>
      <c r="AX1657" s="8"/>
      <c r="AY1657" s="8"/>
      <c r="AZ1657" s="8"/>
      <c r="BA1657" s="8"/>
      <c r="BB1657" s="62"/>
      <c r="BC1657" s="21"/>
      <c r="BD1657" s="21"/>
      <c r="BE1657" s="21"/>
      <c r="BF1657" s="22"/>
      <c r="BG1657" s="22"/>
      <c r="BH1657" s="22"/>
      <c r="BI1657" s="22"/>
      <c r="BJ1657" s="8"/>
      <c r="BK1657" s="8"/>
      <c r="BL1657" s="8"/>
      <c r="BM1657" s="8"/>
      <c r="BN1657" s="5"/>
      <c r="BO1657" s="5"/>
      <c r="BP1657" s="8"/>
      <c r="BQ1657" s="8"/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6"/>
        <v xml:space="preserve">FLA </v>
      </c>
      <c r="K1658" s="14"/>
      <c r="L1658" s="13">
        <v>0.15</v>
      </c>
      <c r="M1658" s="28">
        <v>0.1</v>
      </c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23"/>
      <c r="AF1658" s="23"/>
      <c r="AG1658" s="26"/>
      <c r="AH1658" s="26"/>
      <c r="AI1658" s="53"/>
      <c r="AJ1658" s="6"/>
      <c r="AK1658" s="23"/>
      <c r="AL1658" s="23"/>
      <c r="AM1658" s="23"/>
      <c r="AN1658" s="23"/>
      <c r="AO1658" s="23"/>
      <c r="AP1658" s="23"/>
      <c r="AQ1658" s="23"/>
      <c r="AR1658" s="66">
        <v>0</v>
      </c>
      <c r="AS1658" s="8"/>
      <c r="AT1658" s="19"/>
      <c r="AU1658" s="19"/>
      <c r="AV1658" s="12"/>
      <c r="AW1658" s="12"/>
      <c r="AX1658" s="8"/>
      <c r="AY1658" s="8"/>
      <c r="AZ1658" s="8"/>
      <c r="BA1658" s="8"/>
      <c r="BB1658" s="62"/>
      <c r="BC1658" s="21"/>
      <c r="BD1658" s="21"/>
      <c r="BE1658" s="21"/>
      <c r="BF1658" s="22"/>
      <c r="BG1658" s="22"/>
      <c r="BH1658" s="22"/>
      <c r="BI1658" s="22"/>
      <c r="BJ1658" s="8"/>
      <c r="BK1658" s="8"/>
      <c r="BL1658" s="8"/>
      <c r="BM1658" s="8"/>
      <c r="BN1658" s="5"/>
      <c r="BO1658" s="5"/>
      <c r="BP1658" s="8"/>
      <c r="BQ1658" s="8"/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6"/>
        <v xml:space="preserve">WPG </v>
      </c>
      <c r="K1659" s="14"/>
      <c r="L1659" s="13">
        <v>0.15</v>
      </c>
      <c r="M1659" s="28">
        <v>0.1</v>
      </c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23"/>
      <c r="AF1659" s="23"/>
      <c r="AG1659" s="26"/>
      <c r="AH1659" s="26"/>
      <c r="AI1659" s="53"/>
      <c r="AJ1659" s="6"/>
      <c r="AK1659" s="23"/>
      <c r="AL1659" s="23"/>
      <c r="AM1659" s="23"/>
      <c r="AN1659" s="23"/>
      <c r="AO1659" s="23"/>
      <c r="AP1659" s="23"/>
      <c r="AQ1659" s="23"/>
      <c r="AR1659" s="66">
        <v>0</v>
      </c>
      <c r="AS1659" s="8"/>
      <c r="AT1659" s="19"/>
      <c r="AU1659" s="19"/>
      <c r="AV1659" s="12"/>
      <c r="AW1659" s="12"/>
      <c r="AX1659" s="8"/>
      <c r="AY1659" s="8"/>
      <c r="AZ1659" s="8"/>
      <c r="BA1659" s="8"/>
      <c r="BB1659" s="62"/>
      <c r="BC1659" s="21"/>
      <c r="BD1659" s="21"/>
      <c r="BE1659" s="21"/>
      <c r="BF1659" s="22"/>
      <c r="BG1659" s="22"/>
      <c r="BH1659" s="22"/>
      <c r="BI1659" s="22"/>
      <c r="BJ1659" s="8"/>
      <c r="BK1659" s="8"/>
      <c r="BL1659" s="8"/>
      <c r="BM1659" s="8"/>
      <c r="BN1659" s="5"/>
      <c r="BO1659" s="5"/>
      <c r="BP1659" s="8"/>
      <c r="BQ1659" s="8"/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6"/>
        <v xml:space="preserve">OTT </v>
      </c>
      <c r="K1660" s="14"/>
      <c r="L1660" s="13">
        <v>0.15</v>
      </c>
      <c r="M1660" s="28">
        <v>0.1</v>
      </c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23"/>
      <c r="AF1660" s="23"/>
      <c r="AG1660" s="26"/>
      <c r="AH1660" s="26"/>
      <c r="AI1660" s="53"/>
      <c r="AJ1660" s="6"/>
      <c r="AK1660" s="23"/>
      <c r="AL1660" s="23"/>
      <c r="AM1660" s="23"/>
      <c r="AN1660" s="23"/>
      <c r="AO1660" s="23"/>
      <c r="AP1660" s="23"/>
      <c r="AQ1660" s="23"/>
      <c r="AR1660" s="66">
        <v>0</v>
      </c>
      <c r="AS1660" s="8"/>
      <c r="AT1660" s="19"/>
      <c r="AU1660" s="19"/>
      <c r="AV1660" s="12"/>
      <c r="AW1660" s="12"/>
      <c r="AX1660" s="8"/>
      <c r="AY1660" s="8"/>
      <c r="AZ1660" s="8"/>
      <c r="BA1660" s="8"/>
      <c r="BB1660" s="62"/>
      <c r="BC1660" s="21"/>
      <c r="BD1660" s="21"/>
      <c r="BE1660" s="21"/>
      <c r="BF1660" s="22"/>
      <c r="BG1660" s="22"/>
      <c r="BH1660" s="22"/>
      <c r="BI1660" s="22"/>
      <c r="BJ1660" s="8"/>
      <c r="BK1660" s="8"/>
      <c r="BL1660" s="8"/>
      <c r="BM1660" s="8"/>
      <c r="BN1660" s="5"/>
      <c r="BO1660" s="5"/>
      <c r="BP1660" s="8"/>
      <c r="BQ1660" s="8"/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6"/>
        <v xml:space="preserve">NSH </v>
      </c>
      <c r="K1661" s="14"/>
      <c r="L1661" s="13">
        <v>0.15</v>
      </c>
      <c r="M1661" s="28">
        <v>0.1</v>
      </c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23"/>
      <c r="AF1661" s="23"/>
      <c r="AG1661" s="26"/>
      <c r="AH1661" s="26"/>
      <c r="AI1661" s="53"/>
      <c r="AJ1661" s="6"/>
      <c r="AK1661" s="23"/>
      <c r="AL1661" s="23"/>
      <c r="AM1661" s="23"/>
      <c r="AN1661" s="23"/>
      <c r="AO1661" s="23"/>
      <c r="AP1661" s="23"/>
      <c r="AQ1661" s="23"/>
      <c r="AR1661" s="66">
        <v>0</v>
      </c>
      <c r="AS1661" s="8"/>
      <c r="AT1661" s="19"/>
      <c r="AU1661" s="19"/>
      <c r="AV1661" s="12"/>
      <c r="AW1661" s="12"/>
      <c r="AX1661" s="8"/>
      <c r="AY1661" s="8"/>
      <c r="AZ1661" s="8"/>
      <c r="BA1661" s="8"/>
      <c r="BB1661" s="62"/>
      <c r="BC1661" s="21"/>
      <c r="BD1661" s="21"/>
      <c r="BE1661" s="21"/>
      <c r="BF1661" s="22"/>
      <c r="BG1661" s="22"/>
      <c r="BH1661" s="22"/>
      <c r="BI1661" s="22"/>
      <c r="BJ1661" s="8"/>
      <c r="BK1661" s="8"/>
      <c r="BL1661" s="8"/>
      <c r="BM1661" s="8"/>
      <c r="BN1661" s="5"/>
      <c r="BO1661" s="5"/>
      <c r="BP1661" s="8"/>
      <c r="BQ1661" s="8"/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6"/>
        <v xml:space="preserve">PIT </v>
      </c>
      <c r="K1662" s="14"/>
      <c r="L1662" s="13">
        <v>0.15</v>
      </c>
      <c r="M1662" s="28">
        <v>0.1</v>
      </c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23"/>
      <c r="AF1662" s="23"/>
      <c r="AG1662" s="26"/>
      <c r="AH1662" s="26"/>
      <c r="AI1662" s="53"/>
      <c r="AJ1662" s="6"/>
      <c r="AK1662" s="23"/>
      <c r="AL1662" s="23"/>
      <c r="AM1662" s="23"/>
      <c r="AN1662" s="23"/>
      <c r="AO1662" s="23"/>
      <c r="AP1662" s="23"/>
      <c r="AQ1662" s="23"/>
      <c r="AR1662" s="66">
        <v>0</v>
      </c>
      <c r="AS1662" s="8"/>
      <c r="AT1662" s="19"/>
      <c r="AU1662" s="19"/>
      <c r="AV1662" s="12"/>
      <c r="AW1662" s="12"/>
      <c r="AX1662" s="8"/>
      <c r="AY1662" s="8"/>
      <c r="AZ1662" s="8"/>
      <c r="BA1662" s="8"/>
      <c r="BB1662" s="62"/>
      <c r="BC1662" s="21"/>
      <c r="BD1662" s="21"/>
      <c r="BE1662" s="21"/>
      <c r="BF1662" s="22"/>
      <c r="BG1662" s="22"/>
      <c r="BH1662" s="22"/>
      <c r="BI1662" s="22"/>
      <c r="BJ1662" s="8"/>
      <c r="BK1662" s="8"/>
      <c r="BL1662" s="8"/>
      <c r="BM1662" s="8"/>
      <c r="BN1662" s="5"/>
      <c r="BO1662" s="5"/>
      <c r="BP1662" s="8"/>
      <c r="BQ1662" s="8"/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6"/>
        <v xml:space="preserve">EDM </v>
      </c>
      <c r="K1663" s="14"/>
      <c r="L1663" s="13">
        <v>0.15</v>
      </c>
      <c r="M1663" s="28">
        <v>0.1</v>
      </c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23"/>
      <c r="AF1663" s="23"/>
      <c r="AG1663" s="26"/>
      <c r="AH1663" s="26"/>
      <c r="AI1663" s="53"/>
      <c r="AJ1663" s="6"/>
      <c r="AK1663" s="23"/>
      <c r="AL1663" s="23"/>
      <c r="AM1663" s="23"/>
      <c r="AN1663" s="23"/>
      <c r="AO1663" s="23"/>
      <c r="AP1663" s="23"/>
      <c r="AQ1663" s="23"/>
      <c r="AR1663" s="66">
        <v>0</v>
      </c>
      <c r="AS1663" s="8"/>
      <c r="AT1663" s="19"/>
      <c r="AU1663" s="19"/>
      <c r="AV1663" s="12"/>
      <c r="AW1663" s="12"/>
      <c r="AX1663" s="8"/>
      <c r="AY1663" s="8"/>
      <c r="AZ1663" s="8"/>
      <c r="BA1663" s="8"/>
      <c r="BB1663" s="62"/>
      <c r="BC1663" s="21"/>
      <c r="BD1663" s="21"/>
      <c r="BE1663" s="21"/>
      <c r="BF1663" s="22"/>
      <c r="BG1663" s="22"/>
      <c r="BH1663" s="22"/>
      <c r="BI1663" s="22"/>
      <c r="BJ1663" s="8"/>
      <c r="BK1663" s="8"/>
      <c r="BL1663" s="8"/>
      <c r="BM1663" s="8"/>
      <c r="BN1663" s="5"/>
      <c r="BO1663" s="5"/>
      <c r="BP1663" s="8"/>
      <c r="BQ1663" s="8"/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391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6"/>
        <v xml:space="preserve">DET </v>
      </c>
      <c r="K1664" s="14"/>
      <c r="L1664" s="13">
        <v>0.15</v>
      </c>
      <c r="M1664" s="28">
        <v>0.1</v>
      </c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23"/>
      <c r="AF1664" s="23"/>
      <c r="AG1664" s="26"/>
      <c r="AH1664" s="26"/>
      <c r="AI1664" s="53"/>
      <c r="AJ1664" s="6"/>
      <c r="AK1664" s="23"/>
      <c r="AL1664" s="23"/>
      <c r="AM1664" s="23"/>
      <c r="AN1664" s="23"/>
      <c r="AO1664" s="23"/>
      <c r="AP1664" s="23"/>
      <c r="AQ1664" s="23"/>
      <c r="AR1664" s="66">
        <v>0</v>
      </c>
      <c r="AS1664" s="8"/>
      <c r="AT1664" s="19"/>
      <c r="AU1664" s="19"/>
      <c r="AV1664" s="12"/>
      <c r="AW1664" s="12"/>
      <c r="AX1664" s="8"/>
      <c r="AY1664" s="8"/>
      <c r="AZ1664" s="8"/>
      <c r="BA1664" s="8"/>
      <c r="BB1664" s="62"/>
      <c r="BC1664" s="21"/>
      <c r="BD1664" s="21"/>
      <c r="BE1664" s="21"/>
      <c r="BF1664" s="22"/>
      <c r="BG1664" s="22"/>
      <c r="BH1664" s="22"/>
      <c r="BI1664" s="22"/>
      <c r="BJ1664" s="8"/>
      <c r="BK1664" s="8"/>
      <c r="BL1664" s="8"/>
      <c r="BM1664" s="8"/>
      <c r="BN1664" s="5"/>
      <c r="BO1664" s="5"/>
      <c r="BP1664" s="8"/>
      <c r="BQ1664" s="8"/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391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6"/>
        <v xml:space="preserve">MIN </v>
      </c>
      <c r="K1665" s="14"/>
      <c r="L1665" s="13">
        <v>0.15</v>
      </c>
      <c r="M1665" s="28">
        <v>0.1</v>
      </c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23"/>
      <c r="AF1665" s="23"/>
      <c r="AG1665" s="26"/>
      <c r="AH1665" s="26"/>
      <c r="AI1665" s="53"/>
      <c r="AJ1665" s="6"/>
      <c r="AK1665" s="23"/>
      <c r="AL1665" s="23"/>
      <c r="AM1665" s="23"/>
      <c r="AN1665" s="23"/>
      <c r="AO1665" s="23"/>
      <c r="AP1665" s="23"/>
      <c r="AQ1665" s="23"/>
      <c r="AR1665" s="66">
        <v>0</v>
      </c>
      <c r="AS1665" s="8"/>
      <c r="AT1665" s="19"/>
      <c r="AU1665" s="19"/>
      <c r="AV1665" s="12"/>
      <c r="AW1665" s="12"/>
      <c r="AX1665" s="8"/>
      <c r="AY1665" s="8"/>
      <c r="AZ1665" s="8"/>
      <c r="BA1665" s="8"/>
      <c r="BB1665" s="62"/>
      <c r="BC1665" s="21"/>
      <c r="BD1665" s="21"/>
      <c r="BE1665" s="21"/>
      <c r="BF1665" s="22"/>
      <c r="BG1665" s="22"/>
      <c r="BH1665" s="22"/>
      <c r="BI1665" s="22"/>
      <c r="BJ1665" s="8"/>
      <c r="BK1665" s="8"/>
      <c r="BL1665" s="8"/>
      <c r="BM1665" s="8"/>
      <c r="BN1665" s="5"/>
      <c r="BO1665" s="5"/>
      <c r="BP1665" s="8"/>
      <c r="BQ1665" s="8"/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391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6"/>
        <v xml:space="preserve">TBL </v>
      </c>
      <c r="K1666" s="14"/>
      <c r="L1666" s="13">
        <v>0.15</v>
      </c>
      <c r="M1666" s="28">
        <v>0.1</v>
      </c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23"/>
      <c r="AF1666" s="23"/>
      <c r="AG1666" s="26"/>
      <c r="AH1666" s="26"/>
      <c r="AI1666" s="53"/>
      <c r="AJ1666" s="6"/>
      <c r="AK1666" s="23"/>
      <c r="AL1666" s="23"/>
      <c r="AM1666" s="23"/>
      <c r="AN1666" s="23"/>
      <c r="AO1666" s="23"/>
      <c r="AP1666" s="23"/>
      <c r="AQ1666" s="23"/>
      <c r="AR1666" s="66">
        <v>0</v>
      </c>
      <c r="AS1666" s="8"/>
      <c r="AT1666" s="19"/>
      <c r="AU1666" s="19"/>
      <c r="AV1666" s="12"/>
      <c r="AW1666" s="12"/>
      <c r="AX1666" s="8"/>
      <c r="AY1666" s="8"/>
      <c r="AZ1666" s="8"/>
      <c r="BA1666" s="8"/>
      <c r="BB1666" s="62"/>
      <c r="BC1666" s="21"/>
      <c r="BD1666" s="21"/>
      <c r="BE1666" s="21"/>
      <c r="BF1666" s="22"/>
      <c r="BG1666" s="22"/>
      <c r="BH1666" s="22"/>
      <c r="BI1666" s="22"/>
      <c r="BJ1666" s="8"/>
      <c r="BK1666" s="8"/>
      <c r="BL1666" s="8"/>
      <c r="BM1666" s="8"/>
      <c r="BN1666" s="5"/>
      <c r="BO1666" s="5"/>
      <c r="BP1666" s="8"/>
      <c r="BQ1666" s="8"/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391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6"/>
        <v xml:space="preserve">CHI </v>
      </c>
      <c r="K1667" s="14"/>
      <c r="L1667" s="13">
        <v>0.15</v>
      </c>
      <c r="M1667" s="28">
        <v>0.1</v>
      </c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23"/>
      <c r="AF1667" s="23"/>
      <c r="AG1667" s="26"/>
      <c r="AH1667" s="26"/>
      <c r="AI1667" s="53"/>
      <c r="AJ1667" s="6"/>
      <c r="AK1667" s="23"/>
      <c r="AL1667" s="23"/>
      <c r="AM1667" s="23"/>
      <c r="AN1667" s="23"/>
      <c r="AO1667" s="23"/>
      <c r="AP1667" s="23"/>
      <c r="AQ1667" s="23"/>
      <c r="AR1667" s="66">
        <v>0</v>
      </c>
      <c r="AS1667" s="8"/>
      <c r="AT1667" s="19"/>
      <c r="AU1667" s="19"/>
      <c r="AV1667" s="12"/>
      <c r="AW1667" s="12"/>
      <c r="AX1667" s="8"/>
      <c r="AY1667" s="8"/>
      <c r="AZ1667" s="8"/>
      <c r="BA1667" s="8"/>
      <c r="BB1667" s="62"/>
      <c r="BC1667" s="21"/>
      <c r="BD1667" s="21"/>
      <c r="BE1667" s="21"/>
      <c r="BF1667" s="22"/>
      <c r="BG1667" s="22"/>
      <c r="BH1667" s="22"/>
      <c r="BI1667" s="22"/>
      <c r="BJ1667" s="8"/>
      <c r="BK1667" s="8"/>
      <c r="BL1667" s="8"/>
      <c r="BM1667" s="8"/>
      <c r="BN1667" s="5"/>
      <c r="BO1667" s="5"/>
      <c r="BP1667" s="8"/>
      <c r="BQ1667" s="8"/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391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6"/>
        <v xml:space="preserve">VGK </v>
      </c>
      <c r="K1668" s="14"/>
      <c r="L1668" s="13">
        <v>0.15</v>
      </c>
      <c r="M1668" s="28">
        <v>0.1</v>
      </c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23"/>
      <c r="AF1668" s="23"/>
      <c r="AG1668" s="26"/>
      <c r="AH1668" s="26"/>
      <c r="AI1668" s="53"/>
      <c r="AJ1668" s="6"/>
      <c r="AK1668" s="23"/>
      <c r="AL1668" s="23"/>
      <c r="AM1668" s="23"/>
      <c r="AN1668" s="23"/>
      <c r="AO1668" s="23"/>
      <c r="AP1668" s="23"/>
      <c r="AQ1668" s="23"/>
      <c r="AR1668" s="66">
        <v>0</v>
      </c>
      <c r="AS1668" s="8"/>
      <c r="AT1668" s="19"/>
      <c r="AU1668" s="19"/>
      <c r="AV1668" s="12"/>
      <c r="AW1668" s="12"/>
      <c r="AX1668" s="8"/>
      <c r="AY1668" s="8"/>
      <c r="AZ1668" s="8"/>
      <c r="BA1668" s="8"/>
      <c r="BB1668" s="62"/>
      <c r="BC1668" s="21"/>
      <c r="BD1668" s="21"/>
      <c r="BE1668" s="21"/>
      <c r="BF1668" s="22"/>
      <c r="BG1668" s="22"/>
      <c r="BH1668" s="22"/>
      <c r="BI1668" s="22"/>
      <c r="BJ1668" s="8"/>
      <c r="BK1668" s="8"/>
      <c r="BL1668" s="8"/>
      <c r="BM1668" s="8"/>
      <c r="BN1668" s="5"/>
      <c r="BO1668" s="5"/>
      <c r="BP1668" s="8"/>
      <c r="BQ1668" s="8"/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391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6"/>
        <v xml:space="preserve">TOR </v>
      </c>
      <c r="K1669" s="14"/>
      <c r="L1669" s="13">
        <v>0.15</v>
      </c>
      <c r="M1669" s="28">
        <v>0.1</v>
      </c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23"/>
      <c r="AF1669" s="23"/>
      <c r="AG1669" s="26"/>
      <c r="AH1669" s="26"/>
      <c r="AI1669" s="53"/>
      <c r="AJ1669" s="6"/>
      <c r="AK1669" s="23"/>
      <c r="AL1669" s="23"/>
      <c r="AM1669" s="23"/>
      <c r="AN1669" s="23"/>
      <c r="AO1669" s="23"/>
      <c r="AP1669" s="23"/>
      <c r="AQ1669" s="23"/>
      <c r="AR1669" s="66">
        <v>0</v>
      </c>
      <c r="AS1669" s="8"/>
      <c r="AT1669" s="19"/>
      <c r="AU1669" s="19"/>
      <c r="AV1669" s="12"/>
      <c r="AW1669" s="12"/>
      <c r="AX1669" s="8"/>
      <c r="AY1669" s="8"/>
      <c r="AZ1669" s="8"/>
      <c r="BA1669" s="8"/>
      <c r="BB1669" s="62"/>
      <c r="BC1669" s="21"/>
      <c r="BD1669" s="21"/>
      <c r="BE1669" s="21"/>
      <c r="BF1669" s="22"/>
      <c r="BG1669" s="22"/>
      <c r="BH1669" s="22"/>
      <c r="BI1669" s="22"/>
      <c r="BJ1669" s="8"/>
      <c r="BK1669" s="8"/>
      <c r="BL1669" s="8"/>
      <c r="BM1669" s="8"/>
      <c r="BN1669" s="5"/>
      <c r="BO1669" s="5"/>
      <c r="BP1669" s="8"/>
      <c r="BQ1669" s="8"/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391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6"/>
        <v xml:space="preserve">STL </v>
      </c>
      <c r="K1670" s="14"/>
      <c r="L1670" s="13">
        <v>0.15</v>
      </c>
      <c r="M1670" s="28">
        <v>0.1</v>
      </c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23"/>
      <c r="AF1670" s="23"/>
      <c r="AG1670" s="26"/>
      <c r="AH1670" s="26"/>
      <c r="AI1670" s="53"/>
      <c r="AJ1670" s="6"/>
      <c r="AK1670" s="23"/>
      <c r="AL1670" s="23"/>
      <c r="AM1670" s="23"/>
      <c r="AN1670" s="23"/>
      <c r="AO1670" s="23"/>
      <c r="AP1670" s="23"/>
      <c r="AQ1670" s="23"/>
      <c r="AR1670" s="66">
        <v>0</v>
      </c>
      <c r="AS1670" s="8"/>
      <c r="AT1670" s="19"/>
      <c r="AU1670" s="19"/>
      <c r="AV1670" s="12"/>
      <c r="AW1670" s="12"/>
      <c r="AX1670" s="8"/>
      <c r="AY1670" s="8"/>
      <c r="AZ1670" s="8"/>
      <c r="BA1670" s="8"/>
      <c r="BB1670" s="62"/>
      <c r="BC1670" s="21"/>
      <c r="BD1670" s="21"/>
      <c r="BE1670" s="21"/>
      <c r="BF1670" s="22"/>
      <c r="BG1670" s="22"/>
      <c r="BH1670" s="22"/>
      <c r="BI1670" s="22"/>
      <c r="BJ1670" s="8"/>
      <c r="BK1670" s="8"/>
      <c r="BL1670" s="8"/>
      <c r="BM1670" s="8"/>
      <c r="BN1670" s="5"/>
      <c r="BO1670" s="5"/>
      <c r="BP1670" s="8"/>
      <c r="BQ1670" s="8"/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391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6"/>
        <v xml:space="preserve">DAL </v>
      </c>
      <c r="K1671" s="14"/>
      <c r="L1671" s="13">
        <v>0.15</v>
      </c>
      <c r="M1671" s="28">
        <v>0.1</v>
      </c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23"/>
      <c r="AF1671" s="23"/>
      <c r="AG1671" s="26"/>
      <c r="AH1671" s="26"/>
      <c r="AI1671" s="53"/>
      <c r="AJ1671" s="6"/>
      <c r="AK1671" s="23"/>
      <c r="AL1671" s="23"/>
      <c r="AM1671" s="23"/>
      <c r="AN1671" s="23"/>
      <c r="AO1671" s="23"/>
      <c r="AP1671" s="23"/>
      <c r="AQ1671" s="23"/>
      <c r="AR1671" s="66">
        <v>0</v>
      </c>
      <c r="AS1671" s="8"/>
      <c r="AT1671" s="19"/>
      <c r="AU1671" s="19"/>
      <c r="AV1671" s="12"/>
      <c r="AW1671" s="12"/>
      <c r="AX1671" s="8"/>
      <c r="AY1671" s="8"/>
      <c r="AZ1671" s="8"/>
      <c r="BA1671" s="8"/>
      <c r="BB1671" s="62"/>
      <c r="BC1671" s="21"/>
      <c r="BD1671" s="21"/>
      <c r="BE1671" s="21"/>
      <c r="BF1671" s="22"/>
      <c r="BG1671" s="22"/>
      <c r="BH1671" s="22"/>
      <c r="BI1671" s="22"/>
      <c r="BJ1671" s="8"/>
      <c r="BK1671" s="8"/>
      <c r="BL1671" s="8"/>
      <c r="BM1671" s="8"/>
      <c r="BN1671" s="5"/>
      <c r="BO1671" s="5"/>
      <c r="BP1671" s="8"/>
      <c r="BQ1671" s="8"/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391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6"/>
        <v xml:space="preserve">PHI </v>
      </c>
      <c r="K1672" s="14"/>
      <c r="L1672" s="13">
        <v>0.15</v>
      </c>
      <c r="M1672" s="28">
        <v>0.1</v>
      </c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23"/>
      <c r="AF1672" s="23"/>
      <c r="AG1672" s="26"/>
      <c r="AH1672" s="26"/>
      <c r="AI1672" s="53"/>
      <c r="AJ1672" s="6"/>
      <c r="AK1672" s="23"/>
      <c r="AL1672" s="23"/>
      <c r="AM1672" s="23"/>
      <c r="AN1672" s="23"/>
      <c r="AO1672" s="23"/>
      <c r="AP1672" s="23"/>
      <c r="AQ1672" s="23"/>
      <c r="AR1672" s="66">
        <v>0</v>
      </c>
      <c r="AS1672" s="8"/>
      <c r="AT1672" s="19"/>
      <c r="AU1672" s="19"/>
      <c r="AV1672" s="12"/>
      <c r="AW1672" s="12"/>
      <c r="AX1672" s="8"/>
      <c r="AY1672" s="8"/>
      <c r="AZ1672" s="8"/>
      <c r="BA1672" s="8"/>
      <c r="BB1672" s="62"/>
      <c r="BC1672" s="21"/>
      <c r="BD1672" s="21"/>
      <c r="BE1672" s="21"/>
      <c r="BF1672" s="22"/>
      <c r="BG1672" s="22"/>
      <c r="BH1672" s="22"/>
      <c r="BI1672" s="22"/>
      <c r="BJ1672" s="8"/>
      <c r="BK1672" s="8"/>
      <c r="BL1672" s="8"/>
      <c r="BM1672" s="8"/>
      <c r="BN1672" s="5"/>
      <c r="BO1672" s="5"/>
      <c r="BP1672" s="8"/>
      <c r="BQ1672" s="8"/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391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6"/>
        <v xml:space="preserve">COL </v>
      </c>
      <c r="K1673" s="14"/>
      <c r="L1673" s="13">
        <v>0.15</v>
      </c>
      <c r="M1673" s="28">
        <v>0.1</v>
      </c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23"/>
      <c r="AF1673" s="23"/>
      <c r="AG1673" s="26"/>
      <c r="AH1673" s="26"/>
      <c r="AI1673" s="53"/>
      <c r="AJ1673" s="6"/>
      <c r="AK1673" s="23"/>
      <c r="AL1673" s="23"/>
      <c r="AM1673" s="23"/>
      <c r="AN1673" s="23"/>
      <c r="AO1673" s="23"/>
      <c r="AP1673" s="23"/>
      <c r="AQ1673" s="23"/>
      <c r="AR1673" s="66">
        <v>0</v>
      </c>
      <c r="AS1673" s="8"/>
      <c r="AT1673" s="19"/>
      <c r="AU1673" s="19"/>
      <c r="AV1673" s="12"/>
      <c r="AW1673" s="12"/>
      <c r="AX1673" s="8"/>
      <c r="AY1673" s="8"/>
      <c r="AZ1673" s="8"/>
      <c r="BA1673" s="8"/>
      <c r="BB1673" s="62"/>
      <c r="BC1673" s="21"/>
      <c r="BD1673" s="21"/>
      <c r="BE1673" s="21"/>
      <c r="BF1673" s="22"/>
      <c r="BG1673" s="22"/>
      <c r="BH1673" s="22"/>
      <c r="BI1673" s="22"/>
      <c r="BJ1673" s="8"/>
      <c r="BK1673" s="8"/>
      <c r="BL1673" s="8"/>
      <c r="BM1673" s="8"/>
      <c r="BN1673" s="5"/>
      <c r="BO1673" s="5"/>
      <c r="BP1673" s="8"/>
      <c r="BQ1673" s="8"/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391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6"/>
        <v xml:space="preserve">WSH </v>
      </c>
      <c r="K1674" s="14"/>
      <c r="L1674" s="13">
        <v>0.15</v>
      </c>
      <c r="M1674" s="28">
        <v>0.1</v>
      </c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23"/>
      <c r="AF1674" s="23"/>
      <c r="AG1674" s="26"/>
      <c r="AH1674" s="26"/>
      <c r="AI1674" s="53"/>
      <c r="AJ1674" s="6"/>
      <c r="AK1674" s="23"/>
      <c r="AL1674" s="23"/>
      <c r="AM1674" s="23"/>
      <c r="AN1674" s="23"/>
      <c r="AO1674" s="23"/>
      <c r="AP1674" s="23"/>
      <c r="AQ1674" s="23"/>
      <c r="AR1674" s="66">
        <v>0</v>
      </c>
      <c r="AS1674" s="8"/>
      <c r="AT1674" s="19"/>
      <c r="AU1674" s="19"/>
      <c r="AV1674" s="12"/>
      <c r="AW1674" s="12"/>
      <c r="AX1674" s="8"/>
      <c r="AY1674" s="8"/>
      <c r="AZ1674" s="8"/>
      <c r="BA1674" s="8"/>
      <c r="BB1674" s="62"/>
      <c r="BC1674" s="21"/>
      <c r="BD1674" s="21"/>
      <c r="BE1674" s="21"/>
      <c r="BF1674" s="22"/>
      <c r="BG1674" s="22"/>
      <c r="BH1674" s="22"/>
      <c r="BI1674" s="22"/>
      <c r="BJ1674" s="8"/>
      <c r="BK1674" s="8"/>
      <c r="BL1674" s="8"/>
      <c r="BM1674" s="8"/>
      <c r="BN1674" s="5"/>
      <c r="BO1674" s="5"/>
      <c r="BP1674" s="8"/>
      <c r="BQ1674" s="8"/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391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6"/>
        <v xml:space="preserve">CGY </v>
      </c>
      <c r="K1675" s="14"/>
      <c r="L1675" s="13">
        <v>0.15</v>
      </c>
      <c r="M1675" s="28">
        <v>0.1</v>
      </c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23"/>
      <c r="AF1675" s="23"/>
      <c r="AG1675" s="26"/>
      <c r="AH1675" s="26"/>
      <c r="AI1675" s="53"/>
      <c r="AJ1675" s="6"/>
      <c r="AK1675" s="23"/>
      <c r="AL1675" s="23"/>
      <c r="AM1675" s="23"/>
      <c r="AN1675" s="23"/>
      <c r="AO1675" s="23"/>
      <c r="AP1675" s="23"/>
      <c r="AQ1675" s="23"/>
      <c r="AR1675" s="66">
        <v>0</v>
      </c>
      <c r="AS1675" s="8"/>
      <c r="AT1675" s="19"/>
      <c r="AU1675" s="19"/>
      <c r="AV1675" s="12"/>
      <c r="AW1675" s="12"/>
      <c r="AX1675" s="8"/>
      <c r="AY1675" s="8"/>
      <c r="AZ1675" s="8"/>
      <c r="BA1675" s="8"/>
      <c r="BB1675" s="62"/>
      <c r="BC1675" s="21"/>
      <c r="BD1675" s="21"/>
      <c r="BE1675" s="21"/>
      <c r="BF1675" s="22"/>
      <c r="BG1675" s="22"/>
      <c r="BH1675" s="22"/>
      <c r="BI1675" s="22"/>
      <c r="BJ1675" s="8"/>
      <c r="BK1675" s="8"/>
      <c r="BL1675" s="8"/>
      <c r="BM1675" s="8"/>
      <c r="BN1675" s="5"/>
      <c r="BO1675" s="5"/>
      <c r="BP1675" s="8"/>
      <c r="BQ1675" s="8"/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391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6"/>
        <v xml:space="preserve">ANA </v>
      </c>
      <c r="K1676" s="14"/>
      <c r="L1676" s="13">
        <v>0.15</v>
      </c>
      <c r="M1676" s="28">
        <v>0.1</v>
      </c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23"/>
      <c r="AF1676" s="23"/>
      <c r="AG1676" s="26"/>
      <c r="AH1676" s="26"/>
      <c r="AI1676" s="53"/>
      <c r="AJ1676" s="6"/>
      <c r="AK1676" s="23"/>
      <c r="AL1676" s="23"/>
      <c r="AM1676" s="23"/>
      <c r="AN1676" s="23"/>
      <c r="AO1676" s="23"/>
      <c r="AP1676" s="23"/>
      <c r="AQ1676" s="23"/>
      <c r="AR1676" s="66">
        <v>0</v>
      </c>
      <c r="AS1676" s="8"/>
      <c r="AT1676" s="19"/>
      <c r="AU1676" s="19"/>
      <c r="AV1676" s="12"/>
      <c r="AW1676" s="12"/>
      <c r="AX1676" s="8"/>
      <c r="AY1676" s="8"/>
      <c r="AZ1676" s="8"/>
      <c r="BA1676" s="8"/>
      <c r="BB1676" s="62"/>
      <c r="BC1676" s="21"/>
      <c r="BD1676" s="21"/>
      <c r="BE1676" s="21"/>
      <c r="BF1676" s="22"/>
      <c r="BG1676" s="22"/>
      <c r="BH1676" s="22"/>
      <c r="BI1676" s="22"/>
      <c r="BJ1676" s="8"/>
      <c r="BK1676" s="8"/>
      <c r="BL1676" s="8"/>
      <c r="BM1676" s="8"/>
      <c r="BN1676" s="5"/>
      <c r="BO1676" s="5"/>
      <c r="BP1676" s="8"/>
      <c r="BQ1676" s="8"/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391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6"/>
        <v xml:space="preserve">SEA </v>
      </c>
      <c r="K1677" s="14"/>
      <c r="L1677" s="13">
        <v>0.15</v>
      </c>
      <c r="M1677" s="28">
        <v>0.1</v>
      </c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23"/>
      <c r="AF1677" s="23"/>
      <c r="AG1677" s="26"/>
      <c r="AH1677" s="26"/>
      <c r="AI1677" s="53"/>
      <c r="AJ1677" s="6"/>
      <c r="AK1677" s="23"/>
      <c r="AL1677" s="23"/>
      <c r="AM1677" s="23"/>
      <c r="AN1677" s="23"/>
      <c r="AO1677" s="23"/>
      <c r="AP1677" s="23"/>
      <c r="AQ1677" s="23"/>
      <c r="AR1677" s="66">
        <v>0</v>
      </c>
      <c r="AS1677" s="8"/>
      <c r="AT1677" s="19"/>
      <c r="AU1677" s="19"/>
      <c r="AV1677" s="12"/>
      <c r="AW1677" s="12"/>
      <c r="AX1677" s="8"/>
      <c r="AY1677" s="8"/>
      <c r="AZ1677" s="8"/>
      <c r="BA1677" s="8"/>
      <c r="BB1677" s="62"/>
      <c r="BC1677" s="21"/>
      <c r="BD1677" s="21"/>
      <c r="BE1677" s="21"/>
      <c r="BF1677" s="22"/>
      <c r="BG1677" s="22"/>
      <c r="BH1677" s="22"/>
      <c r="BI1677" s="22"/>
      <c r="BJ1677" s="8"/>
      <c r="BK1677" s="8"/>
      <c r="BL1677" s="8"/>
      <c r="BM1677" s="8"/>
      <c r="BN1677" s="5"/>
      <c r="BO1677" s="5"/>
      <c r="BP1677" s="8"/>
      <c r="BQ1677" s="8"/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391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6"/>
        <v xml:space="preserve">NJD </v>
      </c>
      <c r="K1678" s="14"/>
      <c r="L1678" s="13">
        <v>0.15</v>
      </c>
      <c r="M1678" s="28">
        <v>0.1</v>
      </c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23"/>
      <c r="AF1678" s="23"/>
      <c r="AG1678" s="26"/>
      <c r="AH1678" s="26"/>
      <c r="AI1678" s="53"/>
      <c r="AJ1678" s="6"/>
      <c r="AK1678" s="23"/>
      <c r="AL1678" s="23"/>
      <c r="AM1678" s="23"/>
      <c r="AN1678" s="23"/>
      <c r="AO1678" s="23"/>
      <c r="AP1678" s="23"/>
      <c r="AQ1678" s="23"/>
      <c r="AR1678" s="66">
        <v>0</v>
      </c>
      <c r="AS1678" s="8"/>
      <c r="AT1678" s="19"/>
      <c r="AU1678" s="19"/>
      <c r="AV1678" s="12"/>
      <c r="AW1678" s="12"/>
      <c r="AX1678" s="8"/>
      <c r="AY1678" s="8"/>
      <c r="AZ1678" s="8"/>
      <c r="BA1678" s="8"/>
      <c r="BB1678" s="62"/>
      <c r="BC1678" s="21"/>
      <c r="BD1678" s="21"/>
      <c r="BE1678" s="21"/>
      <c r="BF1678" s="22"/>
      <c r="BG1678" s="22"/>
      <c r="BH1678" s="22"/>
      <c r="BI1678" s="22"/>
      <c r="BJ1678" s="8"/>
      <c r="BK1678" s="8"/>
      <c r="BL1678" s="8"/>
      <c r="BM1678" s="8"/>
      <c r="BN1678" s="5"/>
      <c r="BO1678" s="5"/>
      <c r="BP1678" s="8"/>
      <c r="BQ1678" s="8"/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391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6"/>
        <v xml:space="preserve">VAN </v>
      </c>
      <c r="K1679" s="14"/>
      <c r="L1679" s="13">
        <v>0.15</v>
      </c>
      <c r="M1679" s="28">
        <v>0.1</v>
      </c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23"/>
      <c r="AF1679" s="23"/>
      <c r="AG1679" s="26"/>
      <c r="AH1679" s="26"/>
      <c r="AI1679" s="53"/>
      <c r="AJ1679" s="6"/>
      <c r="AK1679" s="23"/>
      <c r="AL1679" s="23"/>
      <c r="AM1679" s="23"/>
      <c r="AN1679" s="23"/>
      <c r="AO1679" s="23"/>
      <c r="AP1679" s="23"/>
      <c r="AQ1679" s="23"/>
      <c r="AR1679" s="66">
        <v>0</v>
      </c>
      <c r="AS1679" s="8"/>
      <c r="AT1679" s="19"/>
      <c r="AU1679" s="19"/>
      <c r="AV1679" s="12"/>
      <c r="AW1679" s="12"/>
      <c r="AX1679" s="8"/>
      <c r="AY1679" s="8"/>
      <c r="AZ1679" s="8"/>
      <c r="BA1679" s="8"/>
      <c r="BB1679" s="62"/>
      <c r="BC1679" s="21"/>
      <c r="BD1679" s="21"/>
      <c r="BE1679" s="21"/>
      <c r="BF1679" s="22"/>
      <c r="BG1679" s="22"/>
      <c r="BH1679" s="22"/>
      <c r="BI1679" s="22"/>
      <c r="BJ1679" s="8"/>
      <c r="BK1679" s="8"/>
      <c r="BL1679" s="8"/>
      <c r="BM1679" s="8"/>
      <c r="BN1679" s="5"/>
      <c r="BO1679" s="5"/>
      <c r="BP1679" s="8"/>
      <c r="BQ1679" s="8"/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391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6"/>
        <v xml:space="preserve">NYR </v>
      </c>
      <c r="K1680" s="14"/>
      <c r="L1680" s="13">
        <v>0.15</v>
      </c>
      <c r="M1680" s="28">
        <v>0.1</v>
      </c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23"/>
      <c r="AF1680" s="23"/>
      <c r="AG1680" s="26"/>
      <c r="AH1680" s="26"/>
      <c r="AI1680" s="53"/>
      <c r="AJ1680" s="6"/>
      <c r="AK1680" s="23"/>
      <c r="AL1680" s="23"/>
      <c r="AM1680" s="23"/>
      <c r="AN1680" s="23"/>
      <c r="AO1680" s="23"/>
      <c r="AP1680" s="23"/>
      <c r="AQ1680" s="23"/>
      <c r="AR1680" s="66">
        <v>0</v>
      </c>
      <c r="AS1680" s="8"/>
      <c r="AT1680" s="19"/>
      <c r="AU1680" s="19"/>
      <c r="AV1680" s="12"/>
      <c r="AW1680" s="12"/>
      <c r="AX1680" s="8"/>
      <c r="AY1680" s="8"/>
      <c r="AZ1680" s="8"/>
      <c r="BA1680" s="8"/>
      <c r="BB1680" s="62"/>
      <c r="BC1680" s="21"/>
      <c r="BD1680" s="21"/>
      <c r="BE1680" s="21"/>
      <c r="BF1680" s="22"/>
      <c r="BG1680" s="22"/>
      <c r="BH1680" s="22"/>
      <c r="BI1680" s="22"/>
      <c r="BJ1680" s="8"/>
      <c r="BK1680" s="8"/>
      <c r="BL1680" s="8"/>
      <c r="BM1680" s="8"/>
      <c r="BN1680" s="5"/>
      <c r="BO1680" s="5"/>
      <c r="BP1680" s="8"/>
      <c r="BQ1680" s="8"/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391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6"/>
        <v xml:space="preserve">SJS </v>
      </c>
      <c r="K1681" s="14"/>
      <c r="L1681" s="13">
        <v>0.15</v>
      </c>
      <c r="M1681" s="28">
        <v>0.1</v>
      </c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23"/>
      <c r="AF1681" s="23"/>
      <c r="AG1681" s="26"/>
      <c r="AH1681" s="26"/>
      <c r="AI1681" s="53"/>
      <c r="AJ1681" s="6"/>
      <c r="AK1681" s="23"/>
      <c r="AL1681" s="23"/>
      <c r="AM1681" s="23"/>
      <c r="AN1681" s="23"/>
      <c r="AO1681" s="23"/>
      <c r="AP1681" s="23"/>
      <c r="AQ1681" s="23"/>
      <c r="AR1681" s="66">
        <v>0</v>
      </c>
      <c r="AS1681" s="8"/>
      <c r="AT1681" s="19"/>
      <c r="AU1681" s="19"/>
      <c r="AV1681" s="12"/>
      <c r="AW1681" s="12"/>
      <c r="AX1681" s="8"/>
      <c r="AY1681" s="8"/>
      <c r="AZ1681" s="8"/>
      <c r="BA1681" s="8"/>
      <c r="BB1681" s="62"/>
      <c r="BC1681" s="21"/>
      <c r="BD1681" s="21"/>
      <c r="BE1681" s="21"/>
      <c r="BF1681" s="22"/>
      <c r="BG1681" s="22"/>
      <c r="BH1681" s="22"/>
      <c r="BI1681" s="22"/>
      <c r="BJ1681" s="8"/>
      <c r="BK1681" s="8"/>
      <c r="BL1681" s="8"/>
      <c r="BM1681" s="8"/>
      <c r="BN1681" s="5"/>
      <c r="BO1681" s="5"/>
      <c r="BP1681" s="8"/>
      <c r="BQ1681" s="8"/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391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6"/>
        <v xml:space="preserve">BUF </v>
      </c>
      <c r="K1682" s="14"/>
      <c r="L1682" s="13">
        <v>0.15</v>
      </c>
      <c r="M1682" s="28">
        <v>0.1</v>
      </c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23"/>
      <c r="AF1682" s="23"/>
      <c r="AG1682" s="26"/>
      <c r="AH1682" s="26"/>
      <c r="AI1682" s="53"/>
      <c r="AJ1682" s="6"/>
      <c r="AK1682" s="23"/>
      <c r="AL1682" s="23"/>
      <c r="AM1682" s="23"/>
      <c r="AN1682" s="23"/>
      <c r="AO1682" s="23"/>
      <c r="AP1682" s="23"/>
      <c r="AQ1682" s="23"/>
      <c r="AR1682" s="66">
        <v>0</v>
      </c>
      <c r="AS1682" s="8"/>
      <c r="AT1682" s="19"/>
      <c r="AU1682" s="19"/>
      <c r="AV1682" s="12"/>
      <c r="AW1682" s="12"/>
      <c r="AX1682" s="8"/>
      <c r="AY1682" s="8"/>
      <c r="AZ1682" s="8"/>
      <c r="BA1682" s="8"/>
      <c r="BB1682" s="62"/>
      <c r="BC1682" s="21"/>
      <c r="BD1682" s="21"/>
      <c r="BE1682" s="21"/>
      <c r="BF1682" s="22"/>
      <c r="BG1682" s="22"/>
      <c r="BH1682" s="22"/>
      <c r="BI1682" s="22"/>
      <c r="BJ1682" s="8"/>
      <c r="BK1682" s="8"/>
      <c r="BL1682" s="8"/>
      <c r="BM1682" s="8"/>
      <c r="BN1682" s="5"/>
      <c r="BO1682" s="5"/>
      <c r="BP1682" s="8"/>
      <c r="BQ1682" s="8"/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391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6"/>
        <v xml:space="preserve">NYI </v>
      </c>
      <c r="K1683" s="14"/>
      <c r="L1683" s="13">
        <v>0.15</v>
      </c>
      <c r="M1683" s="28">
        <v>0.1</v>
      </c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23"/>
      <c r="AF1683" s="23"/>
      <c r="AG1683" s="26"/>
      <c r="AH1683" s="26"/>
      <c r="AI1683" s="53"/>
      <c r="AJ1683" s="6"/>
      <c r="AK1683" s="23"/>
      <c r="AL1683" s="23"/>
      <c r="AM1683" s="23"/>
      <c r="AN1683" s="23"/>
      <c r="AO1683" s="23"/>
      <c r="AP1683" s="23"/>
      <c r="AQ1683" s="23"/>
      <c r="AR1683" s="66">
        <v>0</v>
      </c>
      <c r="AS1683" s="8"/>
      <c r="AT1683" s="19"/>
      <c r="AU1683" s="19"/>
      <c r="AV1683" s="12"/>
      <c r="AW1683" s="12"/>
      <c r="AX1683" s="8"/>
      <c r="AY1683" s="8"/>
      <c r="AZ1683" s="8"/>
      <c r="BA1683" s="8"/>
      <c r="BB1683" s="62"/>
      <c r="BC1683" s="21"/>
      <c r="BD1683" s="21"/>
      <c r="BE1683" s="21"/>
      <c r="BF1683" s="22"/>
      <c r="BG1683" s="22"/>
      <c r="BH1683" s="22"/>
      <c r="BI1683" s="22"/>
      <c r="BJ1683" s="8"/>
      <c r="BK1683" s="8"/>
      <c r="BL1683" s="8"/>
      <c r="BM1683" s="8"/>
      <c r="BN1683" s="5"/>
      <c r="BO1683" s="5"/>
      <c r="BP1683" s="8"/>
      <c r="BQ1683" s="8"/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391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6"/>
        <v xml:space="preserve">UTA </v>
      </c>
      <c r="K1684" s="14"/>
      <c r="L1684" s="13">
        <v>0.15</v>
      </c>
      <c r="M1684" s="28">
        <v>0.1</v>
      </c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23"/>
      <c r="AF1684" s="23"/>
      <c r="AG1684" s="26"/>
      <c r="AH1684" s="26"/>
      <c r="AI1684" s="53"/>
      <c r="AJ1684" s="6"/>
      <c r="AK1684" s="23"/>
      <c r="AL1684" s="23"/>
      <c r="AM1684" s="23"/>
      <c r="AN1684" s="23"/>
      <c r="AO1684" s="23"/>
      <c r="AP1684" s="23"/>
      <c r="AQ1684" s="23"/>
      <c r="AR1684" s="66">
        <v>0</v>
      </c>
      <c r="AS1684" s="8"/>
      <c r="AT1684" s="19"/>
      <c r="AU1684" s="19"/>
      <c r="AV1684" s="12"/>
      <c r="AW1684" s="12"/>
      <c r="AX1684" s="8"/>
      <c r="AY1684" s="8"/>
      <c r="AZ1684" s="8"/>
      <c r="BA1684" s="8"/>
      <c r="BB1684" s="62"/>
      <c r="BC1684" s="21"/>
      <c r="BD1684" s="21"/>
      <c r="BE1684" s="21"/>
      <c r="BF1684" s="22"/>
      <c r="BG1684" s="22"/>
      <c r="BH1684" s="22"/>
      <c r="BI1684" s="22"/>
      <c r="BJ1684" s="8"/>
      <c r="BK1684" s="8"/>
      <c r="BL1684" s="8"/>
      <c r="BM1684" s="8"/>
      <c r="BN1684" s="5"/>
      <c r="BO1684" s="5"/>
      <c r="BP1684" s="8"/>
      <c r="BQ1684" s="8"/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391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6"/>
        <v xml:space="preserve">NSH </v>
      </c>
      <c r="K1685" s="14"/>
      <c r="L1685" s="13">
        <v>0.15</v>
      </c>
      <c r="M1685" s="28">
        <v>0.1</v>
      </c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23"/>
      <c r="AF1685" s="23"/>
      <c r="AG1685" s="26"/>
      <c r="AH1685" s="26"/>
      <c r="AI1685" s="53"/>
      <c r="AJ1685" s="6"/>
      <c r="AK1685" s="23"/>
      <c r="AL1685" s="23"/>
      <c r="AM1685" s="23"/>
      <c r="AN1685" s="23"/>
      <c r="AO1685" s="23"/>
      <c r="AP1685" s="23"/>
      <c r="AQ1685" s="23"/>
      <c r="AR1685" s="66">
        <v>0</v>
      </c>
      <c r="AS1685" s="8"/>
      <c r="AT1685" s="19"/>
      <c r="AU1685" s="19"/>
      <c r="AV1685" s="12"/>
      <c r="AW1685" s="12"/>
      <c r="AX1685" s="8"/>
      <c r="AY1685" s="8"/>
      <c r="AZ1685" s="8"/>
      <c r="BA1685" s="8"/>
      <c r="BB1685" s="62"/>
      <c r="BC1685" s="21"/>
      <c r="BD1685" s="21"/>
      <c r="BE1685" s="21"/>
      <c r="BF1685" s="22"/>
      <c r="BG1685" s="22"/>
      <c r="BH1685" s="22"/>
      <c r="BI1685" s="22"/>
      <c r="BJ1685" s="8"/>
      <c r="BK1685" s="8"/>
      <c r="BL1685" s="8"/>
      <c r="BM1685" s="8"/>
      <c r="BN1685" s="5"/>
      <c r="BO1685" s="5"/>
      <c r="BP1685" s="8"/>
      <c r="BQ1685" s="8"/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391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6"/>
        <v xml:space="preserve">CAR </v>
      </c>
      <c r="K1686" s="14"/>
      <c r="L1686" s="13">
        <v>0.15</v>
      </c>
      <c r="M1686" s="28">
        <v>0.1</v>
      </c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23"/>
      <c r="AF1686" s="23"/>
      <c r="AG1686" s="26"/>
      <c r="AH1686" s="26"/>
      <c r="AI1686" s="53"/>
      <c r="AJ1686" s="6"/>
      <c r="AK1686" s="23"/>
      <c r="AL1686" s="23"/>
      <c r="AM1686" s="23"/>
      <c r="AN1686" s="23"/>
      <c r="AO1686" s="23"/>
      <c r="AP1686" s="23"/>
      <c r="AQ1686" s="23"/>
      <c r="AR1686" s="66">
        <v>0</v>
      </c>
      <c r="AS1686" s="8"/>
      <c r="AT1686" s="19"/>
      <c r="AU1686" s="19"/>
      <c r="AV1686" s="12"/>
      <c r="AW1686" s="12"/>
      <c r="AX1686" s="8"/>
      <c r="AY1686" s="8"/>
      <c r="AZ1686" s="8"/>
      <c r="BA1686" s="8"/>
      <c r="BB1686" s="62"/>
      <c r="BC1686" s="21"/>
      <c r="BD1686" s="21"/>
      <c r="BE1686" s="21"/>
      <c r="BF1686" s="22"/>
      <c r="BG1686" s="22"/>
      <c r="BH1686" s="22"/>
      <c r="BI1686" s="22"/>
      <c r="BJ1686" s="8"/>
      <c r="BK1686" s="8"/>
      <c r="BL1686" s="8"/>
      <c r="BM1686" s="8"/>
      <c r="BN1686" s="5"/>
      <c r="BO1686" s="5"/>
      <c r="BP1686" s="8"/>
      <c r="BQ1686" s="8"/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391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6"/>
        <v xml:space="preserve">OTT </v>
      </c>
      <c r="K1687" s="14"/>
      <c r="L1687" s="13">
        <v>0.15</v>
      </c>
      <c r="M1687" s="28">
        <v>0.1</v>
      </c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23"/>
      <c r="AF1687" s="23"/>
      <c r="AG1687" s="26"/>
      <c r="AH1687" s="26"/>
      <c r="AI1687" s="53"/>
      <c r="AJ1687" s="6"/>
      <c r="AK1687" s="23"/>
      <c r="AL1687" s="23"/>
      <c r="AM1687" s="23"/>
      <c r="AN1687" s="23"/>
      <c r="AO1687" s="23"/>
      <c r="AP1687" s="23"/>
      <c r="AQ1687" s="23"/>
      <c r="AR1687" s="66">
        <v>0</v>
      </c>
      <c r="AS1687" s="8"/>
      <c r="AT1687" s="19"/>
      <c r="AU1687" s="19"/>
      <c r="AV1687" s="12"/>
      <c r="AW1687" s="12"/>
      <c r="AX1687" s="8"/>
      <c r="AY1687" s="8"/>
      <c r="AZ1687" s="8"/>
      <c r="BA1687" s="8"/>
      <c r="BB1687" s="62"/>
      <c r="BC1687" s="21"/>
      <c r="BD1687" s="21"/>
      <c r="BE1687" s="21"/>
      <c r="BF1687" s="22"/>
      <c r="BG1687" s="22"/>
      <c r="BH1687" s="22"/>
      <c r="BI1687" s="22"/>
      <c r="BJ1687" s="8"/>
      <c r="BK1687" s="8"/>
      <c r="BL1687" s="8"/>
      <c r="BM1687" s="8"/>
      <c r="BN1687" s="5"/>
      <c r="BO1687" s="5"/>
      <c r="BP1687" s="8"/>
      <c r="BQ1687" s="8"/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391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6"/>
        <v xml:space="preserve">DET </v>
      </c>
      <c r="K1688" s="14"/>
      <c r="L1688" s="13">
        <v>0.15</v>
      </c>
      <c r="M1688" s="28">
        <v>0.1</v>
      </c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23"/>
      <c r="AF1688" s="23"/>
      <c r="AG1688" s="26"/>
      <c r="AH1688" s="26"/>
      <c r="AI1688" s="53"/>
      <c r="AJ1688" s="6"/>
      <c r="AK1688" s="23"/>
      <c r="AL1688" s="23"/>
      <c r="AM1688" s="23"/>
      <c r="AN1688" s="23"/>
      <c r="AO1688" s="23"/>
      <c r="AP1688" s="23"/>
      <c r="AQ1688" s="23"/>
      <c r="AR1688" s="66">
        <v>0</v>
      </c>
      <c r="AS1688" s="8"/>
      <c r="AT1688" s="19"/>
      <c r="AU1688" s="19"/>
      <c r="AV1688" s="12"/>
      <c r="AW1688" s="12"/>
      <c r="AX1688" s="8"/>
      <c r="AY1688" s="8"/>
      <c r="AZ1688" s="8"/>
      <c r="BA1688" s="8"/>
      <c r="BB1688" s="62"/>
      <c r="BC1688" s="21"/>
      <c r="BD1688" s="21"/>
      <c r="BE1688" s="21"/>
      <c r="BF1688" s="22"/>
      <c r="BG1688" s="22"/>
      <c r="BH1688" s="22"/>
      <c r="BI1688" s="22"/>
      <c r="BJ1688" s="8"/>
      <c r="BK1688" s="8"/>
      <c r="BL1688" s="8"/>
      <c r="BM1688" s="8"/>
      <c r="BN1688" s="5"/>
      <c r="BO1688" s="5"/>
      <c r="BP1688" s="8"/>
      <c r="BQ1688" s="8"/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391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6"/>
        <v xml:space="preserve">WPG </v>
      </c>
      <c r="K1689" s="14"/>
      <c r="L1689" s="13">
        <v>0.15</v>
      </c>
      <c r="M1689" s="28">
        <v>0.1</v>
      </c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23"/>
      <c r="AF1689" s="23"/>
      <c r="AG1689" s="26"/>
      <c r="AH1689" s="26"/>
      <c r="AI1689" s="53"/>
      <c r="AJ1689" s="6"/>
      <c r="AK1689" s="23"/>
      <c r="AL1689" s="23"/>
      <c r="AM1689" s="23"/>
      <c r="AN1689" s="23"/>
      <c r="AO1689" s="23"/>
      <c r="AP1689" s="23"/>
      <c r="AQ1689" s="23"/>
      <c r="AR1689" s="66">
        <v>0</v>
      </c>
      <c r="AS1689" s="8"/>
      <c r="AT1689" s="19"/>
      <c r="AU1689" s="19"/>
      <c r="AV1689" s="12"/>
      <c r="AW1689" s="12"/>
      <c r="AX1689" s="8"/>
      <c r="AY1689" s="8"/>
      <c r="AZ1689" s="8"/>
      <c r="BA1689" s="8"/>
      <c r="BB1689" s="62"/>
      <c r="BC1689" s="21"/>
      <c r="BD1689" s="21"/>
      <c r="BE1689" s="21"/>
      <c r="BF1689" s="22"/>
      <c r="BG1689" s="22"/>
      <c r="BH1689" s="22"/>
      <c r="BI1689" s="22"/>
      <c r="BJ1689" s="8"/>
      <c r="BK1689" s="8"/>
      <c r="BL1689" s="8"/>
      <c r="BM1689" s="8"/>
      <c r="BN1689" s="5"/>
      <c r="BO1689" s="5"/>
      <c r="BP1689" s="8"/>
      <c r="BQ1689" s="8"/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391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6"/>
        <v xml:space="preserve">MTL </v>
      </c>
      <c r="K1690" s="14"/>
      <c r="L1690" s="13">
        <v>0.15</v>
      </c>
      <c r="M1690" s="28">
        <v>0.1</v>
      </c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23"/>
      <c r="AF1690" s="23"/>
      <c r="AG1690" s="26"/>
      <c r="AH1690" s="26"/>
      <c r="AI1690" s="53"/>
      <c r="AJ1690" s="6"/>
      <c r="AK1690" s="23"/>
      <c r="AL1690" s="23"/>
      <c r="AM1690" s="23"/>
      <c r="AN1690" s="23"/>
      <c r="AO1690" s="23"/>
      <c r="AP1690" s="23"/>
      <c r="AQ1690" s="23"/>
      <c r="AR1690" s="66">
        <v>0</v>
      </c>
      <c r="AS1690" s="8"/>
      <c r="AT1690" s="19"/>
      <c r="AU1690" s="19"/>
      <c r="AV1690" s="12"/>
      <c r="AW1690" s="12"/>
      <c r="AX1690" s="8"/>
      <c r="AY1690" s="8"/>
      <c r="AZ1690" s="8"/>
      <c r="BA1690" s="8"/>
      <c r="BB1690" s="62"/>
      <c r="BC1690" s="21"/>
      <c r="BD1690" s="21"/>
      <c r="BE1690" s="21"/>
      <c r="BF1690" s="22"/>
      <c r="BG1690" s="22"/>
      <c r="BH1690" s="22"/>
      <c r="BI1690" s="22"/>
      <c r="BJ1690" s="8"/>
      <c r="BK1690" s="8"/>
      <c r="BL1690" s="8"/>
      <c r="BM1690" s="8"/>
      <c r="BN1690" s="5"/>
      <c r="BO1690" s="5"/>
      <c r="BP1690" s="8"/>
      <c r="BQ1690" s="8"/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391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6"/>
        <v xml:space="preserve">BOS </v>
      </c>
      <c r="K1691" s="14"/>
      <c r="L1691" s="13">
        <v>0.15</v>
      </c>
      <c r="M1691" s="28">
        <v>0.1</v>
      </c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23"/>
      <c r="AF1691" s="23"/>
      <c r="AG1691" s="26"/>
      <c r="AH1691" s="26"/>
      <c r="AI1691" s="53"/>
      <c r="AJ1691" s="6"/>
      <c r="AK1691" s="23"/>
      <c r="AL1691" s="23"/>
      <c r="AM1691" s="23"/>
      <c r="AN1691" s="23"/>
      <c r="AO1691" s="23"/>
      <c r="AP1691" s="23"/>
      <c r="AQ1691" s="23"/>
      <c r="AR1691" s="66">
        <v>0</v>
      </c>
      <c r="AS1691" s="8"/>
      <c r="AT1691" s="19"/>
      <c r="AU1691" s="19"/>
      <c r="AV1691" s="12"/>
      <c r="AW1691" s="12"/>
      <c r="AX1691" s="8"/>
      <c r="AY1691" s="8"/>
      <c r="AZ1691" s="8"/>
      <c r="BA1691" s="8"/>
      <c r="BB1691" s="62"/>
      <c r="BC1691" s="21"/>
      <c r="BD1691" s="21"/>
      <c r="BE1691" s="21"/>
      <c r="BF1691" s="22"/>
      <c r="BG1691" s="22"/>
      <c r="BH1691" s="22"/>
      <c r="BI1691" s="22"/>
      <c r="BJ1691" s="8"/>
      <c r="BK1691" s="8"/>
      <c r="BL1691" s="8"/>
      <c r="BM1691" s="8"/>
      <c r="BN1691" s="5"/>
      <c r="BO1691" s="5"/>
      <c r="BP1691" s="8"/>
      <c r="BQ1691" s="8"/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391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6"/>
        <v xml:space="preserve">TBL </v>
      </c>
      <c r="K1692" s="14"/>
      <c r="L1692" s="13">
        <v>0.15</v>
      </c>
      <c r="M1692" s="28">
        <v>0.1</v>
      </c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23"/>
      <c r="AF1692" s="23"/>
      <c r="AG1692" s="26"/>
      <c r="AH1692" s="26"/>
      <c r="AI1692" s="53"/>
      <c r="AJ1692" s="6"/>
      <c r="AK1692" s="23"/>
      <c r="AL1692" s="23"/>
      <c r="AM1692" s="23"/>
      <c r="AN1692" s="23"/>
      <c r="AO1692" s="23"/>
      <c r="AP1692" s="23"/>
      <c r="AQ1692" s="23"/>
      <c r="AR1692" s="66">
        <v>0</v>
      </c>
      <c r="AS1692" s="8"/>
      <c r="AT1692" s="19"/>
      <c r="AU1692" s="19"/>
      <c r="AV1692" s="12"/>
      <c r="AW1692" s="12"/>
      <c r="AX1692" s="8"/>
      <c r="AY1692" s="8"/>
      <c r="AZ1692" s="8"/>
      <c r="BA1692" s="8"/>
      <c r="BB1692" s="62"/>
      <c r="BC1692" s="21"/>
      <c r="BD1692" s="21"/>
      <c r="BE1692" s="21"/>
      <c r="BF1692" s="22"/>
      <c r="BG1692" s="22"/>
      <c r="BH1692" s="22"/>
      <c r="BI1692" s="22"/>
      <c r="BJ1692" s="8"/>
      <c r="BK1692" s="8"/>
      <c r="BL1692" s="8"/>
      <c r="BM1692" s="8"/>
      <c r="BN1692" s="5"/>
      <c r="BO1692" s="5"/>
      <c r="BP1692" s="8"/>
      <c r="BQ1692" s="8"/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391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6"/>
        <v xml:space="preserve">CBJ </v>
      </c>
      <c r="K1693" s="14"/>
      <c r="L1693" s="13">
        <v>0.15</v>
      </c>
      <c r="M1693" s="28">
        <v>0.1</v>
      </c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23"/>
      <c r="AF1693" s="23"/>
      <c r="AG1693" s="26"/>
      <c r="AH1693" s="26"/>
      <c r="AI1693" s="53"/>
      <c r="AJ1693" s="6"/>
      <c r="AK1693" s="23"/>
      <c r="AL1693" s="23"/>
      <c r="AM1693" s="23"/>
      <c r="AN1693" s="23"/>
      <c r="AO1693" s="23"/>
      <c r="AP1693" s="23"/>
      <c r="AQ1693" s="23"/>
      <c r="AR1693" s="66">
        <v>0</v>
      </c>
      <c r="AS1693" s="8"/>
      <c r="AT1693" s="19"/>
      <c r="AU1693" s="19"/>
      <c r="AV1693" s="12"/>
      <c r="AW1693" s="12"/>
      <c r="AX1693" s="8"/>
      <c r="AY1693" s="8"/>
      <c r="AZ1693" s="8"/>
      <c r="BA1693" s="8"/>
      <c r="BB1693" s="62"/>
      <c r="BC1693" s="21"/>
      <c r="BD1693" s="21"/>
      <c r="BE1693" s="21"/>
      <c r="BF1693" s="22"/>
      <c r="BG1693" s="22"/>
      <c r="BH1693" s="22"/>
      <c r="BI1693" s="22"/>
      <c r="BJ1693" s="8"/>
      <c r="BK1693" s="8"/>
      <c r="BL1693" s="8"/>
      <c r="BM1693" s="8"/>
      <c r="BN1693" s="5"/>
      <c r="BO1693" s="5"/>
      <c r="BP1693" s="8"/>
      <c r="BQ1693" s="8"/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391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6"/>
        <v xml:space="preserve">LAK </v>
      </c>
      <c r="K1694" s="14"/>
      <c r="L1694" s="13">
        <v>0.15</v>
      </c>
      <c r="M1694" s="28">
        <v>0.1</v>
      </c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23"/>
      <c r="AF1694" s="23"/>
      <c r="AG1694" s="26"/>
      <c r="AH1694" s="26"/>
      <c r="AI1694" s="53"/>
      <c r="AJ1694" s="6"/>
      <c r="AK1694" s="23"/>
      <c r="AL1694" s="23"/>
      <c r="AM1694" s="23"/>
      <c r="AN1694" s="23"/>
      <c r="AO1694" s="23"/>
      <c r="AP1694" s="23"/>
      <c r="AQ1694" s="23"/>
      <c r="AR1694" s="66">
        <v>0</v>
      </c>
      <c r="AS1694" s="8"/>
      <c r="AT1694" s="19"/>
      <c r="AU1694" s="19"/>
      <c r="AV1694" s="12"/>
      <c r="AW1694" s="12"/>
      <c r="AX1694" s="8"/>
      <c r="AY1694" s="8"/>
      <c r="AZ1694" s="8"/>
      <c r="BA1694" s="8"/>
      <c r="BB1694" s="62"/>
      <c r="BC1694" s="21"/>
      <c r="BD1694" s="21"/>
      <c r="BE1694" s="21"/>
      <c r="BF1694" s="22"/>
      <c r="BG1694" s="22"/>
      <c r="BH1694" s="22"/>
      <c r="BI1694" s="22"/>
      <c r="BJ1694" s="8"/>
      <c r="BK1694" s="8"/>
      <c r="BL1694" s="8"/>
      <c r="BM1694" s="8"/>
      <c r="BN1694" s="5"/>
      <c r="BO1694" s="5"/>
      <c r="BP1694" s="8"/>
      <c r="BQ1694" s="8"/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391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6"/>
        <v xml:space="preserve">STL </v>
      </c>
      <c r="K1695" s="14"/>
      <c r="L1695" s="13">
        <v>0.15</v>
      </c>
      <c r="M1695" s="28">
        <v>0.1</v>
      </c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23"/>
      <c r="AF1695" s="23"/>
      <c r="AG1695" s="26"/>
      <c r="AH1695" s="26"/>
      <c r="AI1695" s="53"/>
      <c r="AJ1695" s="6"/>
      <c r="AK1695" s="23"/>
      <c r="AL1695" s="23"/>
      <c r="AM1695" s="23"/>
      <c r="AN1695" s="23"/>
      <c r="AO1695" s="23"/>
      <c r="AP1695" s="23"/>
      <c r="AQ1695" s="23"/>
      <c r="AR1695" s="66">
        <v>0</v>
      </c>
      <c r="AS1695" s="8"/>
      <c r="AT1695" s="19"/>
      <c r="AU1695" s="19"/>
      <c r="AV1695" s="12"/>
      <c r="AW1695" s="12"/>
      <c r="AX1695" s="8"/>
      <c r="AY1695" s="8"/>
      <c r="AZ1695" s="8"/>
      <c r="BA1695" s="8"/>
      <c r="BB1695" s="62"/>
      <c r="BC1695" s="21"/>
      <c r="BD1695" s="21"/>
      <c r="BE1695" s="21"/>
      <c r="BF1695" s="22"/>
      <c r="BG1695" s="22"/>
      <c r="BH1695" s="22"/>
      <c r="BI1695" s="22"/>
      <c r="BJ1695" s="8"/>
      <c r="BK1695" s="8"/>
      <c r="BL1695" s="8"/>
      <c r="BM1695" s="8"/>
      <c r="BN1695" s="5"/>
      <c r="BO1695" s="5"/>
      <c r="BP1695" s="8"/>
      <c r="BQ1695" s="8"/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391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6"/>
        <v xml:space="preserve">FLA </v>
      </c>
      <c r="K1696" s="14"/>
      <c r="L1696" s="13">
        <v>0.15</v>
      </c>
      <c r="M1696" s="28">
        <v>0.1</v>
      </c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23"/>
      <c r="AF1696" s="23"/>
      <c r="AG1696" s="26"/>
      <c r="AH1696" s="26"/>
      <c r="AI1696" s="53"/>
      <c r="AJ1696" s="6"/>
      <c r="AK1696" s="23"/>
      <c r="AL1696" s="23"/>
      <c r="AM1696" s="23"/>
      <c r="AN1696" s="23"/>
      <c r="AO1696" s="23"/>
      <c r="AP1696" s="23"/>
      <c r="AQ1696" s="23"/>
      <c r="AR1696" s="66">
        <v>0</v>
      </c>
      <c r="AS1696" s="8"/>
      <c r="AT1696" s="19"/>
      <c r="AU1696" s="19"/>
      <c r="AV1696" s="12"/>
      <c r="AW1696" s="12"/>
      <c r="AX1696" s="8"/>
      <c r="AY1696" s="8"/>
      <c r="AZ1696" s="8"/>
      <c r="BA1696" s="8"/>
      <c r="BB1696" s="62"/>
      <c r="BC1696" s="21"/>
      <c r="BD1696" s="21"/>
      <c r="BE1696" s="21"/>
      <c r="BF1696" s="22"/>
      <c r="BG1696" s="22"/>
      <c r="BH1696" s="22"/>
      <c r="BI1696" s="22"/>
      <c r="BJ1696" s="8"/>
      <c r="BK1696" s="8"/>
      <c r="BL1696" s="8"/>
      <c r="BM1696" s="8"/>
      <c r="BN1696" s="5"/>
      <c r="BO1696" s="5"/>
      <c r="BP1696" s="8"/>
      <c r="BQ1696" s="8"/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391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6"/>
        <v xml:space="preserve">MIN </v>
      </c>
      <c r="K1697" s="14"/>
      <c r="L1697" s="13">
        <v>0.15</v>
      </c>
      <c r="M1697" s="28">
        <v>0.1</v>
      </c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23"/>
      <c r="AF1697" s="23"/>
      <c r="AG1697" s="26"/>
      <c r="AH1697" s="26"/>
      <c r="AI1697" s="53"/>
      <c r="AJ1697" s="6"/>
      <c r="AK1697" s="23"/>
      <c r="AL1697" s="23"/>
      <c r="AM1697" s="23"/>
      <c r="AN1697" s="23"/>
      <c r="AO1697" s="23"/>
      <c r="AP1697" s="23"/>
      <c r="AQ1697" s="23"/>
      <c r="AR1697" s="66">
        <v>0</v>
      </c>
      <c r="AS1697" s="8"/>
      <c r="AT1697" s="19"/>
      <c r="AU1697" s="19"/>
      <c r="AV1697" s="12"/>
      <c r="AW1697" s="12"/>
      <c r="AX1697" s="8"/>
      <c r="AY1697" s="8"/>
      <c r="AZ1697" s="8"/>
      <c r="BA1697" s="8"/>
      <c r="BB1697" s="62"/>
      <c r="BC1697" s="21"/>
      <c r="BD1697" s="21"/>
      <c r="BE1697" s="21"/>
      <c r="BF1697" s="22"/>
      <c r="BG1697" s="22"/>
      <c r="BH1697" s="22"/>
      <c r="BI1697" s="22"/>
      <c r="BJ1697" s="8"/>
      <c r="BK1697" s="8"/>
      <c r="BL1697" s="8"/>
      <c r="BM1697" s="8"/>
      <c r="BN1697" s="5"/>
      <c r="BO1697" s="5"/>
      <c r="BP1697" s="8"/>
      <c r="BQ1697" s="8"/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391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6"/>
        <v xml:space="preserve">WSH </v>
      </c>
      <c r="K1698" s="14"/>
      <c r="L1698" s="13">
        <v>0.15</v>
      </c>
      <c r="M1698" s="28">
        <v>0.1</v>
      </c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23"/>
      <c r="AF1698" s="23"/>
      <c r="AG1698" s="26"/>
      <c r="AH1698" s="26"/>
      <c r="AI1698" s="53"/>
      <c r="AJ1698" s="6"/>
      <c r="AK1698" s="23"/>
      <c r="AL1698" s="23"/>
      <c r="AM1698" s="23"/>
      <c r="AN1698" s="23"/>
      <c r="AO1698" s="23"/>
      <c r="AP1698" s="23"/>
      <c r="AQ1698" s="23"/>
      <c r="AR1698" s="66">
        <v>0</v>
      </c>
      <c r="AS1698" s="8"/>
      <c r="AT1698" s="19"/>
      <c r="AU1698" s="19"/>
      <c r="AV1698" s="12"/>
      <c r="AW1698" s="12"/>
      <c r="AX1698" s="8"/>
      <c r="AY1698" s="8"/>
      <c r="AZ1698" s="8"/>
      <c r="BA1698" s="8"/>
      <c r="BB1698" s="62"/>
      <c r="BC1698" s="21"/>
      <c r="BD1698" s="21"/>
      <c r="BE1698" s="21"/>
      <c r="BF1698" s="22"/>
      <c r="BG1698" s="22"/>
      <c r="BH1698" s="22"/>
      <c r="BI1698" s="22"/>
      <c r="BJ1698" s="8"/>
      <c r="BK1698" s="8"/>
      <c r="BL1698" s="8"/>
      <c r="BM1698" s="8"/>
      <c r="BN1698" s="5"/>
      <c r="BO1698" s="5"/>
      <c r="BP1698" s="8"/>
      <c r="BQ1698" s="8"/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391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6"/>
        <v xml:space="preserve">EDM </v>
      </c>
      <c r="K1699" s="14"/>
      <c r="L1699" s="13">
        <v>0.15</v>
      </c>
      <c r="M1699" s="28">
        <v>0.1</v>
      </c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23"/>
      <c r="AF1699" s="23"/>
      <c r="AG1699" s="26"/>
      <c r="AH1699" s="26"/>
      <c r="AI1699" s="53"/>
      <c r="AJ1699" s="6"/>
      <c r="AK1699" s="23"/>
      <c r="AL1699" s="23"/>
      <c r="AM1699" s="23"/>
      <c r="AN1699" s="23"/>
      <c r="AO1699" s="23"/>
      <c r="AP1699" s="23"/>
      <c r="AQ1699" s="23"/>
      <c r="AR1699" s="66">
        <v>0</v>
      </c>
      <c r="AS1699" s="8"/>
      <c r="AT1699" s="19"/>
      <c r="AU1699" s="19"/>
      <c r="AV1699" s="12"/>
      <c r="AW1699" s="12"/>
      <c r="AX1699" s="8"/>
      <c r="AY1699" s="8"/>
      <c r="AZ1699" s="8"/>
      <c r="BA1699" s="8"/>
      <c r="BB1699" s="62"/>
      <c r="BC1699" s="21"/>
      <c r="BD1699" s="21"/>
      <c r="BE1699" s="21"/>
      <c r="BF1699" s="22"/>
      <c r="BG1699" s="22"/>
      <c r="BH1699" s="22"/>
      <c r="BI1699" s="22"/>
      <c r="BJ1699" s="8"/>
      <c r="BK1699" s="8"/>
      <c r="BL1699" s="8"/>
      <c r="BM1699" s="8"/>
      <c r="BN1699" s="5"/>
      <c r="BO1699" s="5"/>
      <c r="BP1699" s="8"/>
      <c r="BQ1699" s="8"/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391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6"/>
        <v xml:space="preserve">COL </v>
      </c>
      <c r="K1700" s="14"/>
      <c r="L1700" s="13">
        <v>0.15</v>
      </c>
      <c r="M1700" s="28">
        <v>0.1</v>
      </c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23"/>
      <c r="AF1700" s="23"/>
      <c r="AG1700" s="26"/>
      <c r="AH1700" s="26"/>
      <c r="AI1700" s="53"/>
      <c r="AJ1700" s="6"/>
      <c r="AK1700" s="23"/>
      <c r="AL1700" s="23"/>
      <c r="AM1700" s="23"/>
      <c r="AN1700" s="23"/>
      <c r="AO1700" s="23"/>
      <c r="AP1700" s="23"/>
      <c r="AQ1700" s="23"/>
      <c r="AR1700" s="66">
        <v>0</v>
      </c>
      <c r="AS1700" s="8"/>
      <c r="AT1700" s="19"/>
      <c r="AU1700" s="19"/>
      <c r="AV1700" s="12"/>
      <c r="AW1700" s="12"/>
      <c r="AX1700" s="8"/>
      <c r="AY1700" s="8"/>
      <c r="AZ1700" s="8"/>
      <c r="BA1700" s="8"/>
      <c r="BB1700" s="62"/>
      <c r="BC1700" s="21"/>
      <c r="BD1700" s="21"/>
      <c r="BE1700" s="21"/>
      <c r="BF1700" s="22"/>
      <c r="BG1700" s="22"/>
      <c r="BH1700" s="22"/>
      <c r="BI1700" s="22"/>
      <c r="BJ1700" s="8"/>
      <c r="BK1700" s="8"/>
      <c r="BL1700" s="8"/>
      <c r="BM1700" s="8"/>
      <c r="BN1700" s="5"/>
      <c r="BO1700" s="5"/>
      <c r="BP1700" s="8"/>
      <c r="BQ1700" s="8"/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391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6"/>
        <v xml:space="preserve">TOR </v>
      </c>
      <c r="K1701" s="14"/>
      <c r="L1701" s="13">
        <v>0.15</v>
      </c>
      <c r="M1701" s="28">
        <v>0.1</v>
      </c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23"/>
      <c r="AF1701" s="23"/>
      <c r="AG1701" s="26"/>
      <c r="AH1701" s="26"/>
      <c r="AI1701" s="53"/>
      <c r="AJ1701" s="6"/>
      <c r="AK1701" s="23"/>
      <c r="AL1701" s="23"/>
      <c r="AM1701" s="23"/>
      <c r="AN1701" s="23"/>
      <c r="AO1701" s="23"/>
      <c r="AP1701" s="23"/>
      <c r="AQ1701" s="23"/>
      <c r="AR1701" s="66">
        <v>0</v>
      </c>
      <c r="AS1701" s="8"/>
      <c r="AT1701" s="19"/>
      <c r="AU1701" s="19"/>
      <c r="AV1701" s="12"/>
      <c r="AW1701" s="12"/>
      <c r="AX1701" s="8"/>
      <c r="AY1701" s="8"/>
      <c r="AZ1701" s="8"/>
      <c r="BA1701" s="8"/>
      <c r="BB1701" s="62"/>
      <c r="BC1701" s="21"/>
      <c r="BD1701" s="21"/>
      <c r="BE1701" s="21"/>
      <c r="BF1701" s="22"/>
      <c r="BG1701" s="22"/>
      <c r="BH1701" s="22"/>
      <c r="BI1701" s="22"/>
      <c r="BJ1701" s="8"/>
      <c r="BK1701" s="8"/>
      <c r="BL1701" s="8"/>
      <c r="BM1701" s="8"/>
      <c r="BN1701" s="5"/>
      <c r="BO1701" s="5"/>
      <c r="BP1701" s="8"/>
      <c r="BQ1701" s="8"/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391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6"/>
        <v xml:space="preserve">NJD </v>
      </c>
      <c r="K1702" s="14"/>
      <c r="L1702" s="13">
        <v>0.15</v>
      </c>
      <c r="M1702" s="28">
        <v>0.1</v>
      </c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23"/>
      <c r="AF1702" s="23"/>
      <c r="AG1702" s="26"/>
      <c r="AH1702" s="26"/>
      <c r="AI1702" s="53"/>
      <c r="AJ1702" s="6"/>
      <c r="AK1702" s="23"/>
      <c r="AL1702" s="23"/>
      <c r="AM1702" s="23"/>
      <c r="AN1702" s="23"/>
      <c r="AO1702" s="23"/>
      <c r="AP1702" s="23"/>
      <c r="AQ1702" s="23"/>
      <c r="AR1702" s="66">
        <v>0</v>
      </c>
      <c r="AS1702" s="8"/>
      <c r="AT1702" s="19"/>
      <c r="AU1702" s="19"/>
      <c r="AV1702" s="12"/>
      <c r="AW1702" s="12"/>
      <c r="AX1702" s="8"/>
      <c r="AY1702" s="8"/>
      <c r="AZ1702" s="8"/>
      <c r="BA1702" s="8"/>
      <c r="BB1702" s="62"/>
      <c r="BC1702" s="21"/>
      <c r="BD1702" s="21"/>
      <c r="BE1702" s="21"/>
      <c r="BF1702" s="22"/>
      <c r="BG1702" s="22"/>
      <c r="BH1702" s="22"/>
      <c r="BI1702" s="22"/>
      <c r="BJ1702" s="8"/>
      <c r="BK1702" s="8"/>
      <c r="BL1702" s="8"/>
      <c r="BM1702" s="8"/>
      <c r="BN1702" s="5"/>
      <c r="BO1702" s="5"/>
      <c r="BP1702" s="8"/>
      <c r="BQ1702" s="8"/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391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6"/>
        <v xml:space="preserve">SEA </v>
      </c>
      <c r="K1703" s="14"/>
      <c r="L1703" s="13">
        <v>0.15</v>
      </c>
      <c r="M1703" s="28">
        <v>0.1</v>
      </c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23"/>
      <c r="AF1703" s="23"/>
      <c r="AG1703" s="26"/>
      <c r="AH1703" s="26"/>
      <c r="AI1703" s="53"/>
      <c r="AJ1703" s="6"/>
      <c r="AK1703" s="23"/>
      <c r="AL1703" s="23"/>
      <c r="AM1703" s="23"/>
      <c r="AN1703" s="23"/>
      <c r="AO1703" s="23"/>
      <c r="AP1703" s="23"/>
      <c r="AQ1703" s="23"/>
      <c r="AR1703" s="66">
        <v>0</v>
      </c>
      <c r="AS1703" s="8"/>
      <c r="AT1703" s="19"/>
      <c r="AU1703" s="19"/>
      <c r="AV1703" s="12"/>
      <c r="AW1703" s="12"/>
      <c r="AX1703" s="8"/>
      <c r="AY1703" s="8"/>
      <c r="AZ1703" s="8"/>
      <c r="BA1703" s="8"/>
      <c r="BB1703" s="62"/>
      <c r="BC1703" s="21"/>
      <c r="BD1703" s="21"/>
      <c r="BE1703" s="21"/>
      <c r="BF1703" s="22"/>
      <c r="BG1703" s="22"/>
      <c r="BH1703" s="22"/>
      <c r="BI1703" s="22"/>
      <c r="BJ1703" s="8"/>
      <c r="BK1703" s="8"/>
      <c r="BL1703" s="8"/>
      <c r="BM1703" s="8"/>
      <c r="BN1703" s="5"/>
      <c r="BO1703" s="5"/>
      <c r="BP1703" s="8"/>
      <c r="BQ1703" s="8"/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391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6"/>
        <v xml:space="preserve">VGK </v>
      </c>
      <c r="K1704" s="14"/>
      <c r="L1704" s="13">
        <v>0.15</v>
      </c>
      <c r="M1704" s="28">
        <v>0.1</v>
      </c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23"/>
      <c r="AF1704" s="23"/>
      <c r="AG1704" s="26"/>
      <c r="AH1704" s="26"/>
      <c r="AI1704" s="53"/>
      <c r="AJ1704" s="6"/>
      <c r="AK1704" s="23"/>
      <c r="AL1704" s="23"/>
      <c r="AM1704" s="23"/>
      <c r="AN1704" s="23"/>
      <c r="AO1704" s="23"/>
      <c r="AP1704" s="23"/>
      <c r="AQ1704" s="23"/>
      <c r="AR1704" s="66">
        <v>0</v>
      </c>
      <c r="AS1704" s="8"/>
      <c r="AT1704" s="19"/>
      <c r="AU1704" s="19"/>
      <c r="AV1704" s="12"/>
      <c r="AW1704" s="12"/>
      <c r="AX1704" s="8"/>
      <c r="AY1704" s="8"/>
      <c r="AZ1704" s="8"/>
      <c r="BA1704" s="8"/>
      <c r="BB1704" s="62"/>
      <c r="BC1704" s="21"/>
      <c r="BD1704" s="21"/>
      <c r="BE1704" s="21"/>
      <c r="BF1704" s="22"/>
      <c r="BG1704" s="22"/>
      <c r="BH1704" s="22"/>
      <c r="BI1704" s="22"/>
      <c r="BJ1704" s="8"/>
      <c r="BK1704" s="8"/>
      <c r="BL1704" s="8"/>
      <c r="BM1704" s="8"/>
      <c r="BN1704" s="5"/>
      <c r="BO1704" s="5"/>
      <c r="BP1704" s="8"/>
      <c r="BQ1704" s="8"/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391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6"/>
        <v xml:space="preserve">OTT </v>
      </c>
      <c r="K1705" s="14"/>
      <c r="L1705" s="13">
        <v>0.15</v>
      </c>
      <c r="M1705" s="28">
        <v>0.1</v>
      </c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23"/>
      <c r="AF1705" s="23"/>
      <c r="AG1705" s="26"/>
      <c r="AH1705" s="26"/>
      <c r="AI1705" s="53"/>
      <c r="AJ1705" s="6"/>
      <c r="AK1705" s="23"/>
      <c r="AL1705" s="23"/>
      <c r="AM1705" s="23"/>
      <c r="AN1705" s="23"/>
      <c r="AO1705" s="23"/>
      <c r="AP1705" s="23"/>
      <c r="AQ1705" s="23"/>
      <c r="AR1705" s="66">
        <v>0</v>
      </c>
      <c r="AS1705" s="8"/>
      <c r="AT1705" s="19"/>
      <c r="AU1705" s="19"/>
      <c r="AV1705" s="12"/>
      <c r="AW1705" s="12"/>
      <c r="AX1705" s="8"/>
      <c r="AY1705" s="8"/>
      <c r="AZ1705" s="8"/>
      <c r="BA1705" s="8"/>
      <c r="BB1705" s="62"/>
      <c r="BC1705" s="21"/>
      <c r="BD1705" s="21"/>
      <c r="BE1705" s="21"/>
      <c r="BF1705" s="22"/>
      <c r="BG1705" s="22"/>
      <c r="BH1705" s="22"/>
      <c r="BI1705" s="22"/>
      <c r="BJ1705" s="8"/>
      <c r="BK1705" s="8"/>
      <c r="BL1705" s="8"/>
      <c r="BM1705" s="8"/>
      <c r="BN1705" s="5"/>
      <c r="BO1705" s="5"/>
      <c r="BP1705" s="8"/>
      <c r="BQ1705" s="8"/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391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6"/>
        <v xml:space="preserve">PIT </v>
      </c>
      <c r="K1706" s="14"/>
      <c r="L1706" s="13">
        <v>0.15</v>
      </c>
      <c r="M1706" s="28">
        <v>0.1</v>
      </c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23"/>
      <c r="AF1706" s="23"/>
      <c r="AG1706" s="26"/>
      <c r="AH1706" s="26"/>
      <c r="AI1706" s="53"/>
      <c r="AJ1706" s="6"/>
      <c r="AK1706" s="23"/>
      <c r="AL1706" s="23"/>
      <c r="AM1706" s="23"/>
      <c r="AN1706" s="23"/>
      <c r="AO1706" s="23"/>
      <c r="AP1706" s="23"/>
      <c r="AQ1706" s="23"/>
      <c r="AR1706" s="66">
        <v>0</v>
      </c>
      <c r="AS1706" s="8"/>
      <c r="AT1706" s="19"/>
      <c r="AU1706" s="19"/>
      <c r="AV1706" s="12"/>
      <c r="AW1706" s="12"/>
      <c r="AX1706" s="8"/>
      <c r="AY1706" s="8"/>
      <c r="AZ1706" s="8"/>
      <c r="BA1706" s="8"/>
      <c r="BB1706" s="62"/>
      <c r="BC1706" s="21"/>
      <c r="BD1706" s="21"/>
      <c r="BE1706" s="21"/>
      <c r="BF1706" s="22"/>
      <c r="BG1706" s="22"/>
      <c r="BH1706" s="22"/>
      <c r="BI1706" s="22"/>
      <c r="BJ1706" s="8"/>
      <c r="BK1706" s="8"/>
      <c r="BL1706" s="8"/>
      <c r="BM1706" s="8"/>
      <c r="BN1706" s="5"/>
      <c r="BO1706" s="5"/>
      <c r="BP1706" s="8"/>
      <c r="BQ1706" s="8"/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391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1392">E1707&amp;" "&amp;J1707</f>
        <v xml:space="preserve">VAN </v>
      </c>
      <c r="K1707" s="14"/>
      <c r="L1707" s="13">
        <v>0.15</v>
      </c>
      <c r="M1707" s="28">
        <v>0.1</v>
      </c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23"/>
      <c r="AF1707" s="23"/>
      <c r="AG1707" s="26"/>
      <c r="AH1707" s="26"/>
      <c r="AI1707" s="53"/>
      <c r="AJ1707" s="6"/>
      <c r="AK1707" s="23"/>
      <c r="AL1707" s="23"/>
      <c r="AM1707" s="23"/>
      <c r="AN1707" s="23"/>
      <c r="AO1707" s="23"/>
      <c r="AP1707" s="23"/>
      <c r="AQ1707" s="23"/>
      <c r="AR1707" s="66">
        <v>0</v>
      </c>
      <c r="AS1707" s="8"/>
      <c r="AT1707" s="19"/>
      <c r="AU1707" s="19"/>
      <c r="AV1707" s="12"/>
      <c r="AW1707" s="12"/>
      <c r="AX1707" s="8"/>
      <c r="AY1707" s="8"/>
      <c r="AZ1707" s="8"/>
      <c r="BA1707" s="8"/>
      <c r="BB1707" s="62"/>
      <c r="BC1707" s="21"/>
      <c r="BD1707" s="21"/>
      <c r="BE1707" s="21"/>
      <c r="BF1707" s="22"/>
      <c r="BG1707" s="22"/>
      <c r="BH1707" s="22"/>
      <c r="BI1707" s="22"/>
      <c r="BJ1707" s="8"/>
      <c r="BK1707" s="8"/>
      <c r="BL1707" s="8"/>
      <c r="BM1707" s="8"/>
      <c r="BN1707" s="5"/>
      <c r="BO1707" s="5"/>
      <c r="BP1707" s="8"/>
      <c r="BQ1707" s="8"/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391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1392"/>
        <v xml:space="preserve">FLA </v>
      </c>
      <c r="K1708" s="14"/>
      <c r="L1708" s="13">
        <v>0.15</v>
      </c>
      <c r="M1708" s="28">
        <v>0.1</v>
      </c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23"/>
      <c r="AF1708" s="23"/>
      <c r="AG1708" s="26"/>
      <c r="AH1708" s="26"/>
      <c r="AI1708" s="53"/>
      <c r="AJ1708" s="6"/>
      <c r="AK1708" s="23"/>
      <c r="AL1708" s="23"/>
      <c r="AM1708" s="23"/>
      <c r="AN1708" s="23"/>
      <c r="AO1708" s="23"/>
      <c r="AP1708" s="23"/>
      <c r="AQ1708" s="23"/>
      <c r="AR1708" s="66">
        <v>0</v>
      </c>
      <c r="AS1708" s="8"/>
      <c r="AT1708" s="19"/>
      <c r="AU1708" s="19"/>
      <c r="AV1708" s="12"/>
      <c r="AW1708" s="12"/>
      <c r="AX1708" s="8"/>
      <c r="AY1708" s="8"/>
      <c r="AZ1708" s="8"/>
      <c r="BA1708" s="8"/>
      <c r="BB1708" s="62"/>
      <c r="BC1708" s="21"/>
      <c r="BD1708" s="21"/>
      <c r="BE1708" s="21"/>
      <c r="BF1708" s="22"/>
      <c r="BG1708" s="22"/>
      <c r="BH1708" s="22"/>
      <c r="BI1708" s="22"/>
      <c r="BJ1708" s="8"/>
      <c r="BK1708" s="8"/>
      <c r="BL1708" s="8"/>
      <c r="BM1708" s="8"/>
      <c r="BN1708" s="5"/>
      <c r="BO1708" s="5"/>
      <c r="BP1708" s="8"/>
      <c r="BQ1708" s="8"/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391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1392"/>
        <v xml:space="preserve">CHI </v>
      </c>
      <c r="K1709" s="14"/>
      <c r="L1709" s="13">
        <v>0.15</v>
      </c>
      <c r="M1709" s="28">
        <v>0.1</v>
      </c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23"/>
      <c r="AF1709" s="23"/>
      <c r="AG1709" s="26"/>
      <c r="AH1709" s="26"/>
      <c r="AI1709" s="53"/>
      <c r="AJ1709" s="6"/>
      <c r="AK1709" s="23"/>
      <c r="AL1709" s="23"/>
      <c r="AM1709" s="23"/>
      <c r="AN1709" s="23"/>
      <c r="AO1709" s="23"/>
      <c r="AP1709" s="23"/>
      <c r="AQ1709" s="23"/>
      <c r="AR1709" s="66">
        <v>0</v>
      </c>
      <c r="AS1709" s="8"/>
      <c r="AT1709" s="19"/>
      <c r="AU1709" s="19"/>
      <c r="AV1709" s="12"/>
      <c r="AW1709" s="12"/>
      <c r="AX1709" s="8"/>
      <c r="AY1709" s="8"/>
      <c r="AZ1709" s="8"/>
      <c r="BA1709" s="8"/>
      <c r="BB1709" s="62"/>
      <c r="BC1709" s="21"/>
      <c r="BD1709" s="21"/>
      <c r="BE1709" s="21"/>
      <c r="BF1709" s="22"/>
      <c r="BG1709" s="22"/>
      <c r="BH1709" s="22"/>
      <c r="BI1709" s="22"/>
      <c r="BJ1709" s="8"/>
      <c r="BK1709" s="8"/>
      <c r="BL1709" s="8"/>
      <c r="BM1709" s="8"/>
      <c r="BN1709" s="5"/>
      <c r="BO1709" s="5"/>
      <c r="BP1709" s="8"/>
      <c r="BQ1709" s="8"/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391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1392"/>
        <v xml:space="preserve">ANA </v>
      </c>
      <c r="K1710" s="14"/>
      <c r="L1710" s="13">
        <v>0.15</v>
      </c>
      <c r="M1710" s="28">
        <v>0.1</v>
      </c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23"/>
      <c r="AF1710" s="23"/>
      <c r="AG1710" s="26"/>
      <c r="AH1710" s="26"/>
      <c r="AI1710" s="53"/>
      <c r="AJ1710" s="6"/>
      <c r="AK1710" s="23"/>
      <c r="AL1710" s="23"/>
      <c r="AM1710" s="23"/>
      <c r="AN1710" s="23"/>
      <c r="AO1710" s="23"/>
      <c r="AP1710" s="23"/>
      <c r="AQ1710" s="23"/>
      <c r="AR1710" s="66">
        <v>0</v>
      </c>
      <c r="AS1710" s="8"/>
      <c r="AT1710" s="19"/>
      <c r="AU1710" s="19"/>
      <c r="AV1710" s="12"/>
      <c r="AW1710" s="12"/>
      <c r="AX1710" s="8"/>
      <c r="AY1710" s="8"/>
      <c r="AZ1710" s="8"/>
      <c r="BA1710" s="8"/>
      <c r="BB1710" s="62"/>
      <c r="BC1710" s="21"/>
      <c r="BD1710" s="21"/>
      <c r="BE1710" s="21"/>
      <c r="BF1710" s="22"/>
      <c r="BG1710" s="22"/>
      <c r="BH1710" s="22"/>
      <c r="BI1710" s="22"/>
      <c r="BJ1710" s="8"/>
      <c r="BK1710" s="8"/>
      <c r="BL1710" s="8"/>
      <c r="BM1710" s="8"/>
      <c r="BN1710" s="5"/>
      <c r="BO1710" s="5"/>
      <c r="BP1710" s="8"/>
      <c r="BQ1710" s="8"/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391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1392"/>
        <v xml:space="preserve">CGY </v>
      </c>
      <c r="K1711" s="14"/>
      <c r="L1711" s="13">
        <v>0.15</v>
      </c>
      <c r="M1711" s="28">
        <v>0.1</v>
      </c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23"/>
      <c r="AF1711" s="23"/>
      <c r="AG1711" s="26"/>
      <c r="AH1711" s="26"/>
      <c r="AI1711" s="53"/>
      <c r="AJ1711" s="6"/>
      <c r="AK1711" s="23"/>
      <c r="AL1711" s="23"/>
      <c r="AM1711" s="23"/>
      <c r="AN1711" s="23"/>
      <c r="AO1711" s="23"/>
      <c r="AP1711" s="23"/>
      <c r="AQ1711" s="23"/>
      <c r="AR1711" s="66">
        <v>0</v>
      </c>
      <c r="AS1711" s="8"/>
      <c r="AT1711" s="19"/>
      <c r="AU1711" s="19"/>
      <c r="AV1711" s="12"/>
      <c r="AW1711" s="12"/>
      <c r="AX1711" s="8"/>
      <c r="AY1711" s="8"/>
      <c r="AZ1711" s="8"/>
      <c r="BA1711" s="8"/>
      <c r="BB1711" s="62"/>
      <c r="BC1711" s="21"/>
      <c r="BD1711" s="21"/>
      <c r="BE1711" s="21"/>
      <c r="BF1711" s="22"/>
      <c r="BG1711" s="22"/>
      <c r="BH1711" s="22"/>
      <c r="BI1711" s="22"/>
      <c r="BJ1711" s="8"/>
      <c r="BK1711" s="8"/>
      <c r="BL1711" s="8"/>
      <c r="BM1711" s="8"/>
      <c r="BN1711" s="5"/>
      <c r="BO1711" s="5"/>
      <c r="BP1711" s="8"/>
      <c r="BQ1711" s="8"/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39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392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39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392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39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392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39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392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39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392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39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392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39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392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39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392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39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392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39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1392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39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1392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39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1392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39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1392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39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1392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39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1392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39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1392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1393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1392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1393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1392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1393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1392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1393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1392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1393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1392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1393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1392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1393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1392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1393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1392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1393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1392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1393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1392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1393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1392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1393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1392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1393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1392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1393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1392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1393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1392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1393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1392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1393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1392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1393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1392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1393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1392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1393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1392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1393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1392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393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392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393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392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393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392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393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392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393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392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393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392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393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392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393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392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393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392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393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392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393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392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393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392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393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392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393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392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393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392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393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392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393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392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393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392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393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392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393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392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393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392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393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392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393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394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393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394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393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394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393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394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393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394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393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394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393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394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393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394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393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394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393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394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393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394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393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394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393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394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393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394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393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394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393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394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393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394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393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394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393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394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393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394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393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394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1395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394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1395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394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1395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394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1395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394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1395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394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1395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394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1395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394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1395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394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1395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394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1395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394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1395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394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1395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394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1395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394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1395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394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1395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394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1395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394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1395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394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1395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394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1395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394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1395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394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1395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394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1395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394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1395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394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1395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394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1395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394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1395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394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1395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394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1395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394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1395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394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1395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394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1395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394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1395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394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1395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394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1395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394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1395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394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1395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394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1395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394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1395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394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1395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394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1395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394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1395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394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1395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394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1395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394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1395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396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1395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396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1395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396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1395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396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1395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396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1395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396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1395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396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1395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396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1395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396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1395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396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1395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396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1395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396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1395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396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1395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396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1395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396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1395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396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1395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396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1395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396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1395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396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1395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396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1395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396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397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396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397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396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397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396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397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396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397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396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397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396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397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396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397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396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397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396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397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396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397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396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397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396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397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396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397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396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397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396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397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396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397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396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397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396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397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396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397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396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397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396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397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396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397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396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397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396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397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396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397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396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397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396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397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396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397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396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397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396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397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396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397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396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397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396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397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396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397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396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397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396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397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396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397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396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397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396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397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396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397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396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397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396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397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396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397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398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397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398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397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398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397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398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397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398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397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398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397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398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397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398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397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398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397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398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397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398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397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398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397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398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397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398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397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398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397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398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397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398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397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398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397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398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397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398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397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398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399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398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399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398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399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398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399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398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399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398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399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398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399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398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399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398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399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398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399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398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399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398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399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398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399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398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399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398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399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398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399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398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399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398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399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398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399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398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399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398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399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398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399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398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399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398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399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398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399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398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399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398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399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398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399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398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399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398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399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398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399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398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399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398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399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398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399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398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399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398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399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398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399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398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399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398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399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398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399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398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399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398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399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398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399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398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399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400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399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400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399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400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399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400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399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400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399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400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399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400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399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400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399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400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399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400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399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400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399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400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399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400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399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400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399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400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399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400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399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400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399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400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399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400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399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400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399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400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401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400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401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400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401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400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401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400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401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400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401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400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401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400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401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400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401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400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401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400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401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400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401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400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401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400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401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400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401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400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401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400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401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400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401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400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401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400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401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400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401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400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401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400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401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400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401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400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401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400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401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400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401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400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401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400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401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400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401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400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401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400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401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400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401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400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401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400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401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400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401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400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401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400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401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400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401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400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401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400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401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400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401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400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401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400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401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402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401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402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401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402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401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402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401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402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401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402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401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402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401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402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401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402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401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402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401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402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401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402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401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402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401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402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401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402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401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402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401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402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401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402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401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402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401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402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401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402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403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402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403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402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403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402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403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402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403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402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403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402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403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402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403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402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403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402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403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402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403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402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403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402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403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402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403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402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403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402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403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402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403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402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403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402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403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402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403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402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403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402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403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402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403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402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403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402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403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402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403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402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403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402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403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402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403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402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403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402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403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402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403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402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403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402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403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402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403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402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403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402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403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402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403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402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403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402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403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402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403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402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403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402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403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402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403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404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403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404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403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404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403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404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403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404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403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404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403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404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403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404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403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404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403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404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403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404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403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404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403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404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403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404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403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404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403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404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403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404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403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404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403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404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403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404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403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404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405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404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405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404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405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404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405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404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405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404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405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404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405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404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405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404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405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404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405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404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405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404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405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404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405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404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405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404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405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404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405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404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405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404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405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404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405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404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405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404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405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404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405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404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405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404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405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404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405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404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405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404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405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404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405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404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405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404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405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404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405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404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405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404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405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404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405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404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405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404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405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404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405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404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405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404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405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404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405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404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405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404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405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404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405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404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405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406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405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406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405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406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405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406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405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406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405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406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405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406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405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406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405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406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405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406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405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406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405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406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405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406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405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406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405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406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405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406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405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406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405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406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405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406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405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406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405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406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407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406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407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406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407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406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407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406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407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406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407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406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407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406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407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406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407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406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407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406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407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406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407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406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407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406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407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406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407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406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407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406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407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406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407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406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407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406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407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406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407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406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407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406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407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406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407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406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407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406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407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406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407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406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407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406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407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406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407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406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407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406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407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406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407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406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407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406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407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406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407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406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407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406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407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406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407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406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407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406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407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406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407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406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407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406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407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408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407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408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407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408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407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408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407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408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407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408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407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408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407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408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407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408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407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408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407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408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407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408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407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408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407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408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407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408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407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408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407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408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407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408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407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408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407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408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407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408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409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408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409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408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409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408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409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408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409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408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409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408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409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408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409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408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409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408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409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408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409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408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409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408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409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408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409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408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409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408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409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408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409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408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409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408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409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408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409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408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409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408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409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408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409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408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409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408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409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408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409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408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409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408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409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408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409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408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409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408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409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408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409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408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409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408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409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408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409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408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409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408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409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408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409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408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409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408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409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408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409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408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409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408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409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408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409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410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409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410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409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410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409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410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409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410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409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410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409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410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409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410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409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410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409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410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409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410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409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410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409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410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409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410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409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410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409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410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409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410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409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410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409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410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409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410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409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410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411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410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411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410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411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410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411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410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411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410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411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410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411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410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411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410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411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410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411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410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411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410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411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410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411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410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411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410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411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410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411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410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411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410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411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410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411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410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411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410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411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410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411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410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411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410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411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410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411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410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411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410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411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410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411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410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411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410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411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410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411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410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411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410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411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410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411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410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411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410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411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410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411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410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411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410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411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410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411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410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411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410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411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410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411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410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411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412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411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412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411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412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411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412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411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412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411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412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411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412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411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412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411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412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411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412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411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412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411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412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411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412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411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412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411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412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411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412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411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412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411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412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411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412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411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412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411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412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413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412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413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412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413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412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413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412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413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412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413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412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413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412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413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412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413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412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413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412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413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412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413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412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413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412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413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412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413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412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413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412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413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412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413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412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413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412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413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412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413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412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413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412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413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412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413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412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413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412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413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412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413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412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413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412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413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412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413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412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413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412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413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412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413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412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413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412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413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412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413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412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413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412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413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412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413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412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413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412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413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412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413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412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413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412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413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414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413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414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413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414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413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414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413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414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413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414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413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414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413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414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413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414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413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414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413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414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413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414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413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414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413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414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413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414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413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414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413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414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413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414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413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414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413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414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413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414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415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414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415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414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415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414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415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414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415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414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415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414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415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414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415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414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415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414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415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414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415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414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415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414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415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414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415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414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415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414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415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414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415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414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415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414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415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414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415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414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415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414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415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414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415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414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415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414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415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414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415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414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415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414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415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414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415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414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415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414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415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414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415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414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415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414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415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414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415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414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415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414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415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414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415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414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415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414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415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414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415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414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415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414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415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414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415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416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415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416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415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416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415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416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415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416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415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416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415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416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415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416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415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416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415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416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415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416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415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416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415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416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415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416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415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416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415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416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415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416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415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416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415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416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415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416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415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416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417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416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417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416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417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416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417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416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417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416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417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416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417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416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417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416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417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416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417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416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417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416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417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416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417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416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417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416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417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416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417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416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417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416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417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416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417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416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417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416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417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416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417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416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417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416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417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416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417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416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417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416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417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416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417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416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417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416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417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416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417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416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417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416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417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416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417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416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417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416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417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416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417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416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417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416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417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416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417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416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417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416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417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416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417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416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417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418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417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418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417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418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417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418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417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418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417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418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417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418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417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418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417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418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417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418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417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418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417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418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417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418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417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418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417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418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417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418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417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418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417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418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417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418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417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418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417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418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419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418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419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418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419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418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419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418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419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418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419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418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419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418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419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418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419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418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419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418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419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418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419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418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419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418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419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418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419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418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419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418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419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418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419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418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419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418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419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418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419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418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419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418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419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418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419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418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419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418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419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418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419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418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419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418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419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418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419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418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419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418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419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418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419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418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419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418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419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418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419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418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419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418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419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418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419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418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419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418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419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418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419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418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419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418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419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420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419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420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419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420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419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420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419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420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419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420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419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420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419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420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419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420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419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420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419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420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419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420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419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420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419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420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419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420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419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420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419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420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419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420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419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420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419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420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419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420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421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420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421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420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421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420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421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420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421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420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421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420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421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420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421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420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421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420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421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420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421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420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421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420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421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420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421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420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421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420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421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420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421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420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421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420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421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420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421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420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421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420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421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420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421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420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421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420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421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420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421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420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421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420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421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420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421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420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421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420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421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420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421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420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421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420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421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420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421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420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421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420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421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420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421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420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421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420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421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420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421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420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421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420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421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420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421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422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421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422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421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422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421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422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421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422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421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422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421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422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421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422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421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422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421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422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421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422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421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422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421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422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421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422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421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422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421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422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421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422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421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422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421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422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421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422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421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422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649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649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649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649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650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649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1595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1596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21"/>
  <sheetViews>
    <sheetView topLeftCell="A1495" workbookViewId="0">
      <selection activeCell="K1495" sqref="K1495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21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D21" sqref="D21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78.83203125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0.95</v>
      </c>
      <c r="C2">
        <v>1.01</v>
      </c>
      <c r="D2" t="s">
        <v>1589</v>
      </c>
      <c r="E2" t="s">
        <v>1794</v>
      </c>
      <c r="F2" t="s">
        <v>1797</v>
      </c>
    </row>
    <row r="3" spans="1:8" x14ac:dyDescent="0.2">
      <c r="A3" t="s">
        <v>7</v>
      </c>
      <c r="B3">
        <v>1</v>
      </c>
      <c r="C3">
        <v>1</v>
      </c>
    </row>
    <row r="4" spans="1:8" x14ac:dyDescent="0.2">
      <c r="A4" t="s">
        <v>5</v>
      </c>
      <c r="B4">
        <v>0.98</v>
      </c>
      <c r="C4">
        <v>1</v>
      </c>
      <c r="E4" t="s">
        <v>1790</v>
      </c>
    </row>
    <row r="5" spans="1:8" x14ac:dyDescent="0.2">
      <c r="A5" t="s">
        <v>42</v>
      </c>
      <c r="B5">
        <v>1</v>
      </c>
      <c r="C5">
        <v>1.0149999999999999</v>
      </c>
      <c r="D5" t="s">
        <v>1796</v>
      </c>
    </row>
    <row r="6" spans="1:8" x14ac:dyDescent="0.2">
      <c r="A6" t="s">
        <v>32</v>
      </c>
      <c r="B6">
        <v>0.97</v>
      </c>
      <c r="C6">
        <v>1</v>
      </c>
      <c r="D6" t="s">
        <v>1740</v>
      </c>
      <c r="E6" t="s">
        <v>1787</v>
      </c>
      <c r="F6" s="71"/>
    </row>
    <row r="7" spans="1:8" x14ac:dyDescent="0.2">
      <c r="A7" t="s">
        <v>22</v>
      </c>
      <c r="B7">
        <v>0.98</v>
      </c>
      <c r="C7">
        <v>1</v>
      </c>
      <c r="D7" t="s">
        <v>1743</v>
      </c>
    </row>
    <row r="8" spans="1:8" x14ac:dyDescent="0.2">
      <c r="A8" t="s">
        <v>14</v>
      </c>
      <c r="B8">
        <v>0.95</v>
      </c>
      <c r="C8">
        <v>1</v>
      </c>
      <c r="D8" t="s">
        <v>1528</v>
      </c>
      <c r="E8" t="s">
        <v>1783</v>
      </c>
      <c r="F8" t="s">
        <v>1948</v>
      </c>
    </row>
    <row r="9" spans="1:8" x14ac:dyDescent="0.2">
      <c r="A9" t="s">
        <v>24</v>
      </c>
      <c r="B9">
        <v>0.96</v>
      </c>
      <c r="C9">
        <v>1.0249999999999999</v>
      </c>
      <c r="D9" t="s">
        <v>1604</v>
      </c>
      <c r="E9" s="72" t="s">
        <v>1605</v>
      </c>
      <c r="F9" t="s">
        <v>1949</v>
      </c>
    </row>
    <row r="10" spans="1:8" x14ac:dyDescent="0.2">
      <c r="A10" t="s">
        <v>34</v>
      </c>
      <c r="B10">
        <v>1</v>
      </c>
      <c r="C10">
        <v>1</v>
      </c>
      <c r="G10" s="25" t="s">
        <v>1166</v>
      </c>
    </row>
    <row r="11" spans="1:8" x14ac:dyDescent="0.2">
      <c r="A11" t="s">
        <v>30</v>
      </c>
      <c r="B11">
        <v>1</v>
      </c>
      <c r="C11">
        <v>1</v>
      </c>
    </row>
    <row r="12" spans="1:8" x14ac:dyDescent="0.2">
      <c r="A12" t="s">
        <v>17</v>
      </c>
      <c r="B12">
        <v>0.94</v>
      </c>
      <c r="C12">
        <v>1.0149999999999999</v>
      </c>
      <c r="D12" t="s">
        <v>1947</v>
      </c>
      <c r="E12" t="s">
        <v>1950</v>
      </c>
    </row>
    <row r="13" spans="1:8" x14ac:dyDescent="0.2">
      <c r="A13" t="s">
        <v>10</v>
      </c>
      <c r="B13">
        <v>0.96499999999999997</v>
      </c>
      <c r="C13">
        <v>1.0549999999999999</v>
      </c>
      <c r="D13" t="s">
        <v>1293</v>
      </c>
      <c r="E13" t="s">
        <v>1603</v>
      </c>
      <c r="F13" t="s">
        <v>1742</v>
      </c>
      <c r="G13" t="s">
        <v>1951</v>
      </c>
    </row>
    <row r="14" spans="1:8" x14ac:dyDescent="0.2">
      <c r="A14" t="s">
        <v>28</v>
      </c>
      <c r="B14">
        <v>0.95</v>
      </c>
      <c r="C14">
        <v>1.02</v>
      </c>
      <c r="D14" t="s">
        <v>1599</v>
      </c>
      <c r="E14" t="s">
        <v>1607</v>
      </c>
    </row>
    <row r="15" spans="1:8" x14ac:dyDescent="0.2">
      <c r="A15" t="s">
        <v>33</v>
      </c>
      <c r="B15">
        <v>0.94</v>
      </c>
      <c r="C15">
        <v>1.04</v>
      </c>
      <c r="D15" t="s">
        <v>1606</v>
      </c>
      <c r="E15" t="s">
        <v>1779</v>
      </c>
      <c r="F15" t="s">
        <v>1791</v>
      </c>
      <c r="G15" t="s">
        <v>1366</v>
      </c>
      <c r="H15" t="s">
        <v>1795</v>
      </c>
    </row>
    <row r="16" spans="1:8" x14ac:dyDescent="0.2">
      <c r="A16" t="s">
        <v>19</v>
      </c>
      <c r="B16">
        <v>0.98</v>
      </c>
      <c r="C16">
        <v>1</v>
      </c>
      <c r="D16" t="s">
        <v>1788</v>
      </c>
      <c r="E16" t="s">
        <v>1952</v>
      </c>
      <c r="F16" t="s">
        <v>1953</v>
      </c>
    </row>
    <row r="17" spans="1:7" x14ac:dyDescent="0.2">
      <c r="A17" t="s">
        <v>4</v>
      </c>
      <c r="B17">
        <v>0.99</v>
      </c>
      <c r="C17">
        <v>1.02</v>
      </c>
      <c r="D17" t="s">
        <v>1943</v>
      </c>
      <c r="E17" t="s">
        <v>1443</v>
      </c>
      <c r="F17" t="s">
        <v>1954</v>
      </c>
    </row>
    <row r="18" spans="1:7" x14ac:dyDescent="0.2">
      <c r="A18" t="s">
        <v>35</v>
      </c>
      <c r="B18">
        <v>1</v>
      </c>
      <c r="C18">
        <v>1</v>
      </c>
      <c r="D18" t="s">
        <v>1441</v>
      </c>
    </row>
    <row r="19" spans="1:7" x14ac:dyDescent="0.2">
      <c r="A19" t="s">
        <v>37</v>
      </c>
      <c r="B19">
        <v>0.94</v>
      </c>
      <c r="C19">
        <v>1.01</v>
      </c>
      <c r="D19" t="s">
        <v>940</v>
      </c>
      <c r="E19" t="s">
        <v>1073</v>
      </c>
      <c r="F19" t="s">
        <v>1600</v>
      </c>
    </row>
    <row r="20" spans="1:7" x14ac:dyDescent="0.2">
      <c r="A20" t="s">
        <v>20</v>
      </c>
      <c r="B20">
        <v>0.99</v>
      </c>
      <c r="C20">
        <v>1.03</v>
      </c>
      <c r="D20" t="s">
        <v>1741</v>
      </c>
    </row>
    <row r="21" spans="1:7" x14ac:dyDescent="0.2">
      <c r="A21" t="s">
        <v>39</v>
      </c>
      <c r="B21">
        <v>1</v>
      </c>
      <c r="C21">
        <v>1</v>
      </c>
    </row>
    <row r="22" spans="1:7" x14ac:dyDescent="0.2">
      <c r="A22" t="s">
        <v>43</v>
      </c>
      <c r="B22">
        <v>0.99</v>
      </c>
      <c r="C22">
        <v>1.03</v>
      </c>
      <c r="D22" t="s">
        <v>1168</v>
      </c>
      <c r="F22" t="s">
        <v>1944</v>
      </c>
    </row>
    <row r="23" spans="1:7" x14ac:dyDescent="0.2">
      <c r="A23" t="s">
        <v>21</v>
      </c>
      <c r="B23">
        <v>1</v>
      </c>
      <c r="C23">
        <v>1.0249999999999999</v>
      </c>
      <c r="D23" t="s">
        <v>1786</v>
      </c>
    </row>
    <row r="24" spans="1:7" x14ac:dyDescent="0.2">
      <c r="A24" t="s">
        <v>13</v>
      </c>
      <c r="B24">
        <v>1</v>
      </c>
      <c r="C24">
        <v>1</v>
      </c>
      <c r="G24" t="s">
        <v>1440</v>
      </c>
    </row>
    <row r="25" spans="1:7" x14ac:dyDescent="0.2">
      <c r="A25" t="s">
        <v>40</v>
      </c>
      <c r="B25">
        <v>0.98499999999999999</v>
      </c>
      <c r="C25">
        <v>1</v>
      </c>
      <c r="D25" t="s">
        <v>904</v>
      </c>
    </row>
    <row r="26" spans="1:7" x14ac:dyDescent="0.2">
      <c r="A26" t="s">
        <v>12</v>
      </c>
      <c r="B26">
        <v>0.95</v>
      </c>
      <c r="C26">
        <v>1.01</v>
      </c>
      <c r="D26" t="s">
        <v>1782</v>
      </c>
      <c r="E26" t="s">
        <v>1601</v>
      </c>
      <c r="F26" t="s">
        <v>1945</v>
      </c>
    </row>
    <row r="27" spans="1:7" x14ac:dyDescent="0.2">
      <c r="A27" t="s">
        <v>41</v>
      </c>
      <c r="B27">
        <v>0.95</v>
      </c>
      <c r="C27">
        <v>1.0449999999999999</v>
      </c>
      <c r="D27" t="s">
        <v>1442</v>
      </c>
      <c r="E27" t="s">
        <v>1784</v>
      </c>
      <c r="F27" t="s">
        <v>1785</v>
      </c>
    </row>
    <row r="28" spans="1:7" x14ac:dyDescent="0.2">
      <c r="A28" t="s">
        <v>18</v>
      </c>
      <c r="B28">
        <v>0.96</v>
      </c>
      <c r="C28">
        <v>1.01</v>
      </c>
      <c r="D28" t="s">
        <v>1590</v>
      </c>
      <c r="E28" t="s">
        <v>1792</v>
      </c>
    </row>
    <row r="29" spans="1:7" x14ac:dyDescent="0.2">
      <c r="A29" t="s">
        <v>15</v>
      </c>
      <c r="B29">
        <v>0.96</v>
      </c>
      <c r="C29">
        <v>1</v>
      </c>
      <c r="D29" t="s">
        <v>1212</v>
      </c>
      <c r="E29" t="s">
        <v>1789</v>
      </c>
    </row>
    <row r="30" spans="1:7" x14ac:dyDescent="0.2">
      <c r="A30" t="s">
        <v>23</v>
      </c>
      <c r="B30">
        <v>0.96499999999999997</v>
      </c>
      <c r="C30">
        <v>1.02</v>
      </c>
      <c r="D30" t="s">
        <v>1781</v>
      </c>
      <c r="E30" t="s">
        <v>528</v>
      </c>
      <c r="F30" t="s">
        <v>1780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1439</v>
      </c>
      <c r="E31" t="s">
        <v>1602</v>
      </c>
      <c r="F31" t="s">
        <v>1777</v>
      </c>
      <c r="G31" t="s">
        <v>1778</v>
      </c>
    </row>
    <row r="32" spans="1:7" x14ac:dyDescent="0.2">
      <c r="A32" t="s">
        <v>16</v>
      </c>
      <c r="B32">
        <v>1</v>
      </c>
      <c r="C32">
        <v>1.02</v>
      </c>
      <c r="D32" t="s">
        <v>1946</v>
      </c>
    </row>
    <row r="33" spans="1:6" x14ac:dyDescent="0.2">
      <c r="A33" t="s">
        <v>49</v>
      </c>
      <c r="B33">
        <v>0.96</v>
      </c>
      <c r="C33">
        <v>1</v>
      </c>
      <c r="D33" t="s">
        <v>692</v>
      </c>
      <c r="F33" t="s">
        <v>1793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7"/>
  <sheetViews>
    <sheetView topLeftCell="B26" zoomScaleNormal="91" workbookViewId="0">
      <selection activeCell="J44" sqref="J44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1598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1597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3.1204106601142572</v>
      </c>
      <c r="M2" s="5" cm="1">
        <f t="array" ref="M2">INDEX('2026'!AM:AM, MAX(_xlfn._xlws.FILTER(ROW('2026'!E:E), ('2026'!E:E=Goalies!C2)*('2026'!AM:AM&lt;&gt;""))))</f>
        <v>3.37</v>
      </c>
      <c r="N2" s="5">
        <f t="shared" ref="N2:N33" si="2">J2*M2</f>
        <v>3.2688999999999999</v>
      </c>
      <c r="O2" s="5" cm="1">
        <f t="array" ref="O2">IFERROR(INDEX('2026'!AO:AO, MAX(_xlfn._xlws.FILTER(ROW('2026'!I:I), ('2026'!I:I=Goalies!B2)*('2026'!AO:AO&lt;&gt;"")))),"")</f>
        <v>3.3103471329870824</v>
      </c>
      <c r="P2" s="65">
        <f>M2*J2</f>
        <v>3.2688999999999999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3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4">AB2-AA2</f>
        <v>7.0499999999999972</v>
      </c>
      <c r="AD2">
        <f t="shared" ref="AD2:AD34" si="5">SUM(T2,Z2)</f>
        <v>1370</v>
      </c>
      <c r="AE2">
        <f t="shared" ref="AE2:AE34" si="6">SUM(X2+AC2)</f>
        <v>11.549999999999997</v>
      </c>
      <c r="AF2" s="7">
        <f t="shared" ref="AF2:AF34" si="7">AE2/AD2</f>
        <v>8.4306569343065678E-3</v>
      </c>
      <c r="AG2" s="37">
        <f t="shared" ref="AG2:AG34" si="8">AF2+0.9</f>
        <v>0.90843065693430658</v>
      </c>
      <c r="AH2" s="60">
        <f t="shared" ref="AH2:AH34" si="9">(1-AG2)*Y2</f>
        <v>2.7475046556635125</v>
      </c>
      <c r="AI2" s="60" cm="1">
        <f t="array" ref="AI2">SUMPRODUCT(($R$2:$R$1016=R2)*($Q$2:$Q$1016)*($AH$2:$AH$1016))/82</f>
        <v>2.9110509576771952</v>
      </c>
      <c r="AJ2" s="5">
        <f>AH2/AI2</f>
        <v>0.94381881169672799</v>
      </c>
      <c r="AK2" s="98">
        <f t="shared" ref="AK2:AK34" si="10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1">E3*F3</f>
        <v>18.383297180043382</v>
      </c>
      <c r="H3" s="7">
        <f t="shared" ref="H3:H33" si="12">SUMIFS(G:G,C:C,C3)/82</f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3.1204106601142572</v>
      </c>
      <c r="M3" s="5" cm="1">
        <f t="array" ref="M3">INDEX('2026'!AM:AM, MAX(_xlfn._xlws.FILTER(ROW('2026'!E:E), ('2026'!E:E=Goalies!C3)*('2026'!AM:AM&lt;&gt;""))))</f>
        <v>3.37</v>
      </c>
      <c r="N3" s="5">
        <f t="shared" si="2"/>
        <v>3.4879499999999997</v>
      </c>
      <c r="O3" s="5" cm="1">
        <f t="array" ref="O3">IFERROR(INDEX('2026'!AO:AO, MAX(_xlfn._xlws.FILTER(ROW('2026'!I:I), ('2026'!I:I=Goalies!B3)*('2026'!AO:AO&lt;&gt;"")))),"")</f>
        <v>3.4136087788085634</v>
      </c>
      <c r="P3" s="65">
        <f t="shared" ref="P3:P66" si="13">M3*J3</f>
        <v>3.4879499999999997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3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4"/>
        <v>-2.5</v>
      </c>
      <c r="AD3">
        <f t="shared" si="5"/>
        <v>922</v>
      </c>
      <c r="AE3">
        <f t="shared" si="6"/>
        <v>-3</v>
      </c>
      <c r="AF3" s="7">
        <f t="shared" si="7"/>
        <v>-3.2537960954446853E-3</v>
      </c>
      <c r="AG3" s="37">
        <f t="shared" si="8"/>
        <v>0.89674620390455528</v>
      </c>
      <c r="AH3" s="60">
        <f t="shared" si="9"/>
        <v>3.0980923963126075</v>
      </c>
      <c r="AI3" s="60" cm="1">
        <f t="array" ref="AI3">SUMPRODUCT(($R$2:$R$1016=R3)*($Q$2:$Q$1016)*($AH$2:$AH$1016))/82</f>
        <v>2.9110509576771952</v>
      </c>
      <c r="AJ3" s="5">
        <f t="shared" ref="AJ3:AJ34" si="14">AH3/AI3</f>
        <v>1.0642522035356803</v>
      </c>
      <c r="AK3" s="98">
        <f t="shared" si="10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1"/>
        <v>18.449112554112553</v>
      </c>
      <c r="H4" s="7">
        <f t="shared" si="1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3.1204106601142572</v>
      </c>
      <c r="M4" s="5" cm="1">
        <f t="array" ref="M4">INDEX('2026'!AM:AM, MAX(_xlfn._xlws.FILTER(ROW('2026'!E:E), ('2026'!E:E=Goalies!C4)*('2026'!AM:AM&lt;&gt;""))))</f>
        <v>3.37</v>
      </c>
      <c r="N4" s="5">
        <f t="shared" si="2"/>
        <v>3.5385000000000004</v>
      </c>
      <c r="O4" s="5" cm="1">
        <f t="array" ref="O4">IFERROR(INDEX('2026'!AO:AO, MAX(_xlfn._xlws.FILTER(ROW('2026'!I:I), ('2026'!I:I=Goalies!B4)*('2026'!AO:AO&lt;&gt;"")))),"")</f>
        <v>3.3497393489345262</v>
      </c>
      <c r="P4" s="65">
        <f t="shared" si="13"/>
        <v>3.5385000000000004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3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4"/>
        <v>0.46000000000000085</v>
      </c>
      <c r="AD4">
        <f t="shared" si="5"/>
        <v>924</v>
      </c>
      <c r="AE4">
        <f t="shared" si="6"/>
        <v>-3.9999999999999147E-2</v>
      </c>
      <c r="AF4" s="7">
        <f t="shared" si="7"/>
        <v>-4.3290043290042368E-5</v>
      </c>
      <c r="AG4" s="37">
        <f t="shared" si="8"/>
        <v>0.89995670995670995</v>
      </c>
      <c r="AH4" s="60">
        <f t="shared" si="9"/>
        <v>3.0017623361635182</v>
      </c>
      <c r="AI4" s="60" cm="1">
        <f t="array" ref="AI4">SUMPRODUCT(($R$2:$R$1016=R4)*($Q$2:$Q$1016)*($AH$2:$AH$1016))/82</f>
        <v>2.9110509576771952</v>
      </c>
      <c r="AJ4" s="5">
        <f t="shared" si="14"/>
        <v>1.0311610410828067</v>
      </c>
      <c r="AK4" s="98">
        <f t="shared" si="10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1"/>
        <v>48.964909754479102</v>
      </c>
      <c r="H5" s="7">
        <f t="shared" si="1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2.94</v>
      </c>
      <c r="M5" s="5" cm="1">
        <f t="array" ref="M5">INDEX('2026'!AM:AM, MAX(_xlfn._xlws.FILTER(ROW('2026'!E:E), ('2026'!E:E=Goalies!C5)*('2026'!AM:AM&lt;&gt;""))))</f>
        <v>3.08</v>
      </c>
      <c r="N5" s="5">
        <f t="shared" si="2"/>
        <v>3.0030000000000001</v>
      </c>
      <c r="O5" s="5" cm="1">
        <f t="array" ref="O5">IFERROR(INDEX('2026'!AO:AO, MAX(_xlfn._xlws.FILTER(ROW('2026'!I:I), ('2026'!I:I=Goalies!B5)*('2026'!AO:AO&lt;&gt;"")))),"")</f>
        <v>3.1297029277949844</v>
      </c>
      <c r="P5" s="65">
        <f>M5*J5</f>
        <v>3.0030000000000001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3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4"/>
        <v>21.629999999999995</v>
      </c>
      <c r="AD5">
        <f t="shared" si="5"/>
        <v>1507</v>
      </c>
      <c r="AE5">
        <f t="shared" si="6"/>
        <v>28.129999999999995</v>
      </c>
      <c r="AF5" s="7">
        <f t="shared" si="7"/>
        <v>1.8666224286662241E-2</v>
      </c>
      <c r="AG5" s="37">
        <f t="shared" si="8"/>
        <v>0.91866622428666223</v>
      </c>
      <c r="AH5" s="60">
        <f t="shared" si="9"/>
        <v>2.2818117278575301</v>
      </c>
      <c r="AI5" s="60" cm="1">
        <f t="array" ref="AI5">SUMPRODUCT(($R$2:$R$1016=R5)*($Q$2:$Q$1016)*($AH$2:$AH$1016))/82</f>
        <v>2.4777694194990669</v>
      </c>
      <c r="AJ5" s="5">
        <f t="shared" si="14"/>
        <v>0.92091366932716689</v>
      </c>
      <c r="AK5" s="98">
        <f t="shared" si="10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1"/>
        <v>25.792967741935481</v>
      </c>
      <c r="H6" s="7">
        <f t="shared" si="1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2.94</v>
      </c>
      <c r="M6" s="5" cm="1">
        <f t="array" ref="M6">INDEX('2026'!AM:AM, MAX(_xlfn._xlws.FILTER(ROW('2026'!E:E), ('2026'!E:E=Goalies!C6)*('2026'!AM:AM&lt;&gt;""))))</f>
        <v>3.08</v>
      </c>
      <c r="N6" s="5">
        <f t="shared" si="2"/>
        <v>3.2032000000000003</v>
      </c>
      <c r="O6" s="5" cm="1">
        <f t="array" ref="O6">IFERROR(INDEX('2026'!AO:AO, MAX(_xlfn._xlws.FILTER(ROW('2026'!I:I), ('2026'!I:I=Goalies!B6)*('2026'!AO:AO&lt;&gt;"")))),"")</f>
        <v>3.2320515718355916</v>
      </c>
      <c r="P6" s="65">
        <f>M6*J6</f>
        <v>3.2032000000000003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3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4"/>
        <v>-0.93999999999999773</v>
      </c>
      <c r="AD6">
        <f t="shared" si="5"/>
        <v>1116</v>
      </c>
      <c r="AE6">
        <f t="shared" si="6"/>
        <v>-1.4399999999999977</v>
      </c>
      <c r="AF6" s="7">
        <f t="shared" si="7"/>
        <v>-1.2903225806451593E-3</v>
      </c>
      <c r="AG6" s="37">
        <f t="shared" si="8"/>
        <v>0.89870967741935481</v>
      </c>
      <c r="AH6" s="60">
        <f t="shared" si="9"/>
        <v>2.8416908468333499</v>
      </c>
      <c r="AI6" s="60" cm="1">
        <f t="array" ref="AI6">SUMPRODUCT(($R$2:$R$1016=R6)*($Q$2:$Q$1016)*($AH$2:$AH$1016))/82</f>
        <v>2.4777694194990669</v>
      </c>
      <c r="AJ6" s="5">
        <f t="shared" si="14"/>
        <v>1.1468746141066901</v>
      </c>
      <c r="AK6" s="98">
        <f t="shared" si="10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1"/>
        <v>37.167163886162903</v>
      </c>
      <c r="H7" s="7">
        <f t="shared" si="1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3.091245633564522</v>
      </c>
      <c r="M7" s="5" cm="1">
        <f t="array" ref="M7">INDEX('2026'!AM:AM, MAX(_xlfn._xlws.FILTER(ROW('2026'!E:E), ('2026'!E:E=Goalies!C7)*('2026'!AM:AM&lt;&gt;""))))</f>
        <v>3.0374100802177497</v>
      </c>
      <c r="N7" s="5">
        <f t="shared" si="2"/>
        <v>3.0829712314210158</v>
      </c>
      <c r="O7" s="5" cm="1">
        <f t="array" ref="O7">IFERROR(INDEX('2026'!AO:AO, MAX(_xlfn._xlws.FILTER(ROW('2026'!I:I), ('2026'!I:I=Goalies!B7)*('2026'!AO:AO&lt;&gt;"")))),"")</f>
        <v>3.1550157853695722</v>
      </c>
      <c r="P7" s="65">
        <f t="shared" si="13"/>
        <v>3.0829712314210158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3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4"/>
        <v>4.1400000000000006</v>
      </c>
      <c r="AD7">
        <f t="shared" si="5"/>
        <v>1019</v>
      </c>
      <c r="AE7">
        <f t="shared" si="6"/>
        <v>6.6400000000000006</v>
      </c>
      <c r="AF7" s="7">
        <f t="shared" si="7"/>
        <v>6.5161923454367032E-3</v>
      </c>
      <c r="AG7" s="37">
        <f t="shared" si="8"/>
        <v>0.90651619234543668</v>
      </c>
      <c r="AH7" s="60">
        <f t="shared" si="9"/>
        <v>2.6470237482628911</v>
      </c>
      <c r="AI7" s="60" cm="1">
        <f t="array" ref="AI7">SUMPRODUCT(($R$2:$R$1016=R7)*($Q$2:$Q$1016)*($AH$2:$AH$1016))/82</f>
        <v>2.638292157862792</v>
      </c>
      <c r="AJ7" s="5">
        <f t="shared" si="14"/>
        <v>1.0033095615942595</v>
      </c>
      <c r="AK7" s="98">
        <f t="shared" si="10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1"/>
        <v>26.113398431372548</v>
      </c>
      <c r="H8" s="7">
        <f t="shared" si="1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3.091245633564522</v>
      </c>
      <c r="M8" s="5" cm="1">
        <f t="array" ref="M8">INDEX('2026'!AM:AM, MAX(_xlfn._xlws.FILTER(ROW('2026'!E:E), ('2026'!E:E=Goalies!C8)*('2026'!AM:AM&lt;&gt;""))))</f>
        <v>3.0374100802177497</v>
      </c>
      <c r="N8" s="5">
        <f t="shared" si="2"/>
        <v>3.0070359794155723</v>
      </c>
      <c r="O8" s="5" cm="1">
        <f t="array" ref="O8">IFERROR(INDEX('2026'!AO:AO, MAX(_xlfn._xlws.FILTER(ROW('2026'!I:I), ('2026'!I:I=Goalies!B8)*('2026'!AO:AO&lt;&gt;"")))),"")</f>
        <v>3.1954482578559116</v>
      </c>
      <c r="P8" s="65">
        <f t="shared" si="13"/>
        <v>3.0070359794155723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3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4"/>
        <v>10.090000000000003</v>
      </c>
      <c r="AD8">
        <f t="shared" si="5"/>
        <v>1275</v>
      </c>
      <c r="AE8">
        <f t="shared" si="6"/>
        <v>12.590000000000003</v>
      </c>
      <c r="AF8" s="7">
        <f t="shared" si="7"/>
        <v>9.8745098039215717E-3</v>
      </c>
      <c r="AG8" s="37">
        <f t="shared" si="8"/>
        <v>0.90987450980392159</v>
      </c>
      <c r="AH8" s="60">
        <f t="shared" si="9"/>
        <v>2.5519319212412142</v>
      </c>
      <c r="AI8" s="60" cm="1">
        <f t="array" ref="AI8">SUMPRODUCT(($R$2:$R$1016=R8)*($Q$2:$Q$1016)*($AH$2:$AH$1016))/82</f>
        <v>2.638292157862792</v>
      </c>
      <c r="AJ8" s="5">
        <f t="shared" si="14"/>
        <v>0.96726661360675992</v>
      </c>
      <c r="AK8" s="98">
        <f t="shared" si="10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1"/>
        <v>0</v>
      </c>
      <c r="H9" s="7">
        <f t="shared" si="1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3.091245633564522</v>
      </c>
      <c r="M9" s="5" cm="1">
        <f t="array" ref="M9">INDEX('2026'!AM:AM, MAX(_xlfn._xlws.FILTER(ROW('2026'!E:E), ('2026'!E:E=Goalies!C9)*('2026'!AM:AM&lt;&gt;""))))</f>
        <v>3.0374100802177497</v>
      </c>
      <c r="N9" s="5">
        <f t="shared" si="2"/>
        <v>3.1314094725102115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3.1314094725102115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3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4"/>
        <v>0</v>
      </c>
      <c r="AD9">
        <f t="shared" si="5"/>
        <v>700</v>
      </c>
      <c r="AE9">
        <f t="shared" si="6"/>
        <v>1</v>
      </c>
      <c r="AF9" s="7">
        <f t="shared" si="7"/>
        <v>1.4285714285714286E-3</v>
      </c>
      <c r="AG9" s="37">
        <f t="shared" si="8"/>
        <v>0.90142857142857147</v>
      </c>
      <c r="AH9" s="60">
        <f t="shared" si="9"/>
        <v>2.7910813527505476</v>
      </c>
      <c r="AI9" s="60" cm="1">
        <f t="array" ref="AI9">SUMPRODUCT(($R$2:$R$1016=R9)*($Q$2:$Q$1016)*($AH$2:$AH$1016))/82</f>
        <v>2.638292157862792</v>
      </c>
      <c r="AJ9" s="5">
        <f t="shared" si="14"/>
        <v>1.0579121589822433</v>
      </c>
      <c r="AK9" s="98">
        <f t="shared" si="10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1"/>
        <v>11.085939524838013</v>
      </c>
      <c r="H10" s="7">
        <f t="shared" si="1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3.091245633564522</v>
      </c>
      <c r="M10" s="5" cm="1">
        <f t="array" ref="M10">INDEX('2026'!AM:AM, MAX(_xlfn._xlws.FILTER(ROW('2026'!E:E), ('2026'!E:E=Goalies!C10)*('2026'!AM:AM&lt;&gt;""))))</f>
        <v>3.0374100802177497</v>
      </c>
      <c r="N10" s="5">
        <f t="shared" si="2"/>
        <v>3.1589064834264597</v>
      </c>
      <c r="O10" s="5" cm="1">
        <f t="array" ref="O10">IFERROR(INDEX('2026'!AO:AO, MAX(_xlfn._xlws.FILTER(ROW('2026'!I:I), ('2026'!I:I=Goalies!B10)*('2026'!AO:AO&lt;&gt;"")))),"")</f>
        <v>3.247986670597828</v>
      </c>
      <c r="P10" s="65">
        <f t="shared" si="13"/>
        <v>3.1589064834264597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3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4"/>
        <v>0.19999999999999929</v>
      </c>
      <c r="AD10">
        <f t="shared" si="5"/>
        <v>926</v>
      </c>
      <c r="AE10">
        <f t="shared" si="6"/>
        <v>1.1999999999999993</v>
      </c>
      <c r="AF10" s="7">
        <f t="shared" si="7"/>
        <v>1.2958963282937357E-3</v>
      </c>
      <c r="AG10" s="37">
        <f t="shared" si="8"/>
        <v>0.90129589632829377</v>
      </c>
      <c r="AH10" s="60">
        <f t="shared" si="9"/>
        <v>2.7948380904150634</v>
      </c>
      <c r="AI10" s="60" cm="1">
        <f t="array" ref="AI10">SUMPRODUCT(($R$2:$R$1016=R10)*($Q$2:$Q$1016)*($AH$2:$AH$1016))/82</f>
        <v>2.638292157862792</v>
      </c>
      <c r="AJ10" s="5">
        <f t="shared" si="14"/>
        <v>1.0593360868263675</v>
      </c>
      <c r="AK10" s="98">
        <f t="shared" si="10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1"/>
        <v>52.132031936127746</v>
      </c>
      <c r="H11" s="7">
        <f t="shared" si="1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2.7569290051543587</v>
      </c>
      <c r="M11" s="5" cm="1">
        <f t="array" ref="M11">INDEX('2026'!AM:AM, MAX(_xlfn._xlws.FILTER(ROW('2026'!E:E), ('2026'!E:E=Goalies!C11)*('2026'!AM:AM&lt;&gt;""))))</f>
        <v>3.2152184646318105</v>
      </c>
      <c r="N11" s="5">
        <f t="shared" si="2"/>
        <v>3.1669901876623334</v>
      </c>
      <c r="O11" s="5" cm="1">
        <f t="array" ref="O11">IFERROR(INDEX('2026'!AO:AO, MAX(_xlfn._xlws.FILTER(ROW('2026'!I:I), ('2026'!I:I=Goalies!B11)*('2026'!AO:AO&lt;&gt;"")))),"")</f>
        <v>3.1696136408700748</v>
      </c>
      <c r="P11" s="65">
        <f t="shared" si="13"/>
        <v>3.1669901876623334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3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4"/>
        <v>8.86</v>
      </c>
      <c r="AD11">
        <f t="shared" si="5"/>
        <v>1503</v>
      </c>
      <c r="AE11">
        <f t="shared" si="6"/>
        <v>12.36</v>
      </c>
      <c r="AF11" s="7">
        <f t="shared" si="7"/>
        <v>8.2235528942115766E-3</v>
      </c>
      <c r="AG11" s="37">
        <f t="shared" si="8"/>
        <v>0.90822355289421164</v>
      </c>
      <c r="AH11" s="60">
        <f t="shared" si="9"/>
        <v>2.5802951673018448</v>
      </c>
      <c r="AI11" s="60" cm="1">
        <f t="array" ref="AI11">SUMPRODUCT(($R$2:$R$1016=R11)*($Q$2:$Q$1016)*($AH$2:$AH$1016))/82</f>
        <v>2.5854919251022332</v>
      </c>
      <c r="AJ11" s="5">
        <f t="shared" si="14"/>
        <v>0.99799003131669695</v>
      </c>
      <c r="AK11" s="98">
        <f t="shared" si="10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1"/>
        <v>22.327142578124999</v>
      </c>
      <c r="H12" s="7">
        <f t="shared" si="1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2.7569290051543587</v>
      </c>
      <c r="M12" s="5" cm="1">
        <f t="array" ref="M12">INDEX('2026'!AM:AM, MAX(_xlfn._xlws.FILTER(ROW('2026'!E:E), ('2026'!E:E=Goalies!C12)*('2026'!AM:AM&lt;&gt;""))))</f>
        <v>3.2152184646318105</v>
      </c>
      <c r="N12" s="5">
        <f t="shared" si="2"/>
        <v>3.2795228339244469</v>
      </c>
      <c r="O12" s="5" cm="1">
        <f t="array" ref="O12">IFERROR(INDEX('2026'!AO:AO, MAX(_xlfn._xlws.FILTER(ROW('2026'!I:I), ('2026'!I:I=Goalies!B12)*('2026'!AO:AO&lt;&gt;"")))),"")</f>
        <v>3.2627223618475951</v>
      </c>
      <c r="P12" s="65">
        <f t="shared" si="13"/>
        <v>3.2795228339244469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3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4"/>
        <v>12.79</v>
      </c>
      <c r="AD12">
        <f t="shared" si="5"/>
        <v>1024</v>
      </c>
      <c r="AE12">
        <f t="shared" si="6"/>
        <v>7.7899999999999991</v>
      </c>
      <c r="AF12" s="7">
        <f t="shared" si="7"/>
        <v>7.6074218749999992E-3</v>
      </c>
      <c r="AG12" s="37">
        <f t="shared" si="8"/>
        <v>0.90760742187499999</v>
      </c>
      <c r="AH12" s="60">
        <f t="shared" si="9"/>
        <v>2.5976176933031407</v>
      </c>
      <c r="AI12" s="60" cm="1">
        <f t="array" ref="AI12">SUMPRODUCT(($R$2:$R$1016=R12)*($Q$2:$Q$1016)*($AH$2:$AH$1016))/82</f>
        <v>2.5854919251022332</v>
      </c>
      <c r="AJ12" s="5">
        <f t="shared" si="14"/>
        <v>1.0046899269277076</v>
      </c>
      <c r="AK12" s="98">
        <f t="shared" si="10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1"/>
        <v>0</v>
      </c>
      <c r="H13" s="7">
        <f t="shared" si="1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2.7569290051543587</v>
      </c>
      <c r="M13" s="5" cm="1">
        <f t="array" ref="M13">INDEX('2026'!AM:AM, MAX(_xlfn._xlws.FILTER(ROW('2026'!E:E), ('2026'!E:E=Goalies!C13)*('2026'!AM:AM&lt;&gt;""))))</f>
        <v>3.2152184646318105</v>
      </c>
      <c r="N13" s="5">
        <f t="shared" si="2"/>
        <v>3.4116466023424357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3.4116466023424357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3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4"/>
        <v>0</v>
      </c>
      <c r="AD13">
        <f t="shared" si="5"/>
        <v>700</v>
      </c>
      <c r="AE13">
        <f>SUM(X13+AC13)</f>
        <v>-5</v>
      </c>
      <c r="AF13" s="7">
        <f t="shared" si="7"/>
        <v>-7.1428571428571426E-3</v>
      </c>
      <c r="AG13" s="37">
        <f t="shared" si="8"/>
        <v>0.8928571428571429</v>
      </c>
      <c r="AH13" s="60">
        <f t="shared" si="9"/>
        <v>3.0123218452546712</v>
      </c>
      <c r="AI13" s="60" cm="1">
        <f t="array" ref="AI13">SUMPRODUCT(($R$2:$R$1016=R13)*($Q$2:$Q$1016)*($AH$2:$AH$1016))/82</f>
        <v>2.5854919251022332</v>
      </c>
      <c r="AJ13" s="5">
        <f t="shared" si="14"/>
        <v>1.1650865415623222</v>
      </c>
      <c r="AK13" s="98">
        <f t="shared" si="10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1"/>
        <v>34.741707818181816</v>
      </c>
      <c r="H14" s="7">
        <f t="shared" si="1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3.3737095705917204</v>
      </c>
      <c r="M14" s="5" cm="1">
        <f t="array" ref="M14">INDEX('2026'!AM:AM, MAX(_xlfn._xlws.FILTER(ROW('2026'!E:E), ('2026'!E:E=Goalies!C14)*('2026'!AM:AM&lt;&gt;""))))</f>
        <v>2.7351911909898901</v>
      </c>
      <c r="N14" s="5">
        <f t="shared" si="2"/>
        <v>2.8582747945844349</v>
      </c>
      <c r="O14" s="5" cm="1">
        <f t="array" ref="O14">IFERROR(INDEX('2026'!AO:AO, MAX(_xlfn._xlws.FILTER(ROW('2026'!I:I), ('2026'!I:I=Goalies!B14)*('2026'!AO:AO&lt;&gt;"")))),"")</f>
        <v>2.7475961855763527</v>
      </c>
      <c r="P14" s="65">
        <f t="shared" si="13"/>
        <v>2.8582747945844349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3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4"/>
        <v>-3.4099999999999966</v>
      </c>
      <c r="AD14">
        <f t="shared" si="5"/>
        <v>1100</v>
      </c>
      <c r="AE14">
        <f t="shared" si="6"/>
        <v>1.5900000000000034</v>
      </c>
      <c r="AF14" s="7">
        <f t="shared" si="7"/>
        <v>1.4454545454545486E-3</v>
      </c>
      <c r="AG14" s="37">
        <f t="shared" si="8"/>
        <v>0.90144545454545455</v>
      </c>
      <c r="AH14" s="60">
        <f t="shared" si="9"/>
        <v>2.5800233212486741</v>
      </c>
      <c r="AI14" s="60" cm="1">
        <f t="array" ref="AI14">SUMPRODUCT(($R$2:$R$1016=R14)*($Q$2:$Q$1016)*($AH$2:$AH$1016))/82</f>
        <v>2.4507228960242213</v>
      </c>
      <c r="AJ14" s="5">
        <f t="shared" si="14"/>
        <v>1.0527601163861551</v>
      </c>
      <c r="AK14" s="98">
        <f t="shared" si="10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1"/>
        <v>27.468132581736192</v>
      </c>
      <c r="H15" s="7">
        <f t="shared" si="1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3.3737095705917204</v>
      </c>
      <c r="M15" s="5" cm="1">
        <f t="array" ref="M15">INDEX('2026'!AM:AM, MAX(_xlfn._xlws.FILTER(ROW('2026'!E:E), ('2026'!E:E=Goalies!C15)*('2026'!AM:AM&lt;&gt;""))))</f>
        <v>2.7351911909898901</v>
      </c>
      <c r="N15" s="5">
        <f t="shared" si="2"/>
        <v>2.7625431028997891</v>
      </c>
      <c r="O15" s="5" cm="1">
        <f t="array" ref="O15">IFERROR(INDEX('2026'!AO:AO, MAX(_xlfn._xlws.FILTER(ROW('2026'!I:I), ('2026'!I:I=Goalies!B15)*('2026'!AO:AO&lt;&gt;"")))),"")</f>
        <v>2.6900446052031679</v>
      </c>
      <c r="P15" s="65">
        <f t="shared" si="13"/>
        <v>2.7625431028997891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3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4"/>
        <v>0.73999999999999844</v>
      </c>
      <c r="AD15">
        <f t="shared" si="5"/>
        <v>887</v>
      </c>
      <c r="AE15">
        <f t="shared" si="6"/>
        <v>4.7399999999999984</v>
      </c>
      <c r="AF15" s="7">
        <f t="shared" si="7"/>
        <v>5.3438556933483638E-3</v>
      </c>
      <c r="AG15" s="37">
        <f t="shared" si="8"/>
        <v>0.90534385569334841</v>
      </c>
      <c r="AH15" s="60">
        <f t="shared" si="9"/>
        <v>2.4779685065188186</v>
      </c>
      <c r="AI15" s="60" cm="1">
        <f t="array" ref="AI15">SUMPRODUCT(($R$2:$R$1016=R15)*($Q$2:$Q$1016)*($AH$2:$AH$1016))/82</f>
        <v>2.4507228960242213</v>
      </c>
      <c r="AJ15" s="5">
        <f t="shared" si="14"/>
        <v>1.0111173770558872</v>
      </c>
      <c r="AK15" s="98">
        <f t="shared" si="10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1"/>
        <v>11.929126364477337</v>
      </c>
      <c r="H16" s="7">
        <f t="shared" si="1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3.3737095705917204</v>
      </c>
      <c r="M16" s="5" cm="1">
        <f t="array" ref="M16">INDEX('2026'!AM:AM, MAX(_xlfn._xlws.FILTER(ROW('2026'!E:E), ('2026'!E:E=Goalies!C16)*('2026'!AM:AM&lt;&gt;""))))</f>
        <v>2.7351911909898901</v>
      </c>
      <c r="N16" s="5">
        <f t="shared" si="2"/>
        <v>2.6668114112151429</v>
      </c>
      <c r="O16" s="5" cm="1">
        <f t="array" ref="O16">IFERROR(INDEX('2026'!AO:AO, MAX(_xlfn._xlws.FILTER(ROW('2026'!I:I), ('2026'!I:I=Goalies!B16)*('2026'!AO:AO&lt;&gt;"")))),"")</f>
        <v>2.7145359348588074</v>
      </c>
      <c r="P16" s="65">
        <f t="shared" si="13"/>
        <v>2.6668114112151429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3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4"/>
        <v>9.9799999999999969</v>
      </c>
      <c r="AD16">
        <f t="shared" si="5"/>
        <v>1081</v>
      </c>
      <c r="AE16">
        <f t="shared" si="6"/>
        <v>9.9799999999999969</v>
      </c>
      <c r="AF16" s="7">
        <f t="shared" si="7"/>
        <v>9.2321924144310799E-3</v>
      </c>
      <c r="AG16" s="37">
        <f t="shared" si="8"/>
        <v>0.9092321924144311</v>
      </c>
      <c r="AH16" s="60">
        <f t="shared" si="9"/>
        <v>2.3761771647294352</v>
      </c>
      <c r="AI16" s="60" cm="1">
        <f t="array" ref="AI16">SUMPRODUCT(($R$2:$R$1016=R16)*($Q$2:$Q$1016)*($AH$2:$AH$1016))/82</f>
        <v>2.4507228960242213</v>
      </c>
      <c r="AJ16" s="5">
        <f t="shared" si="14"/>
        <v>0.96958214597997971</v>
      </c>
      <c r="AK16" s="98">
        <f t="shared" si="10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1"/>
        <v>52.597049267643143</v>
      </c>
      <c r="H17" s="7">
        <f t="shared" si="1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2.6998580196068418</v>
      </c>
      <c r="M17" s="5" cm="1">
        <f t="array" ref="M17">INDEX('2026'!AM:AM, MAX(_xlfn._xlws.FILTER(ROW('2026'!E:E), ('2026'!E:E=Goalies!C17)*('2026'!AM:AM&lt;&gt;""))))</f>
        <v>3.395</v>
      </c>
      <c r="N17" s="5">
        <f t="shared" si="2"/>
        <v>3.2591999999999999</v>
      </c>
      <c r="O17" s="5" cm="1">
        <f t="array" ref="O17">IFERROR(INDEX('2026'!AO:AO, MAX(_xlfn._xlws.FILTER(ROW('2026'!I:I), ('2026'!I:I=Goalies!B17)*('2026'!AO:AO&lt;&gt;"")))),"")</f>
        <v>3.2909810229782552</v>
      </c>
      <c r="P17" s="65">
        <f t="shared" si="13"/>
        <v>3.2591999999999999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3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4"/>
        <v>19.519999999999996</v>
      </c>
      <c r="AD17">
        <f t="shared" si="5"/>
        <v>1502</v>
      </c>
      <c r="AE17">
        <f t="shared" si="6"/>
        <v>24.519999999999996</v>
      </c>
      <c r="AF17" s="7">
        <f t="shared" si="7"/>
        <v>1.6324900133155788E-2</v>
      </c>
      <c r="AG17" s="37">
        <f t="shared" si="8"/>
        <v>0.91632490013315582</v>
      </c>
      <c r="AH17" s="60">
        <f t="shared" si="9"/>
        <v>2.4575632959006044</v>
      </c>
      <c r="AI17" s="60" cm="1">
        <f t="array" ref="AI17">SUMPRODUCT(($R$2:$R$1016=R17)*($Q$2:$Q$1016)*($AH$2:$AH$1016))/82</f>
        <v>2.6323875492621136</v>
      </c>
      <c r="AJ17" s="5">
        <f t="shared" si="14"/>
        <v>0.93358719030162773</v>
      </c>
      <c r="AK17" s="98">
        <f t="shared" si="10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1"/>
        <v>22.053494505494506</v>
      </c>
      <c r="H18" s="7">
        <f t="shared" si="1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2.6998580196068418</v>
      </c>
      <c r="M18" s="5" cm="1">
        <f t="array" ref="M18">INDEX('2026'!AM:AM, MAX(_xlfn._xlws.FILTER(ROW('2026'!E:E), ('2026'!E:E=Goalies!C18)*('2026'!AM:AM&lt;&gt;""))))</f>
        <v>3.395</v>
      </c>
      <c r="N18" s="5">
        <f t="shared" si="2"/>
        <v>3.5987</v>
      </c>
      <c r="O18" s="5" cm="1">
        <f t="array" ref="O18">IFERROR(INDEX('2026'!AO:AO, MAX(_xlfn._xlws.FILTER(ROW('2026'!I:I), ('2026'!I:I=Goalies!B18)*('2026'!AO:AO&lt;&gt;"")))),"")</f>
        <v>3.4768874854462961</v>
      </c>
      <c r="P18" s="65">
        <f t="shared" si="13"/>
        <v>3.5987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3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4"/>
        <v>-2.3400000000000034</v>
      </c>
      <c r="AD18">
        <f t="shared" si="5"/>
        <v>1092</v>
      </c>
      <c r="AE18">
        <f t="shared" si="6"/>
        <v>-3.8400000000000034</v>
      </c>
      <c r="AF18" s="7">
        <f t="shared" si="7"/>
        <v>-3.5164835164835195E-3</v>
      </c>
      <c r="AG18" s="37">
        <f t="shared" si="8"/>
        <v>0.89648351648351654</v>
      </c>
      <c r="AH18" s="60">
        <f t="shared" si="9"/>
        <v>3.0403108071056351</v>
      </c>
      <c r="AI18" s="60" cm="1">
        <f t="array" ref="AI18">SUMPRODUCT(($R$2:$R$1016=R18)*($Q$2:$Q$1016)*($AH$2:$AH$1016))/82</f>
        <v>2.6323875492621136</v>
      </c>
      <c r="AJ18" s="5">
        <f t="shared" si="14"/>
        <v>1.1549632226295352</v>
      </c>
      <c r="AK18" s="98">
        <f t="shared" si="10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1776</v>
      </c>
      <c r="E19" s="6">
        <v>0</v>
      </c>
      <c r="F19" s="7">
        <f t="shared" si="1"/>
        <v>0.91</v>
      </c>
      <c r="G19">
        <f t="shared" si="11"/>
        <v>0</v>
      </c>
      <c r="H19" s="7">
        <f t="shared" si="1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2.6998580196068418</v>
      </c>
      <c r="M19" s="5" cm="1">
        <f t="array" ref="M19">INDEX('2026'!AM:AM, MAX(_xlfn._xlws.FILTER(ROW('2026'!E:E), ('2026'!E:E=Goalies!C19)*('2026'!AM:AM&lt;&gt;""))))</f>
        <v>3.395</v>
      </c>
      <c r="N19" s="5">
        <f t="shared" si="2"/>
        <v>3.615675</v>
      </c>
      <c r="O19" s="5" cm="1">
        <f t="array" ref="O19">IFERROR(INDEX('2026'!AO:AO, MAX(_xlfn._xlws.FILTER(ROW('2026'!I:I), ('2026'!I:I=Goalies!B19)*('2026'!AO:AO&lt;&gt;"")))),"")</f>
        <v>3.5579967317012438</v>
      </c>
      <c r="P19" s="65">
        <f t="shared" si="13"/>
        <v>3.615675</v>
      </c>
      <c r="Q19" s="6">
        <v>0</v>
      </c>
      <c r="R19" s="5" t="s">
        <v>14</v>
      </c>
      <c r="S19" t="s">
        <v>1776</v>
      </c>
      <c r="T19">
        <v>700</v>
      </c>
      <c r="U19">
        <v>635</v>
      </c>
      <c r="V19">
        <v>63</v>
      </c>
      <c r="W19">
        <v>70</v>
      </c>
      <c r="X19">
        <f t="shared" si="3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4"/>
        <v>0</v>
      </c>
      <c r="AD19">
        <f t="shared" si="5"/>
        <v>700</v>
      </c>
      <c r="AE19">
        <f t="shared" si="6"/>
        <v>7</v>
      </c>
      <c r="AF19" s="7">
        <f t="shared" si="7"/>
        <v>0.01</v>
      </c>
      <c r="AG19" s="37">
        <f t="shared" si="8"/>
        <v>0.91</v>
      </c>
      <c r="AH19" s="60">
        <f t="shared" si="9"/>
        <v>2.643327548852989</v>
      </c>
      <c r="AI19" s="60" cm="1">
        <f t="array" ref="AI19">SUMPRODUCT(($R$2:$R$1016=R19)*($Q$2:$Q$1016)*($AH$2:$AH$1016))/82</f>
        <v>2.6323875492621136</v>
      </c>
      <c r="AJ19" s="5">
        <f t="shared" si="14"/>
        <v>1.0041559228594368</v>
      </c>
      <c r="AK19" s="98">
        <f t="shared" si="10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1"/>
        <v>30.03422710622711</v>
      </c>
      <c r="H20" s="7">
        <f t="shared" si="12"/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3.5750000000000002</v>
      </c>
      <c r="M20" s="5" cm="1">
        <f t="array" ref="M20">INDEX('2026'!AM:AM, MAX(_xlfn._xlws.FILTER(ROW('2026'!E:E), ('2026'!E:E=Goalies!C20)*('2026'!AM:AM&lt;&gt;""))))</f>
        <v>2.6258649633648323</v>
      </c>
      <c r="N20" s="5">
        <f t="shared" si="2"/>
        <v>2.5996063137311838</v>
      </c>
      <c r="O20" s="5" cm="1">
        <f t="array" ref="O20">IFERROR(INDEX('2026'!AO:AO, MAX(_xlfn._xlws.FILTER(ROW('2026'!I:I), ('2026'!I:I=Goalies!B20)*('2026'!AO:AO&lt;&gt;"")))),"")</f>
        <v>2.651677087771255</v>
      </c>
      <c r="P20" s="65">
        <f t="shared" si="13"/>
        <v>2.5996063137311838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3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4"/>
        <v>13.619999999999997</v>
      </c>
      <c r="AD20">
        <f t="shared" si="5"/>
        <v>1092</v>
      </c>
      <c r="AE20">
        <f t="shared" si="6"/>
        <v>17.119999999999997</v>
      </c>
      <c r="AF20" s="7">
        <f t="shared" si="7"/>
        <v>1.5677655677655677E-2</v>
      </c>
      <c r="AG20" s="37">
        <f t="shared" si="8"/>
        <v>0.91567765567765569</v>
      </c>
      <c r="AH20" s="60">
        <f t="shared" si="9"/>
        <v>2.2507972122196738</v>
      </c>
      <c r="AI20" s="60" cm="1">
        <f t="array" ref="AI20">SUMPRODUCT(($R$2:$R$1016=R20)*($Q$2:$Q$1016)*($AH$2:$AH$1016))/82</f>
        <v>2.3421939946472645</v>
      </c>
      <c r="AJ20" s="5">
        <f t="shared" si="14"/>
        <v>0.96097813305112023</v>
      </c>
      <c r="AK20" s="98">
        <f t="shared" si="10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1"/>
        <v>41.08922230769231</v>
      </c>
      <c r="H21" s="7">
        <f t="shared" si="12"/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3.5750000000000002</v>
      </c>
      <c r="M21" s="5" cm="1">
        <f t="array" ref="M21">INDEX('2026'!AM:AM, MAX(_xlfn._xlws.FILTER(ROW('2026'!E:E), ('2026'!E:E=Goalies!C21)*('2026'!AM:AM&lt;&gt;""))))</f>
        <v>2.6258649633648323</v>
      </c>
      <c r="N21" s="5">
        <f t="shared" si="2"/>
        <v>2.6521236129984809</v>
      </c>
      <c r="O21" s="5" cm="1">
        <f t="array" ref="O21">IFERROR(INDEX('2026'!AO:AO, MAX(_xlfn._xlws.FILTER(ROW('2026'!I:I), ('2026'!I:I=Goalies!B21)*('2026'!AO:AO&lt;&gt;"")))),"")</f>
        <v>2.6499659968195459</v>
      </c>
      <c r="P21" s="65">
        <f t="shared" si="13"/>
        <v>2.6521236129984809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3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4"/>
        <v>12.89</v>
      </c>
      <c r="AD21">
        <f t="shared" si="5"/>
        <v>1300</v>
      </c>
      <c r="AE21">
        <f t="shared" si="6"/>
        <v>14.39</v>
      </c>
      <c r="AF21" s="7">
        <f t="shared" si="7"/>
        <v>1.106923076923077E-2</v>
      </c>
      <c r="AG21" s="37">
        <f t="shared" si="8"/>
        <v>0.91106923076923074</v>
      </c>
      <c r="AH21" s="60">
        <f t="shared" si="9"/>
        <v>2.3738088530838612</v>
      </c>
      <c r="AI21" s="60" cm="1">
        <f t="array" ref="AI21">SUMPRODUCT(($R$2:$R$1016=R21)*($Q$2:$Q$1016)*($AH$2:$AH$1016))/82</f>
        <v>2.3421939946472645</v>
      </c>
      <c r="AJ21" s="5">
        <f t="shared" si="14"/>
        <v>1.0134979675077502</v>
      </c>
      <c r="AK21" s="98">
        <f t="shared" si="10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1"/>
        <v>3.6813481182795704</v>
      </c>
      <c r="H22" s="7">
        <f t="shared" si="1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3.5750000000000002</v>
      </c>
      <c r="M22" s="5" cm="1">
        <f t="array" ref="M22">INDEX('2026'!AM:AM, MAX(_xlfn._xlws.FILTER(ROW('2026'!E:E), ('2026'!E:E=Goalies!C22)*('2026'!AM:AM&lt;&gt;""))))</f>
        <v>2.6258649633648323</v>
      </c>
      <c r="N22" s="5">
        <f t="shared" si="2"/>
        <v>2.7834168611667223</v>
      </c>
      <c r="O22" s="5" cm="1">
        <f t="array" ref="O22">IFERROR(INDEX('2026'!AO:AO, MAX(_xlfn._xlws.FILTER(ROW('2026'!I:I), ('2026'!I:I=Goalies!B22)*('2026'!AO:AO&lt;&gt;"")))),"")</f>
        <v>2.8166091702530371</v>
      </c>
      <c r="P22" s="65">
        <f t="shared" si="13"/>
        <v>2.7834168611667223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3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4"/>
        <v>-6.999999999999984E-2</v>
      </c>
      <c r="AD22">
        <f t="shared" si="5"/>
        <v>744</v>
      </c>
      <c r="AE22">
        <f t="shared" si="6"/>
        <v>-1.5699999999999998</v>
      </c>
      <c r="AF22" s="7">
        <f t="shared" si="7"/>
        <v>-2.1102150537634407E-3</v>
      </c>
      <c r="AG22" s="37">
        <f t="shared" si="8"/>
        <v>0.89788978494623661</v>
      </c>
      <c r="AH22" s="60">
        <f t="shared" si="9"/>
        <v>2.7256048112654314</v>
      </c>
      <c r="AI22" s="60" cm="1">
        <f t="array" ref="AI22">SUMPRODUCT(($R$2:$R$1016=R22)*($Q$2:$Q$1016)*($AH$2:$AH$1016))/82</f>
        <v>2.3421939946472645</v>
      </c>
      <c r="AJ22" s="5">
        <f t="shared" si="14"/>
        <v>1.1636972930057865</v>
      </c>
      <c r="AK22" s="98">
        <f t="shared" si="10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1"/>
        <v>48.586477477477487</v>
      </c>
      <c r="H23" s="7">
        <f t="shared" si="1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3.05</v>
      </c>
      <c r="M23" s="5" cm="1">
        <f t="array" ref="M23">INDEX('2026'!AM:AM, MAX(_xlfn._xlws.FILTER(ROW('2026'!E:E), ('2026'!E:E=Goalies!C23)*('2026'!AM:AM&lt;&gt;""))))</f>
        <v>3.16</v>
      </c>
      <c r="N23" s="5">
        <f t="shared" si="2"/>
        <v>3.081</v>
      </c>
      <c r="O23" s="5" cm="1">
        <f t="array" ref="O23">IFERROR(INDEX('2026'!AO:AO, MAX(_xlfn._xlws.FILTER(ROW('2026'!I:I), ('2026'!I:I=Goalies!B23)*('2026'!AO:AO&lt;&gt;"")))),"")</f>
        <v>3.1961465934451749</v>
      </c>
      <c r="P23" s="65">
        <f t="shared" si="13"/>
        <v>3.081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3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4"/>
        <v>14.189999999999998</v>
      </c>
      <c r="AD23">
        <f t="shared" si="5"/>
        <v>1443</v>
      </c>
      <c r="AE23">
        <f t="shared" si="6"/>
        <v>16.689999999999998</v>
      </c>
      <c r="AF23" s="7">
        <f t="shared" si="7"/>
        <v>1.1566181566181565E-2</v>
      </c>
      <c r="AG23" s="37">
        <f t="shared" si="8"/>
        <v>0.91156618156618163</v>
      </c>
      <c r="AH23" s="60">
        <f t="shared" si="9"/>
        <v>2.5406417631504872</v>
      </c>
      <c r="AI23" s="60" cm="1">
        <f t="array" ref="AI23">SUMPRODUCT(($R$2:$R$1016=R23)*($Q$2:$Q$1016)*($AH$2:$AH$1016))/82</f>
        <v>2.7035143795959873</v>
      </c>
      <c r="AJ23" s="5">
        <f t="shared" si="14"/>
        <v>0.93975522465323824</v>
      </c>
      <c r="AK23" s="98">
        <f t="shared" si="10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1"/>
        <v>25.697073684210526</v>
      </c>
      <c r="H24" s="7">
        <f t="shared" si="1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3.05</v>
      </c>
      <c r="M24" s="5" cm="1">
        <f t="array" ref="M24">INDEX('2026'!AM:AM, MAX(_xlfn._xlws.FILTER(ROW('2026'!E:E), ('2026'!E:E=Goalies!C24)*('2026'!AM:AM&lt;&gt;""))))</f>
        <v>3.16</v>
      </c>
      <c r="N24" s="5">
        <f t="shared" si="2"/>
        <v>3.3180000000000005</v>
      </c>
      <c r="O24" s="5" cm="1">
        <f t="array" ref="O24">IFERROR(INDEX('2026'!AO:AO, MAX(_xlfn._xlws.FILTER(ROW('2026'!I:I), ('2026'!I:I=Goalies!B24)*('2026'!AO:AO&lt;&gt;"")))),"")</f>
        <v>3.2641541166700181</v>
      </c>
      <c r="P24" s="65">
        <f t="shared" si="13"/>
        <v>3.3180000000000005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3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4"/>
        <v>-5.2800000000000011</v>
      </c>
      <c r="AD24">
        <f t="shared" si="5"/>
        <v>1140</v>
      </c>
      <c r="AE24">
        <f t="shared" si="6"/>
        <v>-5.2800000000000011</v>
      </c>
      <c r="AF24" s="7">
        <f t="shared" si="7"/>
        <v>-4.6315789473684223E-3</v>
      </c>
      <c r="AG24" s="37">
        <f t="shared" si="8"/>
        <v>0.89536842105263159</v>
      </c>
      <c r="AH24" s="60">
        <f t="shared" si="9"/>
        <v>3.0059920958519157</v>
      </c>
      <c r="AI24" s="60" cm="1">
        <f t="array" ref="AI24">SUMPRODUCT(($R$2:$R$1016=R24)*($Q$2:$Q$1016)*($AH$2:$AH$1016))/82</f>
        <v>2.7035143795959873</v>
      </c>
      <c r="AJ24" s="5">
        <f t="shared" si="14"/>
        <v>1.1118831542154144</v>
      </c>
      <c r="AK24" s="98">
        <f t="shared" si="10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1"/>
        <v>48.811598730606491</v>
      </c>
      <c r="H25" s="7">
        <f t="shared" si="1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3.14</v>
      </c>
      <c r="M25" s="5" cm="1">
        <f t="array" ref="M25">INDEX('2026'!AM:AM, MAX(_xlfn._xlws.FILTER(ROW('2026'!E:E), ('2026'!E:E=Goalies!C25)*('2026'!AM:AM&lt;&gt;""))))</f>
        <v>2.89</v>
      </c>
      <c r="N25" s="5">
        <f t="shared" si="2"/>
        <v>2.8755500000000001</v>
      </c>
      <c r="O25" s="5" cm="1">
        <f t="array" ref="O25">IFERROR(INDEX('2026'!AO:AO, MAX(_xlfn._xlws.FILTER(ROW('2026'!I:I), ('2026'!I:I=Goalies!B25)*('2026'!AO:AO&lt;&gt;"")))),"")</f>
        <v>2.8620533921821014</v>
      </c>
      <c r="P25" s="65">
        <f t="shared" si="13"/>
        <v>2.8755500000000001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3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4"/>
        <v>16.39</v>
      </c>
      <c r="AD25">
        <f t="shared" si="5"/>
        <v>1418</v>
      </c>
      <c r="AE25">
        <f t="shared" si="6"/>
        <v>22.39</v>
      </c>
      <c r="AF25" s="7">
        <f t="shared" si="7"/>
        <v>1.578984485190409E-2</v>
      </c>
      <c r="AG25" s="37">
        <f t="shared" si="8"/>
        <v>0.91578984485190407</v>
      </c>
      <c r="AH25" s="60">
        <f t="shared" si="9"/>
        <v>2.3923092890995798</v>
      </c>
      <c r="AI25" s="60" cm="1">
        <f t="array" ref="AI25">SUMPRODUCT(($R$2:$R$1016=R25)*($Q$2:$Q$1016)*($AH$2:$AH$1016))/82</f>
        <v>2.3866686000421642</v>
      </c>
      <c r="AJ25" s="5">
        <f t="shared" si="14"/>
        <v>1.0023634152882877</v>
      </c>
      <c r="AK25" s="98">
        <f t="shared" si="10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1"/>
        <v>26.29945</v>
      </c>
      <c r="H26" s="7">
        <f t="shared" si="1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3.14</v>
      </c>
      <c r="M26" s="5" cm="1">
        <f t="array" ref="M26">INDEX('2026'!AM:AM, MAX(_xlfn._xlws.FILTER(ROW('2026'!E:E), ('2026'!E:E=Goalies!C26)*('2026'!AM:AM&lt;&gt;""))))</f>
        <v>2.89</v>
      </c>
      <c r="N26" s="5">
        <f t="shared" si="2"/>
        <v>2.9044499999999998</v>
      </c>
      <c r="O26" s="5" cm="1">
        <f t="array" ref="O26">IFERROR(INDEX('2026'!AO:AO, MAX(_xlfn._xlws.FILTER(ROW('2026'!I:I), ('2026'!I:I=Goalies!B26)*('2026'!AO:AO&lt;&gt;"")))),"")</f>
        <v>2.8426168491697639</v>
      </c>
      <c r="P26" s="65">
        <f t="shared" si="13"/>
        <v>2.9044499999999998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3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4"/>
        <v>13.82</v>
      </c>
      <c r="AD26">
        <f t="shared" si="5"/>
        <v>1120</v>
      </c>
      <c r="AE26">
        <f t="shared" si="6"/>
        <v>18.32</v>
      </c>
      <c r="AF26" s="7">
        <f t="shared" si="7"/>
        <v>1.6357142857142858E-2</v>
      </c>
      <c r="AG26" s="37">
        <f t="shared" si="8"/>
        <v>0.91635714285714287</v>
      </c>
      <c r="AH26" s="60">
        <f t="shared" si="9"/>
        <v>2.3761930346498206</v>
      </c>
      <c r="AI26" s="60" cm="1">
        <f t="array" ref="AI26">SUMPRODUCT(($R$2:$R$1016=R26)*($Q$2:$Q$1016)*($AH$2:$AH$1016))/82</f>
        <v>2.3866686000421642</v>
      </c>
      <c r="AJ26" s="5">
        <f t="shared" si="14"/>
        <v>0.99561080017889436</v>
      </c>
      <c r="AK26" s="98">
        <f t="shared" si="10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1"/>
        <v>37.019893939393938</v>
      </c>
      <c r="H27" s="7">
        <f t="shared" si="12"/>
        <v>0.90213691796008866</v>
      </c>
      <c r="I27" s="7">
        <v>3.0499999999999963</v>
      </c>
      <c r="J27" s="9">
        <v>0.99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2.93</v>
      </c>
      <c r="M27" s="5" cm="1">
        <f t="array" ref="M27">INDEX('2026'!AM:AM, MAX(_xlfn._xlws.FILTER(ROW('2026'!E:E), ('2026'!E:E=Goalies!C27)*('2026'!AM:AM&lt;&gt;""))))</f>
        <v>3.0936292906528782</v>
      </c>
      <c r="N27" s="5">
        <f t="shared" si="2"/>
        <v>3.0626929977463493</v>
      </c>
      <c r="O27" s="5" cm="1">
        <f t="array" ref="O27">IFERROR(INDEX('2026'!AO:AO, MAX(_xlfn._xlws.FILTER(ROW('2026'!I:I), ('2026'!I:I=Goalies!B27)*('2026'!AO:AO&lt;&gt;"")))),"")</f>
        <v>3.1142244731246937</v>
      </c>
      <c r="P27" s="65">
        <f t="shared" si="13"/>
        <v>3.0626929977463493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3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4"/>
        <v>3.8599999999999994</v>
      </c>
      <c r="AD27">
        <f t="shared" si="5"/>
        <v>1320</v>
      </c>
      <c r="AE27">
        <f t="shared" si="6"/>
        <v>3.8599999999999994</v>
      </c>
      <c r="AF27" s="7">
        <f t="shared" si="7"/>
        <v>2.9242424242424238E-3</v>
      </c>
      <c r="AG27" s="37">
        <f t="shared" si="8"/>
        <v>0.90292424242424241</v>
      </c>
      <c r="AH27" s="60">
        <f t="shared" si="9"/>
        <v>2.7208588530060074</v>
      </c>
      <c r="AI27" s="60" cm="1">
        <f t="array" ref="AI27">SUMPRODUCT(($R$2:$R$1016=R27)*($Q$2:$Q$1016)*($AH$2:$AH$1016))/82</f>
        <v>2.7429261413999098</v>
      </c>
      <c r="AJ27" s="5">
        <f t="shared" si="14"/>
        <v>0.99195483682158503</v>
      </c>
      <c r="AK27" s="98">
        <f t="shared" si="10"/>
        <v>0.99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1"/>
        <v>36.955333333333336</v>
      </c>
      <c r="H28" s="7">
        <f t="shared" si="12"/>
        <v>0.90213691796008866</v>
      </c>
      <c r="I28" s="7">
        <v>3.0499999999999963</v>
      </c>
      <c r="J28" s="9">
        <v>1.01</v>
      </c>
      <c r="K28" s="93">
        <v>1.002126553285837</v>
      </c>
      <c r="L28" s="5" cm="1">
        <f t="array" ref="L28">INDEX('2026'!AK:AK, MAX(_xlfn._xlws.FILTER(ROW('2026'!E:E), ('2026'!E:E=Goalies!C28)*('2026'!AK:AK&lt;&gt;""))))</f>
        <v>2.93</v>
      </c>
      <c r="M28" s="5" cm="1">
        <f t="array" ref="M28">INDEX('2026'!AM:AM, MAX(_xlfn._xlws.FILTER(ROW('2026'!E:E), ('2026'!E:E=Goalies!C28)*('2026'!AM:AM&lt;&gt;""))))</f>
        <v>3.0936292906528782</v>
      </c>
      <c r="N28" s="5">
        <f t="shared" si="2"/>
        <v>3.1245655835594071</v>
      </c>
      <c r="O28" s="5" cm="1">
        <f t="array" ref="O28">IFERROR(INDEX('2026'!AO:AO, MAX(_xlfn._xlws.FILTER(ROW('2026'!I:I), ('2026'!I:I=Goalies!B28)*('2026'!AO:AO&lt;&gt;"")))),"")</f>
        <v>3.1167323697018374</v>
      </c>
      <c r="P28" s="65">
        <f t="shared" si="13"/>
        <v>3.1245655835594071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3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4"/>
        <v>-0.34000000000000341</v>
      </c>
      <c r="AD28">
        <f t="shared" si="5"/>
        <v>1230</v>
      </c>
      <c r="AE28">
        <f t="shared" si="6"/>
        <v>1.6599999999999966</v>
      </c>
      <c r="AF28" s="7">
        <f t="shared" si="7"/>
        <v>1.3495934959349566E-3</v>
      </c>
      <c r="AG28" s="37">
        <f t="shared" si="8"/>
        <v>0.90134959349593502</v>
      </c>
      <c r="AH28" s="60">
        <f t="shared" si="9"/>
        <v>2.7649934297938121</v>
      </c>
      <c r="AI28" s="60" cm="1">
        <f t="array" ref="AI28">SUMPRODUCT(($R$2:$R$1016=R28)*($Q$2:$Q$1016)*($AH$2:$AH$1016))/82</f>
        <v>2.7429261413999098</v>
      </c>
      <c r="AJ28" s="5">
        <f t="shared" si="14"/>
        <v>1.0080451631784149</v>
      </c>
      <c r="AK28" s="98">
        <f t="shared" si="10"/>
        <v>1.01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1"/>
        <v>38.158869863013699</v>
      </c>
      <c r="H29" s="7">
        <f t="shared" si="1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3.3409474074874432</v>
      </c>
      <c r="M29" s="5" cm="1">
        <f t="array" ref="M29">INDEX('2026'!AM:AM, MAX(_xlfn._xlws.FILTER(ROW('2026'!E:E), ('2026'!E:E=Goalies!C29)*('2026'!AM:AM&lt;&gt;""))))</f>
        <v>2.9883219358816504</v>
      </c>
      <c r="N29" s="5">
        <f t="shared" si="2"/>
        <v>2.9136138874846091</v>
      </c>
      <c r="O29" s="5" cm="1">
        <f t="array" ref="O29">IFERROR(INDEX('2026'!AO:AO, MAX(_xlfn._xlws.FILTER(ROW('2026'!I:I), ('2026'!I:I=Goalies!B29)*('2026'!AO:AO&lt;&gt;"")))),"")</f>
        <v>3.0886148743558683</v>
      </c>
      <c r="P29" s="65">
        <f t="shared" si="13"/>
        <v>2.9136138874846091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3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4"/>
        <v>10.480000000000004</v>
      </c>
      <c r="AD29">
        <f t="shared" si="5"/>
        <v>1168</v>
      </c>
      <c r="AE29">
        <f t="shared" si="6"/>
        <v>9.980000000000004</v>
      </c>
      <c r="AF29" s="7">
        <f t="shared" si="7"/>
        <v>8.5445205479452082E-3</v>
      </c>
      <c r="AG29" s="37">
        <f t="shared" si="8"/>
        <v>0.90854452054794521</v>
      </c>
      <c r="AH29" s="60">
        <f>(1-AG29)*Y29</f>
        <v>2.4845573004245005</v>
      </c>
      <c r="AI29" s="60" cm="1">
        <f t="array" ref="AI29">SUMPRODUCT(($R$2:$R$1016=R29)*($Q$2:$Q$1016)*($AH$2:$AH$1016))/82</f>
        <v>2.5877442428771196</v>
      </c>
      <c r="AJ29" s="5">
        <f>AH29/AI29</f>
        <v>0.96012475238360762</v>
      </c>
      <c r="AK29" s="98">
        <f t="shared" si="10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1"/>
        <v>27.051830985915494</v>
      </c>
      <c r="H30" s="7">
        <f t="shared" si="1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3.3409474074874432</v>
      </c>
      <c r="M30" s="5" cm="1">
        <f t="array" ref="M30">INDEX('2026'!AM:AM, MAX(_xlfn._xlws.FILTER(ROW('2026'!E:E), ('2026'!E:E=Goalies!C30)*('2026'!AM:AM&lt;&gt;""))))</f>
        <v>2.9883219358816504</v>
      </c>
      <c r="N30" s="5">
        <f t="shared" si="2"/>
        <v>3.0779715939580998</v>
      </c>
      <c r="O30" s="5" cm="1">
        <f t="array" ref="O30">IFERROR(INDEX('2026'!AO:AO, MAX(_xlfn._xlws.FILTER(ROW('2026'!I:I), ('2026'!I:I=Goalies!B30)*('2026'!AO:AO&lt;&gt;"")))),"")</f>
        <v>3.0925711597129282</v>
      </c>
      <c r="P30" s="65">
        <f t="shared" si="13"/>
        <v>3.0779715939580998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3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4"/>
        <v>2.3400000000000034</v>
      </c>
      <c r="AD30">
        <f t="shared" si="5"/>
        <v>1065</v>
      </c>
      <c r="AE30">
        <f t="shared" si="6"/>
        <v>1.8400000000000034</v>
      </c>
      <c r="AF30" s="7">
        <f t="shared" si="7"/>
        <v>1.7276995305164351E-3</v>
      </c>
      <c r="AG30" s="37">
        <f t="shared" si="8"/>
        <v>0.90172769953051646</v>
      </c>
      <c r="AH30" s="60">
        <f t="shared" si="9"/>
        <v>2.6697488551133457</v>
      </c>
      <c r="AI30" s="60" cm="1">
        <f t="array" ref="AI30">SUMPRODUCT(($R$2:$R$1016=R30)*($Q$2:$Q$1016)*($AH$2:$AH$1016))/82</f>
        <v>2.5877442428771196</v>
      </c>
      <c r="AJ30" s="5">
        <f t="shared" si="14"/>
        <v>1.0316896124730826</v>
      </c>
      <c r="AK30" s="98">
        <f t="shared" si="10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1595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1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2.9883219358816504</v>
      </c>
      <c r="N31" s="5">
        <f t="shared" ref="N31" si="18">J31*M31</f>
        <v>3.1078548133169166</v>
      </c>
      <c r="O31" s="5"/>
      <c r="P31" s="65">
        <f t="shared" si="13"/>
        <v>3.1078548133169166</v>
      </c>
      <c r="Q31" s="6">
        <v>10</v>
      </c>
      <c r="R31" s="5" t="s">
        <v>17</v>
      </c>
      <c r="S31" t="s">
        <v>1595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SUMPRODUCT(($R$2:$R$1016=R31)*($Q$2:$Q$1016)*($AH$2:$AH$1016))/82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1"/>
        <v>49.589022271386433</v>
      </c>
      <c r="H32" s="7">
        <f t="shared" si="12"/>
        <v>0.90056560261272667</v>
      </c>
      <c r="I32" s="7">
        <v>2.6385508317929718</v>
      </c>
      <c r="J32" s="9">
        <v>0.995</v>
      </c>
      <c r="K32" s="93">
        <v>0.99</v>
      </c>
      <c r="L32" s="5" cm="1">
        <f t="array" ref="L32">INDEX('2026'!AK:AK, MAX(_xlfn._xlws.FILTER(ROW('2026'!E:E), ('2026'!E:E=Goalies!C32)*('2026'!AK:AK&lt;&gt;""))))</f>
        <v>3.1</v>
      </c>
      <c r="M32" s="5" cm="1">
        <f t="array" ref="M32">INDEX('2026'!AM:AM, MAX(_xlfn._xlws.FILTER(ROW('2026'!E:E), ('2026'!E:E=Goalies!C32)*('2026'!AM:AM&lt;&gt;""))))</f>
        <v>2.81</v>
      </c>
      <c r="N32" s="5">
        <f t="shared" si="2"/>
        <v>2.7959499999999999</v>
      </c>
      <c r="O32" s="5" cm="1">
        <f t="array" ref="O32">IFERROR(INDEX('2026'!AO:AO, MAX(_xlfn._xlws.FILTER(ROW('2026'!I:I), ('2026'!I:I=Goalies!B32)*('2026'!AO:AO&lt;&gt;"")))),"")</f>
        <v>2.7731581608301381</v>
      </c>
      <c r="P32" s="65">
        <f t="shared" si="13"/>
        <v>2.7959499999999999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3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4"/>
        <v>1.5300000000000011</v>
      </c>
      <c r="AD32">
        <f t="shared" si="5"/>
        <v>1356</v>
      </c>
      <c r="AE32">
        <f t="shared" si="6"/>
        <v>3.5300000000000011</v>
      </c>
      <c r="AF32" s="7">
        <f t="shared" si="7"/>
        <v>2.6032448377581131E-3</v>
      </c>
      <c r="AG32" s="37">
        <f t="shared" si="8"/>
        <v>0.90260324483775811</v>
      </c>
      <c r="AH32" s="60">
        <f t="shared" si="9"/>
        <v>2.6049921491193722</v>
      </c>
      <c r="AI32" s="60" cm="1">
        <f t="array" ref="AI32">SUMPRODUCT(($R$2:$R$1016=R32)*($Q$2:$Q$1016)*($AH$2:$AH$1016))/82</f>
        <v>2.6594913158532063</v>
      </c>
      <c r="AJ32" s="5">
        <f t="shared" si="14"/>
        <v>0.97950767261056093</v>
      </c>
      <c r="AK32" s="98">
        <f t="shared" si="10"/>
        <v>0.995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1"/>
        <v>24.257357142857146</v>
      </c>
      <c r="H33" s="7">
        <f t="shared" si="12"/>
        <v>0.90056560261272667</v>
      </c>
      <c r="I33" s="7">
        <v>2.8859149722735631</v>
      </c>
      <c r="J33" s="9">
        <v>1.0049999999999999</v>
      </c>
      <c r="K33" s="93">
        <v>1.02</v>
      </c>
      <c r="L33" s="5" cm="1">
        <f t="array" ref="L33">INDEX('2026'!AK:AK, MAX(_xlfn._xlws.FILTER(ROW('2026'!E:E), ('2026'!E:E=Goalies!C33)*('2026'!AK:AK&lt;&gt;""))))</f>
        <v>3.1</v>
      </c>
      <c r="M33" s="5" cm="1">
        <f t="array" ref="M33">INDEX('2026'!AM:AM, MAX(_xlfn._xlws.FILTER(ROW('2026'!E:E), ('2026'!E:E=Goalies!C33)*('2026'!AM:AM&lt;&gt;""))))</f>
        <v>2.81</v>
      </c>
      <c r="N33" s="5">
        <f t="shared" si="2"/>
        <v>2.8240499999999997</v>
      </c>
      <c r="O33" s="5" cm="1">
        <f t="array" ref="O33">IFERROR(INDEX('2026'!AO:AO, MAX(_xlfn._xlws.FILTER(ROW('2026'!I:I), ('2026'!I:I=Goalies!B33)*('2026'!AO:AO&lt;&gt;"")))),"")</f>
        <v>2.8909456089376877</v>
      </c>
      <c r="P33" s="65">
        <f t="shared" si="13"/>
        <v>2.8240499999999997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3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4"/>
        <v>0</v>
      </c>
      <c r="AD33">
        <f t="shared" si="5"/>
        <v>700</v>
      </c>
      <c r="AE33">
        <f t="shared" si="6"/>
        <v>-2.5</v>
      </c>
      <c r="AF33" s="7">
        <f t="shared" si="7"/>
        <v>-3.5714285714285713E-3</v>
      </c>
      <c r="AG33" s="37">
        <f t="shared" si="8"/>
        <v>0.89642857142857146</v>
      </c>
      <c r="AH33" s="60">
        <f t="shared" si="9"/>
        <v>2.7701411392219</v>
      </c>
      <c r="AI33" s="60" cm="1">
        <f t="array" ref="AI33">SUMPRODUCT(($R$2:$R$1016=R33)*($Q$2:$Q$1016)*($AH$2:$AH$1016))/82</f>
        <v>2.6594913158532063</v>
      </c>
      <c r="AJ33" s="5">
        <f t="shared" si="14"/>
        <v>1.0416056343967401</v>
      </c>
      <c r="AK33" s="98">
        <f t="shared" si="10"/>
        <v>1.0049999999999999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1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2.8564361356058368</v>
      </c>
      <c r="M34" s="5" cm="1">
        <f t="array" ref="M34">INDEX('2026'!AM:AM, MAX(_xlfn._xlws.FILTER(ROW('2026'!E:E), ('2026'!E:E=Goalies!C34)*('2026'!AM:AM&lt;&gt;""))))</f>
        <v>2.7660909944062722</v>
      </c>
      <c r="N34" s="5">
        <f>J34*M36</f>
        <v>2.7777036543940095</v>
      </c>
      <c r="O34" s="5" cm="1">
        <f t="array" ref="O34">IFERROR(INDEX('2026'!AO:AO, MAX(_xlfn._xlws.FILTER(ROW('2026'!I:I), ('2026'!I:I=Goalies!B34)*('2026'!AO:AO&lt;&gt;"")))),"")</f>
        <v>2.7665315239278705</v>
      </c>
      <c r="P34" s="65">
        <f t="shared" si="13"/>
        <v>2.6969387195461154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3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4"/>
        <v>14.150000000000006</v>
      </c>
      <c r="AD34">
        <f t="shared" si="5"/>
        <v>1311</v>
      </c>
      <c r="AE34">
        <f t="shared" si="6"/>
        <v>20.650000000000006</v>
      </c>
      <c r="AF34" s="7">
        <f t="shared" si="7"/>
        <v>1.575133485888635E-2</v>
      </c>
      <c r="AG34" s="37">
        <f t="shared" si="8"/>
        <v>0.91575133485888638</v>
      </c>
      <c r="AH34" s="60">
        <f t="shared" si="9"/>
        <v>2.2274539874161561</v>
      </c>
      <c r="AI34" s="60" cm="1">
        <f t="array" ref="AI34">SUMPRODUCT(($R$2:$R$1016=R34)*($Q$2:$Q$1016)*($AH$2:$AH$1016))/82</f>
        <v>2.2879123655406968</v>
      </c>
      <c r="AJ34" s="5">
        <f t="shared" si="14"/>
        <v>0.97357487155752453</v>
      </c>
      <c r="AK34" s="98">
        <f t="shared" si="10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6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6" si="30">AG35</f>
        <v>0.90812897366030887</v>
      </c>
      <c r="G35">
        <f t="shared" ref="G35:G66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2.8564361356058368</v>
      </c>
      <c r="M35" s="5" cm="1">
        <f t="array" ref="M35">INDEX('2026'!AM:AM, MAX(_xlfn._xlws.FILTER(ROW('2026'!E:E), ('2026'!E:E=Goalies!C35)*('2026'!AM:AM&lt;&gt;""))))</f>
        <v>2.7660909944062722</v>
      </c>
      <c r="N35" s="5">
        <f>J35*M37</f>
        <v>2.962883898020277</v>
      </c>
      <c r="O35" s="5" cm="1">
        <f t="array" ref="O35">IFERROR(INDEX('2026'!AO:AO, MAX(_xlfn._xlws.FILTER(ROW('2026'!I:I), ('2026'!I:I=Goalies!B35)*('2026'!AO:AO&lt;&gt;"")))),"")</f>
        <v>2.8134297302546742</v>
      </c>
      <c r="P35" s="65">
        <f t="shared" si="13"/>
        <v>2.8767346341825233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6" si="33">AB35-AA35</f>
        <v>6.9500000000000028</v>
      </c>
      <c r="AD35">
        <f t="shared" ref="AD35:AD66" si="34">SUM(T35,Z35)</f>
        <v>1101</v>
      </c>
      <c r="AE35">
        <f t="shared" ref="AE35:AE66" si="35">SUM(X35+AC35)</f>
        <v>8.9500000000000028</v>
      </c>
      <c r="AF35" s="7">
        <f t="shared" ref="AF35:AF66" si="36">AE35/AD35</f>
        <v>8.1289736603088122E-3</v>
      </c>
      <c r="AG35" s="37">
        <f t="shared" ref="AG35:AG66" si="37">AF35+0.9</f>
        <v>0.90812897366030887</v>
      </c>
      <c r="AH35" s="60">
        <f t="shared" ref="AH35:AH66" si="38">(1-AG35)*Y35</f>
        <v>2.4289819144979599</v>
      </c>
      <c r="AI35" s="60" cm="1">
        <f t="array" ref="AI35">SUMPRODUCT(($R$2:$R$1016=R35)*($Q$2:$Q$1016)*($AH$2:$AH$1016))/82</f>
        <v>2.2879123655406968</v>
      </c>
      <c r="AJ35" s="5">
        <f t="shared" ref="AJ35:AJ66" si="39">AH35/AI35</f>
        <v>1.0616586330324433</v>
      </c>
      <c r="AK35" s="98">
        <f t="shared" ref="AK35:AK66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3.1631217689012718</v>
      </c>
      <c r="M36" s="5" cm="1">
        <f t="array" ref="M36">INDEX('2026'!AM:AM, MAX(_xlfn._xlws.FILTER(ROW('2026'!E:E), ('2026'!E:E=Goalies!C36)*('2026'!AM:AM&lt;&gt;""))))</f>
        <v>2.8489268250194968</v>
      </c>
      <c r="N36" s="5">
        <f>J36*M38</f>
        <v>2.9798999999999998</v>
      </c>
      <c r="O36" s="5" cm="1">
        <f t="array" ref="O36">IFERROR(INDEX('2026'!AO:AO, MAX(_xlfn._xlws.FILTER(ROW('2026'!I:I), ('2026'!I:I=Goalies!B36)*('2026'!AO:AO&lt;&gt;"")))),"")</f>
        <v>2.8636981161907831</v>
      </c>
      <c r="P36" s="65">
        <f t="shared" si="13"/>
        <v>2.8204375567693019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SUMPRODUCT(($R$2:$R$1016=R36)*($Q$2:$Q$1016)*($AH$2:$AH$1016))/82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3.1631217689012718</v>
      </c>
      <c r="M37" s="5" cm="1">
        <f t="array" ref="M37">INDEX('2026'!AM:AM, MAX(_xlfn._xlws.FILTER(ROW('2026'!E:E), ('2026'!E:E=Goalies!C37)*('2026'!AM:AM&lt;&gt;""))))</f>
        <v>2.8489268250194968</v>
      </c>
      <c r="N37" s="5">
        <f>J37*M39</f>
        <v>3.0551499999999994</v>
      </c>
      <c r="O37" s="5" cm="1">
        <f t="array" ref="O37">IFERROR(INDEX('2026'!AO:AO, MAX(_xlfn._xlws.FILTER(ROW('2026'!I:I), ('2026'!I:I=Goalies!B37)*('2026'!AO:AO&lt;&gt;"")))),"")</f>
        <v>2.9340752336480072</v>
      </c>
      <c r="P37" s="65">
        <f t="shared" si="13"/>
        <v>2.8916607273947887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SUMPRODUCT(($R$2:$R$1016=R37)*($Q$2:$Q$1016)*($AH$2:$AH$1016))/82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3.0745161520762161</v>
      </c>
      <c r="M38" s="5" cm="1">
        <f t="array" ref="M38">INDEX('2026'!AM:AM, MAX(_xlfn._xlws.FILTER(ROW('2026'!E:E), ('2026'!E:E=Goalies!C38)*('2026'!AM:AM&lt;&gt;""))))</f>
        <v>3.01</v>
      </c>
      <c r="N38" s="5">
        <f t="shared" ref="N38:N85" si="41">J38*M38</f>
        <v>3.01</v>
      </c>
      <c r="O38" s="5" cm="1">
        <f t="array" ref="O38">IFERROR(INDEX('2026'!AO:AO, MAX(_xlfn._xlws.FILTER(ROW('2026'!I:I), ('2026'!I:I=Goalies!B38)*('2026'!AO:AO&lt;&gt;"")))),"")</f>
        <v>3.0489269638691425</v>
      </c>
      <c r="P38" s="65">
        <f t="shared" si="13"/>
        <v>3.01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SUMPRODUCT(($R$2:$R$1016=R38)*($Q$2:$Q$1016)*($AH$2:$AH$1016))/82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>SUMIFS(G:G,C:C,C39)/82</f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3.0745161520762161</v>
      </c>
      <c r="M39" s="5" cm="1">
        <f t="array" ref="M39">INDEX('2026'!AM:AM, MAX(_xlfn._xlws.FILTER(ROW('2026'!E:E), ('2026'!E:E=Goalies!C39)*('2026'!AM:AM&lt;&gt;""))))</f>
        <v>3.01</v>
      </c>
      <c r="N39" s="5">
        <f t="shared" si="41"/>
        <v>3.0701999999999998</v>
      </c>
      <c r="O39" s="5" cm="1">
        <f t="array" ref="O39">IFERROR(INDEX('2026'!AO:AO, MAX(_xlfn._xlws.FILTER(ROW('2026'!I:I), ('2026'!I:I=Goalies!B39)*('2026'!AO:AO&lt;&gt;"")))),"")</f>
        <v>3.0754556954326322</v>
      </c>
      <c r="P39" s="65">
        <f t="shared" si="13"/>
        <v>3.0701999999999998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SUMPRODUCT(($R$2:$R$1016=R39)*($Q$2:$Q$1016)*($AH$2:$AH$1016))/82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3.0745161520762161</v>
      </c>
      <c r="M40" s="5" cm="1">
        <f t="array" ref="M40">INDEX('2026'!AM:AM, MAX(_xlfn._xlws.FILTER(ROW('2026'!E:E), ('2026'!E:E=Goalies!C40)*('2026'!AM:AM&lt;&gt;""))))</f>
        <v>3.01</v>
      </c>
      <c r="N40" s="5">
        <f t="shared" si="41"/>
        <v>2.9648499999999998</v>
      </c>
      <c r="O40" s="5" cm="1">
        <f t="array" ref="O40">IFERROR(INDEX('2026'!AO:AO, MAX(_xlfn._xlws.FILTER(ROW('2026'!I:I), ('2026'!I:I=Goalies!B40)*('2026'!AO:AO&lt;&gt;"")))),"")</f>
        <v>3.0573858351504266</v>
      </c>
      <c r="P40" s="65">
        <f t="shared" si="13"/>
        <v>2.9648499999999998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SUMPRODUCT(($R$2:$R$1016=R40)*($Q$2:$Q$1016)*($AH$2:$AH$1016))/82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2.8226977506332473</v>
      </c>
      <c r="M41" s="5" cm="1">
        <f t="array" ref="M41">INDEX('2026'!AM:AM, MAX(_xlfn._xlws.FILTER(ROW('2026'!E:E), ('2026'!E:E=Goalies!C41)*('2026'!AM:AM&lt;&gt;""))))</f>
        <v>3.1252080312199477</v>
      </c>
      <c r="N41" s="5">
        <f t="shared" si="41"/>
        <v>3.0968975467285826</v>
      </c>
      <c r="O41" s="5" cm="1">
        <f t="array" ref="O41">IFERROR(INDEX('2026'!AO:AO, MAX(_xlfn._xlws.FILTER(ROW('2026'!I:I), ('2026'!I:I=Goalies!B41)*('2026'!AO:AO&lt;&gt;"")))),"")</f>
        <v>3.13306191240203</v>
      </c>
      <c r="P41" s="65">
        <f t="shared" si="13"/>
        <v>3.0968975467285826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SUMPRODUCT(($R$2:$R$1016=R41)*($Q$2:$Q$1016)*($AH$2:$AH$1016))/82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2.8226977506332473</v>
      </c>
      <c r="M42" s="5" cm="1">
        <f t="array" ref="M42">INDEX('2026'!AM:AM, MAX(_xlfn._xlws.FILTER(ROW('2026'!E:E), ('2026'!E:E=Goalies!C42)*('2026'!AM:AM&lt;&gt;""))))</f>
        <v>3.1252080312199477</v>
      </c>
      <c r="N42" s="5">
        <f t="shared" si="41"/>
        <v>3.187712191844347</v>
      </c>
      <c r="O42" s="5" cm="1">
        <f t="array" ref="O42">IFERROR(INDEX('2026'!AO:AO, MAX(_xlfn._xlws.FILTER(ROW('2026'!I:I), ('2026'!I:I=Goalies!B42)*('2026'!AO:AO&lt;&gt;"")))),"")</f>
        <v>3.2544902014345776</v>
      </c>
      <c r="P42" s="65">
        <f t="shared" si="13"/>
        <v>3.187712191844347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SUMPRODUCT(($R$2:$R$1016=R42)*($Q$2:$Q$1016)*($AH$2:$AH$1016))/82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2.9433280361130896</v>
      </c>
      <c r="M43" s="5" cm="1">
        <f t="array" ref="M43">INDEX('2026'!AM:AM, MAX(_xlfn._xlws.FILTER(ROW('2026'!E:E), ('2026'!E:E=Goalies!C43)*('2026'!AM:AM&lt;&gt;""))))</f>
        <v>2.9441643062970964</v>
      </c>
      <c r="N43" s="5">
        <f t="shared" si="41"/>
        <v>3.0030475924230382</v>
      </c>
      <c r="O43" s="5" cm="1">
        <f t="array" ref="O43">IFERROR(INDEX('2026'!AO:AO, MAX(_xlfn._xlws.FILTER(ROW('2026'!I:I), ('2026'!I:I=Goalies!B43)*('2026'!AO:AO&lt;&gt;"")))),"")</f>
        <v>2.9922768362945096</v>
      </c>
      <c r="P43" s="65">
        <f t="shared" si="13"/>
        <v>3.0030475924230382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SUMPRODUCT(($R$2:$R$1016=R43)*($Q$2:$Q$1016)*($AH$2:$AH$1016))/82</f>
        <v>2.4583634836080579</v>
      </c>
      <c r="AJ43" s="5">
        <f t="shared" si="39"/>
        <v>1.0671715648631481</v>
      </c>
      <c r="AK43" s="98">
        <f t="shared" si="40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2.9433280361130896</v>
      </c>
      <c r="M44" s="5" cm="1">
        <f t="array" ref="M44">INDEX('2026'!AM:AM, MAX(_xlfn._xlws.FILTER(ROW('2026'!E:E), ('2026'!E:E=Goalies!C44)*('2026'!AM:AM&lt;&gt;""))))</f>
        <v>2.9441643062970964</v>
      </c>
      <c r="N44" s="5">
        <f t="shared" si="41"/>
        <v>2.9147226632341252</v>
      </c>
      <c r="O44" s="5" cm="1">
        <f t="array" ref="O44">IFERROR(INDEX('2026'!AO:AO, MAX(_xlfn._xlws.FILTER(ROW('2026'!I:I), ('2026'!I:I=Goalies!B44)*('2026'!AO:AO&lt;&gt;"")))),"")</f>
        <v>2.8997068844448668</v>
      </c>
      <c r="P44" s="65">
        <f t="shared" si="13"/>
        <v>2.9147226632341252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SUMPRODUCT(($R$2:$R$1016=R44)*($Q$2:$Q$1016)*($AH$2:$AH$1016))/82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2.9433280361130896</v>
      </c>
      <c r="M45" s="5" cm="1">
        <f t="array" ref="M45">INDEX('2026'!AM:AM, MAX(_xlfn._xlws.FILTER(ROW('2026'!E:E), ('2026'!E:E=Goalies!C45)*('2026'!AM:AM&lt;&gt;""))))</f>
        <v>2.9441643062970964</v>
      </c>
      <c r="N45" s="5">
        <f t="shared" si="41"/>
        <v>3.0619308785489805</v>
      </c>
      <c r="O45" s="5" cm="1">
        <f t="array" ref="O45">IFERROR(INDEX('2026'!AO:AO, MAX(_xlfn._xlws.FILTER(ROW('2026'!I:I), ('2026'!I:I=Goalies!B45)*('2026'!AO:AO&lt;&gt;"")))),"")</f>
        <v>2.7912825915196211</v>
      </c>
      <c r="P45" s="65">
        <f t="shared" si="13"/>
        <v>3.0619308785489805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SUMPRODUCT(($R$2:$R$1016=R45)*($Q$2:$Q$1016)*($AH$2:$AH$1016))/82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2.8994437962961168</v>
      </c>
      <c r="M46" s="5" cm="1">
        <f t="array" ref="M46">INDEX('2026'!AM:AM, MAX(_xlfn._xlws.FILTER(ROW('2026'!E:E), ('2026'!E:E=Goalies!C46)*('2026'!AM:AM&lt;&gt;""))))</f>
        <v>2.9307175930811784</v>
      </c>
      <c r="N46" s="5">
        <f t="shared" si="41"/>
        <v>2.8427960652887432</v>
      </c>
      <c r="O46" s="5" cm="1">
        <f t="array" ref="O46">IFERROR(INDEX('2026'!AO:AO, MAX(_xlfn._xlws.FILTER(ROW('2026'!I:I), ('2026'!I:I=Goalies!B46)*('2026'!AO:AO&lt;&gt;"")))),"")</f>
        <v>2.9156362986187889</v>
      </c>
      <c r="P46" s="65">
        <f t="shared" si="13"/>
        <v>2.8427960652887432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SUMPRODUCT(($R$2:$R$1016=R46)*($Q$2:$Q$1016)*($AH$2:$AH$1016))/82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2.8994437962961168</v>
      </c>
      <c r="M47" s="5" cm="1">
        <f t="array" ref="M47">INDEX('2026'!AM:AM, MAX(_xlfn._xlws.FILTER(ROW('2026'!E:E), ('2026'!E:E=Goalies!C47)*('2026'!AM:AM&lt;&gt;""))))</f>
        <v>2.9307175930811784</v>
      </c>
      <c r="N47" s="5">
        <f t="shared" si="41"/>
        <v>3.1065606486660493</v>
      </c>
      <c r="O47" s="5" cm="1">
        <f t="array" ref="O47">IFERROR(INDEX('2026'!AO:AO, MAX(_xlfn._xlws.FILTER(ROW('2026'!I:I), ('2026'!I:I=Goalies!B47)*('2026'!AO:AO&lt;&gt;"")))),"")</f>
        <v>3.1715685268377944</v>
      </c>
      <c r="P47" s="65">
        <f t="shared" si="13"/>
        <v>3.1065606486660493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SUMPRODUCT(($R$2:$R$1016=R47)*($Q$2:$Q$1016)*($AH$2:$AH$1016))/82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2.8123778442108005</v>
      </c>
      <c r="M48" s="5" cm="1">
        <f t="array" ref="M48">INDEX('2026'!AM:AM, MAX(_xlfn._xlws.FILTER(ROW('2026'!E:E), ('2026'!E:E=Goalies!C48)*('2026'!AM:AM&lt;&gt;""))))</f>
        <v>3.03</v>
      </c>
      <c r="N48" s="5">
        <f t="shared" si="41"/>
        <v>2.9390999999999998</v>
      </c>
      <c r="O48" s="5" cm="1">
        <f t="array" ref="O48">IFERROR(INDEX('2026'!AO:AO, MAX(_xlfn._xlws.FILTER(ROW('2026'!I:I), ('2026'!I:I=Goalies!B48)*('2026'!AO:AO&lt;&gt;"")))),"")</f>
        <v>2.869393500937123</v>
      </c>
      <c r="P48" s="65">
        <f t="shared" si="13"/>
        <v>2.9390999999999998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SUMPRODUCT(($R$2:$R$1016=R48)*($Q$2:$Q$1016)*($AH$2:$AH$1016))/82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2.8123778442108005</v>
      </c>
      <c r="M49" s="5" cm="1">
        <f t="array" ref="M49">INDEX('2026'!AM:AM, MAX(_xlfn._xlws.FILTER(ROW('2026'!E:E), ('2026'!E:E=Goalies!C49)*('2026'!AM:AM&lt;&gt;""))))</f>
        <v>3.03</v>
      </c>
      <c r="N49" s="5">
        <f t="shared" si="41"/>
        <v>3.1814999999999998</v>
      </c>
      <c r="O49" s="5" cm="1">
        <f t="array" ref="O49">IFERROR(INDEX('2026'!AO:AO, MAX(_xlfn._xlws.FILTER(ROW('2026'!I:I), ('2026'!I:I=Goalies!B49)*('2026'!AO:AO&lt;&gt;"")))),"")</f>
        <v>3.0540831364013497</v>
      </c>
      <c r="P49" s="65">
        <f t="shared" si="13"/>
        <v>3.1814999999999998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SUMPRODUCT(($R$2:$R$1016=R49)*($Q$2:$Q$1016)*($AH$2:$AH$1016))/82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2.8123778442108005</v>
      </c>
      <c r="M50" s="5" cm="1">
        <f t="array" ref="M50">INDEX('2026'!AM:AM, MAX(_xlfn._xlws.FILTER(ROW('2026'!E:E), ('2026'!E:E=Goalies!C50)*('2026'!AM:AM&lt;&gt;""))))</f>
        <v>3.03</v>
      </c>
      <c r="N50" s="5">
        <f t="shared" si="41"/>
        <v>3.2117999999999998</v>
      </c>
      <c r="O50" s="5" cm="1">
        <f t="array" ref="O50">IFERROR(INDEX('2026'!AO:AO, MAX(_xlfn._xlws.FILTER(ROW('2026'!I:I), ('2026'!I:I=Goalies!B50)*('2026'!AO:AO&lt;&gt;"")))),"")</f>
        <v>3.2683341650565167</v>
      </c>
      <c r="P50" s="65">
        <f t="shared" si="13"/>
        <v>3.2117999999999998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SUMPRODUCT(($R$2:$R$1016=R50)*($Q$2:$Q$1016)*($AH$2:$AH$1016))/82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3.0637016571605584</v>
      </c>
      <c r="M51" s="5" cm="1">
        <f t="array" ref="M51">INDEX('2026'!AM:AM, MAX(_xlfn._xlws.FILTER(ROW('2026'!E:E), ('2026'!E:E=Goalies!C51)*('2026'!AM:AM&lt;&gt;""))))</f>
        <v>3.1</v>
      </c>
      <c r="N51" s="5">
        <f t="shared" si="41"/>
        <v>3.069</v>
      </c>
      <c r="O51" s="5" cm="1">
        <f t="array" ref="O51">IFERROR(INDEX('2026'!AO:AO, MAX(_xlfn._xlws.FILTER(ROW('2026'!I:I), ('2026'!I:I=Goalies!B51)*('2026'!AO:AO&lt;&gt;"")))),"")</f>
        <v>2.8497392797634475</v>
      </c>
      <c r="P51" s="65">
        <f t="shared" si="13"/>
        <v>3.069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SUMPRODUCT(($R$2:$R$1016=R51)*($Q$2:$Q$1016)*($AH$2:$AH$1016))/82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3.0637016571605584</v>
      </c>
      <c r="M52" s="5" cm="1">
        <f t="array" ref="M52">INDEX('2026'!AM:AM, MAX(_xlfn._xlws.FILTER(ROW('2026'!E:E), ('2026'!E:E=Goalies!C52)*('2026'!AM:AM&lt;&gt;""))))</f>
        <v>3.1</v>
      </c>
      <c r="N52" s="5">
        <f t="shared" si="41"/>
        <v>3.1930000000000001</v>
      </c>
      <c r="O52" s="5" cm="1">
        <f t="array" ref="O52">IFERROR(INDEX('2026'!AO:AO, MAX(_xlfn._xlws.FILTER(ROW('2026'!I:I), ('2026'!I:I=Goalies!B52)*('2026'!AO:AO&lt;&gt;"")))),"")</f>
        <v>3.0436916987668732</v>
      </c>
      <c r="P52" s="65">
        <f t="shared" si="13"/>
        <v>3.1930000000000001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SUMPRODUCT(($R$2:$R$1016=R52)*($Q$2:$Q$1016)*($AH$2:$AH$1016))/82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3.0637016571605584</v>
      </c>
      <c r="M53" s="5" cm="1">
        <f t="array" ref="M53">INDEX('2026'!AM:AM, MAX(_xlfn._xlws.FILTER(ROW('2026'!E:E), ('2026'!E:E=Goalies!C53)*('2026'!AM:AM&lt;&gt;""))))</f>
        <v>3.1</v>
      </c>
      <c r="N53" s="5">
        <f t="shared" si="41"/>
        <v>3.1930000000000001</v>
      </c>
      <c r="O53" s="5" cm="1">
        <f t="array" ref="O53">IFERROR(INDEX('2026'!AO:AO, MAX(_xlfn._xlws.FILTER(ROW('2026'!I:I), ('2026'!I:I=Goalies!B53)*('2026'!AO:AO&lt;&gt;"")))),"")</f>
        <v>3.0953642384105962</v>
      </c>
      <c r="P53" s="65">
        <f t="shared" si="13"/>
        <v>3.1930000000000001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SUMPRODUCT(($R$2:$R$1016=R53)*($Q$2:$Q$1016)*($AH$2:$AH$1016))/82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246</v>
      </c>
      <c r="B54" t="str">
        <f t="shared" si="29"/>
        <v>PHI Samuel Ersson</v>
      </c>
      <c r="C54" t="s">
        <v>43</v>
      </c>
      <c r="D54" t="s">
        <v>231</v>
      </c>
      <c r="E54" s="6">
        <v>28.7</v>
      </c>
      <c r="F54" s="7">
        <f t="shared" si="30"/>
        <v>0.89795475966069749</v>
      </c>
      <c r="G54">
        <f t="shared" si="31"/>
        <v>25.771301602262017</v>
      </c>
      <c r="H54" s="7">
        <f t="shared" si="28"/>
        <v>0.90567492218376522</v>
      </c>
      <c r="I54" s="7">
        <v>3.19</v>
      </c>
      <c r="J54" s="9">
        <v>1.04</v>
      </c>
      <c r="K54" s="93">
        <v>1.05</v>
      </c>
      <c r="L54" s="5" cm="1">
        <f t="array" ref="L54">INDEX('2026'!AK:AK, MAX(_xlfn._xlws.FILTER(ROW('2026'!E:E), ('2026'!E:E=Goalies!C54)*('2026'!AK:AK&lt;&gt;""))))</f>
        <v>2.7978253633115058</v>
      </c>
      <c r="M54" s="5" cm="1">
        <f t="array" ref="M54">INDEX('2026'!AM:AM, MAX(_xlfn._xlws.FILTER(ROW('2026'!E:E), ('2026'!E:E=Goalies!C54)*('2026'!AM:AM&lt;&gt;""))))</f>
        <v>3.01</v>
      </c>
      <c r="N54" s="5">
        <f t="shared" si="41"/>
        <v>3.1303999999999998</v>
      </c>
      <c r="O54" s="5" cm="1">
        <f t="array" ref="O54">IFERROR(INDEX('2026'!AO:AO, MAX(_xlfn._xlws.FILTER(ROW('2026'!I:I), ('2026'!I:I=Goalies!B54)*('2026'!AO:AO&lt;&gt;"")))),"")</f>
        <v>3.112599637829796</v>
      </c>
      <c r="P54" s="65">
        <f t="shared" si="13"/>
        <v>3.1303999999999998</v>
      </c>
      <c r="Q54" s="6">
        <v>28.7</v>
      </c>
      <c r="R54" t="s">
        <v>43</v>
      </c>
      <c r="S54" t="s">
        <v>231</v>
      </c>
      <c r="T54">
        <v>700</v>
      </c>
      <c r="U54">
        <v>628.5</v>
      </c>
      <c r="V54">
        <v>71.5</v>
      </c>
      <c r="W54">
        <v>70</v>
      </c>
      <c r="X54">
        <f t="shared" ref="X54:X85" si="42">W54-V54</f>
        <v>-1.5</v>
      </c>
      <c r="Y54" s="5">
        <f>_xlfn.XLOOKUP(Goalies!R54,'Starting GF'!A:A,'Starting GF'!G:G)</f>
        <v>27.120110116761062</v>
      </c>
      <c r="Z54" s="11">
        <f>SUMIFS('EH Goalies'!$H:$H,'EH Goalies'!$A:$A,S54)</f>
        <v>361</v>
      </c>
      <c r="AA54" s="11">
        <f>SUMIFS('EH Goalies'!$G:$G,'EH Goalies'!$A:$A,S54)</f>
        <v>48</v>
      </c>
      <c r="AB54" s="11">
        <f>SUMIFS('EH Goalies'!$J:$J,'EH Goalies'!$A:$A,S54)</f>
        <v>47.33</v>
      </c>
      <c r="AC54">
        <f t="shared" si="33"/>
        <v>-0.67000000000000171</v>
      </c>
      <c r="AD54">
        <f t="shared" si="34"/>
        <v>1061</v>
      </c>
      <c r="AE54">
        <f t="shared" si="35"/>
        <v>-2.1700000000000017</v>
      </c>
      <c r="AF54" s="7">
        <f t="shared" si="36"/>
        <v>-2.0452403393025464E-3</v>
      </c>
      <c r="AG54" s="37">
        <f t="shared" si="37"/>
        <v>0.89795475966069749</v>
      </c>
      <c r="AH54" s="60">
        <f t="shared" si="38"/>
        <v>2.7674781548932321</v>
      </c>
      <c r="AI54" s="60" cm="1">
        <f t="array" ref="AI54">SUMPRODUCT(($R$2:$R$1016=R54)*($Q$2:$Q$1016)*($AH$2:$AH$1016))/82</f>
        <v>2.5581064971483456</v>
      </c>
      <c r="AJ54" s="5">
        <f t="shared" si="39"/>
        <v>1.0818463414163109</v>
      </c>
      <c r="AK54" s="98">
        <f t="shared" si="40"/>
        <v>1.04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247</v>
      </c>
      <c r="B55" t="str">
        <f t="shared" si="29"/>
        <v>PHI Dan Vladar</v>
      </c>
      <c r="C55" t="s">
        <v>43</v>
      </c>
      <c r="D55" t="s">
        <v>180</v>
      </c>
      <c r="E55" s="6">
        <v>53.300000000000004</v>
      </c>
      <c r="F55" s="7">
        <f t="shared" si="30"/>
        <v>0.90983193277310925</v>
      </c>
      <c r="G55">
        <f t="shared" si="31"/>
        <v>48.494042016806731</v>
      </c>
      <c r="H55" s="7">
        <f t="shared" si="28"/>
        <v>0.90567492218376522</v>
      </c>
      <c r="I55" s="7">
        <v>3.19</v>
      </c>
      <c r="J55" s="9">
        <v>0.97499999999999998</v>
      </c>
      <c r="K55" s="93">
        <v>0.96872092995435244</v>
      </c>
      <c r="L55" s="5" cm="1">
        <f t="array" ref="L55">INDEX('2026'!AK:AK, MAX(_xlfn._xlws.FILTER(ROW('2026'!E:E), ('2026'!E:E=Goalies!C55)*('2026'!AK:AK&lt;&gt;""))))</f>
        <v>2.7978253633115058</v>
      </c>
      <c r="M55" s="5" cm="1">
        <f t="array" ref="M55">INDEX('2026'!AM:AM, MAX(_xlfn._xlws.FILTER(ROW('2026'!E:E), ('2026'!E:E=Goalies!C55)*('2026'!AM:AM&lt;&gt;""))))</f>
        <v>3.01</v>
      </c>
      <c r="N55" s="5">
        <f t="shared" si="41"/>
        <v>2.9347499999999997</v>
      </c>
      <c r="O55" s="5" cm="1">
        <f t="array" ref="O55">IFERROR(INDEX('2026'!AO:AO, MAX(_xlfn._xlws.FILTER(ROW('2026'!I:I), ('2026'!I:I=Goalies!B55)*('2026'!AO:AO&lt;&gt;"")))),"")</f>
        <v>2.9806591367688728</v>
      </c>
      <c r="P55" s="65">
        <f t="shared" si="13"/>
        <v>2.9347499999999997</v>
      </c>
      <c r="Q55" s="6">
        <v>53.300000000000004</v>
      </c>
      <c r="R55" t="s">
        <v>43</v>
      </c>
      <c r="S55" t="s">
        <v>180</v>
      </c>
      <c r="T55">
        <v>700</v>
      </c>
      <c r="U55">
        <v>628.5</v>
      </c>
      <c r="V55">
        <v>71.5</v>
      </c>
      <c r="W55">
        <v>70</v>
      </c>
      <c r="X55">
        <f t="shared" si="42"/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609</v>
      </c>
      <c r="AA55" s="11">
        <f>SUMIFS('EH Goalies'!$G:$G,'EH Goalies'!$A:$A,S55)</f>
        <v>55</v>
      </c>
      <c r="AB55" s="11">
        <f>SUMIFS('EH Goalies'!$J:$J,'EH Goalies'!$A:$A,S55)</f>
        <v>69.37</v>
      </c>
      <c r="AC55">
        <f t="shared" si="33"/>
        <v>14.370000000000005</v>
      </c>
      <c r="AD55">
        <f t="shared" si="34"/>
        <v>1309</v>
      </c>
      <c r="AE55">
        <f t="shared" si="35"/>
        <v>12.870000000000005</v>
      </c>
      <c r="AF55" s="7">
        <f t="shared" si="36"/>
        <v>9.8319327731092466E-3</v>
      </c>
      <c r="AG55" s="37">
        <f t="shared" si="37"/>
        <v>0.90983193277310925</v>
      </c>
      <c r="AH55" s="60">
        <f t="shared" si="38"/>
        <v>2.4453679122087912</v>
      </c>
      <c r="AI55" s="60" cm="1">
        <f t="array" ref="AI55">SUMPRODUCT(($R$2:$R$1016=R55)*($Q$2:$Q$1016)*($AH$2:$AH$1016))/82</f>
        <v>2.5581064971483456</v>
      </c>
      <c r="AJ55" s="5">
        <f t="shared" si="39"/>
        <v>0.95592889308352491</v>
      </c>
      <c r="AK55" s="98">
        <f t="shared" si="40"/>
        <v>0.97499999999999998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Aleksei Kolosov</v>
      </c>
      <c r="C56" t="s">
        <v>43</v>
      </c>
      <c r="D56" t="s">
        <v>691</v>
      </c>
      <c r="E56" s="6">
        <v>0</v>
      </c>
      <c r="F56" s="7">
        <f t="shared" si="30"/>
        <v>0.89785714285714291</v>
      </c>
      <c r="G56">
        <f t="shared" si="31"/>
        <v>0</v>
      </c>
      <c r="H56" s="7">
        <f t="shared" si="28"/>
        <v>0.90567492218376522</v>
      </c>
      <c r="I56" s="7">
        <v>3.19</v>
      </c>
      <c r="J56" s="9">
        <v>1.06</v>
      </c>
      <c r="K56" s="93">
        <v>1.07</v>
      </c>
      <c r="L56" s="5" cm="1">
        <f t="array" ref="L56">INDEX('2026'!AK:AK, MAX(_xlfn._xlws.FILTER(ROW('2026'!E:E), ('2026'!E:E=Goalies!C56)*('2026'!AK:AK&lt;&gt;""))))</f>
        <v>2.7978253633115058</v>
      </c>
      <c r="M56" s="5" cm="1">
        <f t="array" ref="M56">INDEX('2026'!AM:AM, MAX(_xlfn._xlws.FILTER(ROW('2026'!E:E), ('2026'!E:E=Goalies!C56)*('2026'!AM:AM&lt;&gt;""))))</f>
        <v>3.01</v>
      </c>
      <c r="N56" s="5">
        <f t="shared" si="41"/>
        <v>3.1905999999999999</v>
      </c>
      <c r="O56" s="5" cm="1">
        <f t="array" ref="O56">IFERROR(INDEX('2026'!AO:AO, MAX(_xlfn._xlws.FILTER(ROW('2026'!I:I), ('2026'!I:I=Goalies!B56)*('2026'!AO:AO&lt;&gt;"")))),"")</f>
        <v>3.1765043159269353</v>
      </c>
      <c r="P56" s="65">
        <f t="shared" si="13"/>
        <v>3.1905999999999999</v>
      </c>
      <c r="Q56" s="6">
        <v>0</v>
      </c>
      <c r="R56" t="s">
        <v>43</v>
      </c>
      <c r="S56" t="s">
        <v>691</v>
      </c>
      <c r="T56">
        <v>700</v>
      </c>
      <c r="U56">
        <v>628.5</v>
      </c>
      <c r="V56">
        <v>71.5</v>
      </c>
      <c r="W56">
        <v>70</v>
      </c>
      <c r="X56">
        <f t="shared" si="42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0</v>
      </c>
      <c r="AA56" s="11">
        <f>SUMIFS('EH Goalies'!$G:$G,'EH Goalies'!$A:$A,S56)</f>
        <v>0</v>
      </c>
      <c r="AB56" s="11">
        <f>SUMIFS('EH Goalies'!$J:$J,'EH Goalies'!$A:$A,S56)</f>
        <v>0</v>
      </c>
      <c r="AC56">
        <f t="shared" si="33"/>
        <v>0</v>
      </c>
      <c r="AD56">
        <f t="shared" si="34"/>
        <v>700</v>
      </c>
      <c r="AE56">
        <f t="shared" si="35"/>
        <v>-1.5</v>
      </c>
      <c r="AF56" s="7">
        <f t="shared" si="36"/>
        <v>-2.142857142857143E-3</v>
      </c>
      <c r="AG56" s="37">
        <f t="shared" si="37"/>
        <v>0.89785714285714291</v>
      </c>
      <c r="AH56" s="60">
        <f t="shared" si="38"/>
        <v>2.7701255333548787</v>
      </c>
      <c r="AI56" s="60" cm="1">
        <f t="array" ref="AI56">SUMPRODUCT(($R$2:$R$1016=R56)*($Q$2:$Q$1016)*($AH$2:$AH$1016))/82</f>
        <v>2.5581064971483456</v>
      </c>
      <c r="AJ56" s="5">
        <f t="shared" si="39"/>
        <v>1.0828812390894913</v>
      </c>
      <c r="AK56" s="98">
        <f t="shared" si="40"/>
        <v>1.06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246</v>
      </c>
      <c r="B57" t="str">
        <f t="shared" si="29"/>
        <v>PIT Stuart Skinner</v>
      </c>
      <c r="C57" t="s">
        <v>21</v>
      </c>
      <c r="D57" t="s">
        <v>163</v>
      </c>
      <c r="E57" s="6">
        <v>43</v>
      </c>
      <c r="F57" s="7">
        <f t="shared" si="30"/>
        <v>0.908004402054292</v>
      </c>
      <c r="G57">
        <f t="shared" si="31"/>
        <v>39.044189288334557</v>
      </c>
      <c r="H57" s="7">
        <f t="shared" si="28"/>
        <v>0.90327962178976473</v>
      </c>
      <c r="I57" s="7">
        <v>2.6939763581488934</v>
      </c>
      <c r="J57" s="9">
        <v>0.97499999999999998</v>
      </c>
      <c r="K57" s="93">
        <v>0.97</v>
      </c>
      <c r="L57" s="5" cm="1">
        <f t="array" ref="L57">INDEX('2026'!AK:AK, MAX(_xlfn._xlws.FILTER(ROW('2026'!E:E), ('2026'!E:E=Goalies!C57)*('2026'!AK:AK&lt;&gt;""))))</f>
        <v>3</v>
      </c>
      <c r="M57" s="5" cm="1">
        <f t="array" ref="M57">INDEX('2026'!AM:AM, MAX(_xlfn._xlws.FILTER(ROW('2026'!E:E), ('2026'!E:E=Goalies!C57)*('2026'!AM:AM&lt;&gt;""))))</f>
        <v>3.18</v>
      </c>
      <c r="N57" s="5">
        <f t="shared" si="41"/>
        <v>3.1005000000000003</v>
      </c>
      <c r="O57" s="5" cm="1">
        <f t="array" ref="O57">IFERROR(INDEX('2026'!AO:AO, MAX(_xlfn._xlws.FILTER(ROW('2026'!I:I), ('2026'!I:I=Goalies!B57)*('2026'!AO:AO&lt;&gt;"")))),"")</f>
        <v>3.065558047703167</v>
      </c>
      <c r="P57" s="65">
        <f t="shared" si="13"/>
        <v>3.1005000000000003</v>
      </c>
      <c r="Q57" s="6">
        <v>40</v>
      </c>
      <c r="R57" s="5" t="s">
        <v>21</v>
      </c>
      <c r="S57" t="s">
        <v>163</v>
      </c>
      <c r="T57">
        <v>700</v>
      </c>
      <c r="U57">
        <v>632.5</v>
      </c>
      <c r="V57">
        <v>67.5</v>
      </c>
      <c r="W57">
        <v>70</v>
      </c>
      <c r="X57">
        <f t="shared" si="42"/>
        <v>2.5</v>
      </c>
      <c r="Y57" s="5">
        <f>_xlfn.XLOOKUP(Goalies!R57,'Starting GF'!A:A,'Starting GF'!G:G)</f>
        <v>29.016417709568064</v>
      </c>
      <c r="Z57" s="11">
        <f>SUMIFS('EH Goalies'!$H:$H,'EH Goalies'!$A:$A,S57)</f>
        <v>663</v>
      </c>
      <c r="AA57" s="11">
        <f>SUMIFS('EH Goalies'!$G:$G,'EH Goalies'!$A:$A,S57)</f>
        <v>75</v>
      </c>
      <c r="AB57" s="11">
        <f>SUMIFS('EH Goalies'!$J:$J,'EH Goalies'!$A:$A,S57)</f>
        <v>83.410000000000011</v>
      </c>
      <c r="AC57">
        <f t="shared" si="33"/>
        <v>8.4100000000000108</v>
      </c>
      <c r="AD57">
        <f t="shared" si="34"/>
        <v>1363</v>
      </c>
      <c r="AE57">
        <f t="shared" si="35"/>
        <v>10.910000000000011</v>
      </c>
      <c r="AF57" s="7">
        <f t="shared" si="36"/>
        <v>8.0044020542920109E-3</v>
      </c>
      <c r="AG57" s="37">
        <f t="shared" si="37"/>
        <v>0.908004402054292</v>
      </c>
      <c r="AH57" s="60">
        <f t="shared" si="38"/>
        <v>2.6693826974341448</v>
      </c>
      <c r="AI57" s="60" cm="1">
        <f t="array" ref="AI57">SUMPRODUCT(($R$2:$R$1016=R57)*($Q$2:$Q$1016)*($AH$2:$AH$1016))/82</f>
        <v>2.8142972269985926</v>
      </c>
      <c r="AJ57" s="5">
        <f t="shared" si="39"/>
        <v>0.94850773821107837</v>
      </c>
      <c r="AK57" s="98">
        <f t="shared" si="40"/>
        <v>0.97499999999999998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247</v>
      </c>
      <c r="B58" t="str">
        <f t="shared" si="29"/>
        <v>PIT Arturs Silovs</v>
      </c>
      <c r="C58" t="s">
        <v>21</v>
      </c>
      <c r="D58" t="s">
        <v>232</v>
      </c>
      <c r="E58" s="6">
        <v>35</v>
      </c>
      <c r="F58" s="7">
        <f t="shared" si="30"/>
        <v>0.89843302443133954</v>
      </c>
      <c r="G58">
        <f t="shared" si="31"/>
        <v>31.445155855096885</v>
      </c>
      <c r="H58" s="7">
        <f t="shared" si="28"/>
        <v>0.90327962178976473</v>
      </c>
      <c r="I58" s="7">
        <v>3.5658999999999996</v>
      </c>
      <c r="J58" s="9">
        <v>1.03</v>
      </c>
      <c r="K58" s="93">
        <v>1.04</v>
      </c>
      <c r="L58" s="5" cm="1">
        <f t="array" ref="L58">INDEX('2026'!AK:AK, MAX(_xlfn._xlws.FILTER(ROW('2026'!E:E), ('2026'!E:E=Goalies!C58)*('2026'!AK:AK&lt;&gt;""))))</f>
        <v>3</v>
      </c>
      <c r="M58" s="5" cm="1">
        <f t="array" ref="M58">INDEX('2026'!AM:AM, MAX(_xlfn._xlws.FILTER(ROW('2026'!E:E), ('2026'!E:E=Goalies!C58)*('2026'!AM:AM&lt;&gt;""))))</f>
        <v>3.18</v>
      </c>
      <c r="N58" s="5">
        <f t="shared" si="41"/>
        <v>3.2754000000000003</v>
      </c>
      <c r="O58" s="5" cm="1">
        <f t="array" ref="O58">IFERROR(INDEX('2026'!AO:AO, MAX(_xlfn._xlws.FILTER(ROW('2026'!I:I), ('2026'!I:I=Goalies!B58)*('2026'!AO:AO&lt;&gt;"")))),"")</f>
        <v>3.2859629317864623</v>
      </c>
      <c r="P58" s="65">
        <f t="shared" si="13"/>
        <v>3.2754000000000003</v>
      </c>
      <c r="Q58" s="6">
        <v>36.9</v>
      </c>
      <c r="R58" t="s">
        <v>21</v>
      </c>
      <c r="S58" t="s">
        <v>232</v>
      </c>
      <c r="T58">
        <v>700</v>
      </c>
      <c r="U58">
        <v>625</v>
      </c>
      <c r="V58">
        <v>75</v>
      </c>
      <c r="W58">
        <v>70</v>
      </c>
      <c r="X58">
        <f t="shared" si="42"/>
        <v>-5</v>
      </c>
      <c r="Y58" s="5">
        <f>_xlfn.XLOOKUP(Goalies!R58,'Starting GF'!A:A,'Starting GF'!G:G)</f>
        <v>29.016417709568064</v>
      </c>
      <c r="Z58" s="11">
        <f>SUMIFS('EH Goalies'!$H:$H,'EH Goalies'!$A:$A,S58)</f>
        <v>487</v>
      </c>
      <c r="AA58" s="11">
        <f>SUMIFS('EH Goalies'!$G:$G,'EH Goalies'!$A:$A,S58)</f>
        <v>55</v>
      </c>
      <c r="AB58" s="11">
        <f>SUMIFS('EH Goalies'!$J:$J,'EH Goalies'!$A:$A,S58)</f>
        <v>58.14</v>
      </c>
      <c r="AC58">
        <f t="shared" si="33"/>
        <v>3.1400000000000006</v>
      </c>
      <c r="AD58">
        <f t="shared" si="34"/>
        <v>1187</v>
      </c>
      <c r="AE58">
        <f t="shared" si="35"/>
        <v>-1.8599999999999994</v>
      </c>
      <c r="AF58" s="7">
        <f t="shared" si="36"/>
        <v>-1.5669755686604882E-3</v>
      </c>
      <c r="AG58" s="37">
        <f t="shared" si="37"/>
        <v>0.89843302443133954</v>
      </c>
      <c r="AH58" s="60">
        <f t="shared" si="38"/>
        <v>2.947109788597746</v>
      </c>
      <c r="AI58" s="60" cm="1">
        <f t="array" ref="AI58">SUMPRODUCT(($R$2:$R$1016=R58)*($Q$2:$Q$1016)*($AH$2:$AH$1016))/82</f>
        <v>2.8142972269985926</v>
      </c>
      <c r="AJ58" s="5">
        <f t="shared" si="39"/>
        <v>1.0471920877173291</v>
      </c>
      <c r="AK58" s="98">
        <f t="shared" si="40"/>
        <v>1.03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Sergei Murashov</v>
      </c>
      <c r="C59" t="s">
        <v>21</v>
      </c>
      <c r="D59" s="33" t="s">
        <v>1295</v>
      </c>
      <c r="E59" s="6">
        <v>4</v>
      </c>
      <c r="F59" s="7">
        <f t="shared" si="30"/>
        <v>0.89489596083231338</v>
      </c>
      <c r="G59">
        <f t="shared" si="31"/>
        <v>3.5795838433292535</v>
      </c>
      <c r="H59" s="7">
        <f t="shared" si="28"/>
        <v>0.90327962178976473</v>
      </c>
      <c r="I59" s="7">
        <v>3.5658999999999996</v>
      </c>
      <c r="J59" s="9">
        <v>1.04</v>
      </c>
      <c r="K59" s="93">
        <v>1.06</v>
      </c>
      <c r="L59" s="5" cm="1">
        <f t="array" ref="L59">INDEX('2026'!AK:AK, MAX(_xlfn._xlws.FILTER(ROW('2026'!E:E), ('2026'!E:E=Goalies!C59)*('2026'!AK:AK&lt;&gt;""))))</f>
        <v>3</v>
      </c>
      <c r="M59" s="5" cm="1">
        <f t="array" ref="M59">INDEX('2026'!AM:AM, MAX(_xlfn._xlws.FILTER(ROW('2026'!E:E), ('2026'!E:E=Goalies!C59)*('2026'!AM:AM&lt;&gt;""))))</f>
        <v>3.18</v>
      </c>
      <c r="N59" s="5">
        <f t="shared" si="41"/>
        <v>3.3072000000000004</v>
      </c>
      <c r="O59" s="5" cm="1">
        <f t="array" ref="O59">IFERROR(INDEX('2026'!AO:AO, MAX(_xlfn._xlws.FILTER(ROW('2026'!I:I), ('2026'!I:I=Goalies!B59)*('2026'!AO:AO&lt;&gt;"")))),"")</f>
        <v>3.5658999999999996</v>
      </c>
      <c r="P59" s="65">
        <f t="shared" si="13"/>
        <v>3.3072000000000004</v>
      </c>
      <c r="Q59" s="6">
        <v>5</v>
      </c>
      <c r="R59" t="s">
        <v>21</v>
      </c>
      <c r="S59" s="33" t="s">
        <v>1295</v>
      </c>
      <c r="T59">
        <v>700</v>
      </c>
      <c r="U59">
        <v>625</v>
      </c>
      <c r="V59">
        <v>75</v>
      </c>
      <c r="W59">
        <v>70</v>
      </c>
      <c r="X59">
        <f t="shared" si="42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117</v>
      </c>
      <c r="AA59" s="11">
        <f>SUMIFS('EH Goalies'!$G:$G,'EH Goalies'!$A:$A,S59)</f>
        <v>12</v>
      </c>
      <c r="AB59" s="11">
        <f>SUMIFS('EH Goalies'!$J:$J,'EH Goalies'!$A:$A,S59)</f>
        <v>12.83</v>
      </c>
      <c r="AC59">
        <f t="shared" si="33"/>
        <v>0.83000000000000007</v>
      </c>
      <c r="AD59">
        <f t="shared" si="34"/>
        <v>817</v>
      </c>
      <c r="AE59">
        <f t="shared" si="35"/>
        <v>-4.17</v>
      </c>
      <c r="AF59" s="7">
        <f t="shared" si="36"/>
        <v>-5.1040391676866583E-3</v>
      </c>
      <c r="AG59" s="37">
        <f t="shared" si="37"/>
        <v>0.89489596083231338</v>
      </c>
      <c r="AH59" s="60">
        <f t="shared" si="38"/>
        <v>3.0497427034523974</v>
      </c>
      <c r="AI59" s="60" cm="1">
        <f t="array" ref="AI59">SUMPRODUCT(($R$2:$R$1016=R59)*($Q$2:$Q$1016)*($AH$2:$AH$1016))/82</f>
        <v>2.8142972269985926</v>
      </c>
      <c r="AJ59" s="5">
        <f t="shared" si="39"/>
        <v>1.083660486957486</v>
      </c>
      <c r="AK59" s="98">
        <f t="shared" si="40"/>
        <v>1.04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246</v>
      </c>
      <c r="B60" t="str">
        <f t="shared" si="29"/>
        <v>SJS Alex Nedeljkovic</v>
      </c>
      <c r="C60" t="s">
        <v>40</v>
      </c>
      <c r="D60" t="s">
        <v>182</v>
      </c>
      <c r="E60" s="6">
        <v>32.800000000000004</v>
      </c>
      <c r="F60" s="7">
        <f t="shared" si="30"/>
        <v>0.89887360275150474</v>
      </c>
      <c r="G60">
        <f t="shared" si="31"/>
        <v>29.48305417024936</v>
      </c>
      <c r="H60" s="7">
        <f t="shared" si="28"/>
        <v>0.90417418755090617</v>
      </c>
      <c r="I60" s="7">
        <v>3.35</v>
      </c>
      <c r="J60" s="9">
        <v>1.03</v>
      </c>
      <c r="K60" s="93">
        <v>1.05</v>
      </c>
      <c r="L60" s="5" cm="1">
        <f t="array" ref="L60">INDEX('2026'!AK:AK, MAX(_xlfn._xlws.FILTER(ROW('2026'!E:E), ('2026'!E:E=Goalies!C60)*('2026'!AK:AK&lt;&gt;""))))</f>
        <v>2.9750000000000001</v>
      </c>
      <c r="M60" s="5" cm="1">
        <f t="array" ref="M60">INDEX('2026'!AM:AM, MAX(_xlfn._xlws.FILTER(ROW('2026'!E:E), ('2026'!E:E=Goalies!C60)*('2026'!AM:AM&lt;&gt;""))))</f>
        <v>3.34</v>
      </c>
      <c r="N60" s="5">
        <f t="shared" si="41"/>
        <v>3.4401999999999999</v>
      </c>
      <c r="O60" s="5" cm="1">
        <f t="array" ref="O60">IFERROR(INDEX('2026'!AO:AO, MAX(_xlfn._xlws.FILTER(ROW('2026'!I:I), ('2026'!I:I=Goalies!B60)*('2026'!AO:AO&lt;&gt;"")))),"")</f>
        <v>3.4803722076739225</v>
      </c>
      <c r="P60" s="65">
        <f t="shared" si="13"/>
        <v>3.4401999999999999</v>
      </c>
      <c r="Q60" s="6">
        <v>32.800000000000004</v>
      </c>
      <c r="R60" t="s">
        <v>40</v>
      </c>
      <c r="S60" t="s">
        <v>182</v>
      </c>
      <c r="T60">
        <v>700</v>
      </c>
      <c r="U60">
        <v>630.5</v>
      </c>
      <c r="V60">
        <v>69.5</v>
      </c>
      <c r="W60">
        <v>70</v>
      </c>
      <c r="X60">
        <f t="shared" si="42"/>
        <v>0.5</v>
      </c>
      <c r="Y60" s="5">
        <f>_xlfn.XLOOKUP(Goalies!R60,'Starting GF'!A:A,'Starting GF'!G:G)</f>
        <v>29.710840208342461</v>
      </c>
      <c r="Z60" s="11">
        <f>SUMIFS('EH Goalies'!$H:$H,'EH Goalies'!$A:$A,S60)</f>
        <v>463</v>
      </c>
      <c r="AA60" s="11">
        <f>SUMIFS('EH Goalies'!$G:$G,'EH Goalies'!$A:$A,S60)</f>
        <v>49</v>
      </c>
      <c r="AB60" s="11">
        <f>SUMIFS('EH Goalies'!$J:$J,'EH Goalies'!$A:$A,S60)</f>
        <v>47.19</v>
      </c>
      <c r="AC60">
        <f t="shared" si="33"/>
        <v>-1.8100000000000023</v>
      </c>
      <c r="AD60">
        <f t="shared" si="34"/>
        <v>1163</v>
      </c>
      <c r="AE60">
        <f t="shared" si="35"/>
        <v>-1.3100000000000023</v>
      </c>
      <c r="AF60" s="7">
        <f t="shared" si="36"/>
        <v>-1.1263972484952729E-3</v>
      </c>
      <c r="AG60" s="37">
        <f t="shared" si="37"/>
        <v>0.89887360275150474</v>
      </c>
      <c r="AH60" s="60">
        <f t="shared" si="38"/>
        <v>3.0045502294954054</v>
      </c>
      <c r="AI60" s="60" cm="1">
        <f t="array" ref="AI60">SUMPRODUCT(($R$2:$R$1016=R60)*($Q$2:$Q$1016)*($AH$2:$AH$1016))/82</f>
        <v>2.84706540150962</v>
      </c>
      <c r="AJ60" s="5">
        <f t="shared" si="39"/>
        <v>1.0553147911187011</v>
      </c>
      <c r="AK60" s="98">
        <f t="shared" si="40"/>
        <v>1.03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247</v>
      </c>
      <c r="B61" t="str">
        <f t="shared" si="29"/>
        <v>SJS Yaroslav Askarov</v>
      </c>
      <c r="C61" t="s">
        <v>40</v>
      </c>
      <c r="D61" t="s">
        <v>183</v>
      </c>
      <c r="E61" s="6">
        <v>49.199999999999996</v>
      </c>
      <c r="F61" s="7">
        <f t="shared" si="30"/>
        <v>0.90770791075050716</v>
      </c>
      <c r="G61">
        <f t="shared" si="31"/>
        <v>44.659229208924948</v>
      </c>
      <c r="H61" s="7">
        <f t="shared" si="28"/>
        <v>0.90417418755090617</v>
      </c>
      <c r="I61" s="7">
        <v>3.35</v>
      </c>
      <c r="J61" s="9">
        <v>0.98</v>
      </c>
      <c r="K61" s="93">
        <v>0.96</v>
      </c>
      <c r="L61" s="5" cm="1">
        <f t="array" ref="L61">INDEX('2026'!AK:AK, MAX(_xlfn._xlws.FILTER(ROW('2026'!E:E), ('2026'!E:E=Goalies!C61)*('2026'!AK:AK&lt;&gt;""))))</f>
        <v>2.9750000000000001</v>
      </c>
      <c r="M61" s="5" cm="1">
        <f t="array" ref="M61">INDEX('2026'!AM:AM, MAX(_xlfn._xlws.FILTER(ROW('2026'!E:E), ('2026'!E:E=Goalies!C61)*('2026'!AM:AM&lt;&gt;""))))</f>
        <v>3.34</v>
      </c>
      <c r="N61" s="5">
        <f t="shared" si="41"/>
        <v>3.2731999999999997</v>
      </c>
      <c r="O61" s="5" cm="1">
        <f t="array" ref="O61">IFERROR(INDEX('2026'!AO:AO, MAX(_xlfn._xlws.FILTER(ROW('2026'!I:I), ('2026'!I:I=Goalies!B61)*('2026'!AO:AO&lt;&gt;"")))),"")</f>
        <v>3.4357135723684338</v>
      </c>
      <c r="P61" s="65">
        <f t="shared" si="13"/>
        <v>3.2731999999999997</v>
      </c>
      <c r="Q61" s="6">
        <v>49.199999999999996</v>
      </c>
      <c r="R61" t="s">
        <v>40</v>
      </c>
      <c r="S61" t="s">
        <v>183</v>
      </c>
      <c r="T61">
        <v>700</v>
      </c>
      <c r="U61">
        <v>630.5</v>
      </c>
      <c r="V61">
        <v>69.5</v>
      </c>
      <c r="W61">
        <v>70</v>
      </c>
      <c r="X61">
        <f t="shared" si="42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779</v>
      </c>
      <c r="AA61" s="11">
        <f>SUMIFS('EH Goalies'!$G:$G,'EH Goalies'!$A:$A,S61)</f>
        <v>81</v>
      </c>
      <c r="AB61" s="11">
        <f>SUMIFS('EH Goalies'!$J:$J,'EH Goalies'!$A:$A,S61)</f>
        <v>91.9</v>
      </c>
      <c r="AC61">
        <f t="shared" si="33"/>
        <v>10.900000000000006</v>
      </c>
      <c r="AD61">
        <f t="shared" si="34"/>
        <v>1479</v>
      </c>
      <c r="AE61">
        <f t="shared" si="35"/>
        <v>11.400000000000006</v>
      </c>
      <c r="AF61" s="7">
        <f t="shared" si="36"/>
        <v>7.7079107505071036E-3</v>
      </c>
      <c r="AG61" s="37">
        <f t="shared" si="37"/>
        <v>0.90770791075050716</v>
      </c>
      <c r="AH61" s="60">
        <f t="shared" si="38"/>
        <v>2.7420755161857628</v>
      </c>
      <c r="AI61" s="60" cm="1">
        <f t="array" ref="AI61">SUMPRODUCT(($R$2:$R$1016=R61)*($Q$2:$Q$1016)*($AH$2:$AH$1016))/82</f>
        <v>2.84706540150962</v>
      </c>
      <c r="AJ61" s="5">
        <f t="shared" si="39"/>
        <v>0.96312347258753261</v>
      </c>
      <c r="AK61" s="98">
        <f t="shared" si="40"/>
        <v>0.98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246</v>
      </c>
      <c r="B62" t="str">
        <f t="shared" si="29"/>
        <v>SEA Joey Daccord</v>
      </c>
      <c r="C62" t="s">
        <v>13</v>
      </c>
      <c r="D62" t="s">
        <v>184</v>
      </c>
      <c r="E62" s="6">
        <v>45.1</v>
      </c>
      <c r="F62" s="7">
        <f t="shared" si="30"/>
        <v>0.909918998527246</v>
      </c>
      <c r="G62">
        <f t="shared" si="31"/>
        <v>41.037346833578795</v>
      </c>
      <c r="H62" s="7">
        <f t="shared" si="28"/>
        <v>0.91062253521662184</v>
      </c>
      <c r="I62" s="7">
        <v>3.1428000000000003</v>
      </c>
      <c r="J62" s="9">
        <v>1</v>
      </c>
      <c r="K62" s="93">
        <v>0.98</v>
      </c>
      <c r="L62" s="5" cm="1">
        <f t="array" ref="L62">INDEX('2026'!AK:AK, MAX(_xlfn._xlws.FILTER(ROW('2026'!E:E), ('2026'!E:E=Goalies!C62)*('2026'!AK:AK&lt;&gt;""))))</f>
        <v>2.68</v>
      </c>
      <c r="M62" s="5" cm="1">
        <f t="array" ref="M62">INDEX('2026'!AM:AM, MAX(_xlfn._xlws.FILTER(ROW('2026'!E:E), ('2026'!E:E=Goalies!C62)*('2026'!AM:AM&lt;&gt;""))))</f>
        <v>3.16</v>
      </c>
      <c r="N62" s="5">
        <f t="shared" si="41"/>
        <v>3.16</v>
      </c>
      <c r="O62" s="5" cm="1">
        <f t="array" ref="O62">IFERROR(INDEX('2026'!AO:AO, MAX(_xlfn._xlws.FILTER(ROW('2026'!I:I), ('2026'!I:I=Goalies!B62)*('2026'!AO:AO&lt;&gt;"")))),"")</f>
        <v>3.2049093315995498</v>
      </c>
      <c r="P62" s="65">
        <f t="shared" si="13"/>
        <v>3.16</v>
      </c>
      <c r="Q62" s="6">
        <v>45.1</v>
      </c>
      <c r="R62" t="s">
        <v>13</v>
      </c>
      <c r="S62" t="s">
        <v>184</v>
      </c>
      <c r="T62">
        <v>700</v>
      </c>
      <c r="U62">
        <v>632.5</v>
      </c>
      <c r="V62">
        <v>67.5</v>
      </c>
      <c r="W62">
        <v>70</v>
      </c>
      <c r="X62">
        <f t="shared" si="42"/>
        <v>2.5</v>
      </c>
      <c r="Y62" s="5">
        <f>_xlfn.XLOOKUP(Goalies!R62,'Starting GF'!A:A,'Starting GF'!G:G)</f>
        <v>28.148389586100073</v>
      </c>
      <c r="Z62" s="11">
        <f>SUMIFS('EH Goalies'!$H:$H,'EH Goalies'!$A:$A,S62)</f>
        <v>658</v>
      </c>
      <c r="AA62" s="11">
        <f>SUMIFS('EH Goalies'!$G:$G,'EH Goalies'!$A:$A,S62)</f>
        <v>64</v>
      </c>
      <c r="AB62" s="11">
        <f>SUMIFS('EH Goalies'!$J:$J,'EH Goalies'!$A:$A,S62)</f>
        <v>74.97</v>
      </c>
      <c r="AC62">
        <f t="shared" si="33"/>
        <v>10.969999999999999</v>
      </c>
      <c r="AD62">
        <f t="shared" si="34"/>
        <v>1358</v>
      </c>
      <c r="AE62">
        <f t="shared" si="35"/>
        <v>13.469999999999999</v>
      </c>
      <c r="AF62" s="7">
        <f t="shared" si="36"/>
        <v>9.9189985272459483E-3</v>
      </c>
      <c r="AG62" s="37">
        <f t="shared" si="37"/>
        <v>0.909918998527246</v>
      </c>
      <c r="AH62" s="60">
        <f t="shared" si="38"/>
        <v>2.5356351237611339</v>
      </c>
      <c r="AI62" s="60" cm="1">
        <f t="array" ref="AI62">SUMPRODUCT(($R$2:$R$1016=R62)*($Q$2:$Q$1016)*($AH$2:$AH$1016))/82</f>
        <v>2.5158316989404663</v>
      </c>
      <c r="AJ62" s="5">
        <f t="shared" si="39"/>
        <v>1.0078715221010244</v>
      </c>
      <c r="AK62" s="98">
        <f t="shared" si="40"/>
        <v>1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247</v>
      </c>
      <c r="B63" t="str">
        <f t="shared" si="29"/>
        <v>SEA Philipp Grubauer</v>
      </c>
      <c r="C63" t="s">
        <v>13</v>
      </c>
      <c r="D63" t="s">
        <v>185</v>
      </c>
      <c r="E63" s="6">
        <v>24.599999999999998</v>
      </c>
      <c r="F63" s="7">
        <f t="shared" si="30"/>
        <v>0.91546332046332046</v>
      </c>
      <c r="G63">
        <f t="shared" si="31"/>
        <v>22.520397683397682</v>
      </c>
      <c r="H63" s="7">
        <f t="shared" si="28"/>
        <v>0.91062253521662184</v>
      </c>
      <c r="I63" s="7">
        <v>3.4344000000000006</v>
      </c>
      <c r="J63" s="9">
        <v>1</v>
      </c>
      <c r="K63" s="93">
        <v>1.04</v>
      </c>
      <c r="L63" s="5" cm="1">
        <f t="array" ref="L63">INDEX('2026'!AK:AK, MAX(_xlfn._xlws.FILTER(ROW('2026'!E:E), ('2026'!E:E=Goalies!C63)*('2026'!AK:AK&lt;&gt;""))))</f>
        <v>2.68</v>
      </c>
      <c r="M63" s="5" cm="1">
        <f t="array" ref="M63">INDEX('2026'!AM:AM, MAX(_xlfn._xlws.FILTER(ROW('2026'!E:E), ('2026'!E:E=Goalies!C63)*('2026'!AM:AM&lt;&gt;""))))</f>
        <v>3.16</v>
      </c>
      <c r="N63" s="5">
        <f t="shared" si="41"/>
        <v>3.16</v>
      </c>
      <c r="O63" s="5" cm="1">
        <f t="array" ref="O63">IFERROR(INDEX('2026'!AO:AO, MAX(_xlfn._xlws.FILTER(ROW('2026'!I:I), ('2026'!I:I=Goalies!B63)*('2026'!AO:AO&lt;&gt;"")))),"")</f>
        <v>3.2075714190171021</v>
      </c>
      <c r="P63" s="65">
        <f t="shared" si="13"/>
        <v>3.16</v>
      </c>
      <c r="Q63" s="6">
        <v>24.599999999999998</v>
      </c>
      <c r="R63" t="s">
        <v>13</v>
      </c>
      <c r="S63" t="s">
        <v>185</v>
      </c>
      <c r="T63">
        <v>700</v>
      </c>
      <c r="U63">
        <v>627.5</v>
      </c>
      <c r="V63">
        <v>72.5</v>
      </c>
      <c r="W63">
        <v>70</v>
      </c>
      <c r="X63">
        <f t="shared" si="42"/>
        <v>-2.5</v>
      </c>
      <c r="Y63" s="5">
        <f>_xlfn.XLOOKUP(Goalies!R63,'Starting GF'!A:A,'Starting GF'!G:G)</f>
        <v>28.148389586100073</v>
      </c>
      <c r="Z63" s="11">
        <f>SUMIFS('EH Goalies'!$H:$H,'EH Goalies'!$A:$A,S63)</f>
        <v>336</v>
      </c>
      <c r="AA63" s="11">
        <f>SUMIFS('EH Goalies'!$G:$G,'EH Goalies'!$A:$A,S63)</f>
        <v>27</v>
      </c>
      <c r="AB63" s="11">
        <f>SUMIFS('EH Goalies'!$J:$J,'EH Goalies'!$A:$A,S63)</f>
        <v>45.52</v>
      </c>
      <c r="AC63">
        <f t="shared" si="33"/>
        <v>18.520000000000003</v>
      </c>
      <c r="AD63">
        <f t="shared" si="34"/>
        <v>1036</v>
      </c>
      <c r="AE63">
        <f t="shared" si="35"/>
        <v>16.020000000000003</v>
      </c>
      <c r="AF63" s="7">
        <f t="shared" si="36"/>
        <v>1.5463320463320466E-2</v>
      </c>
      <c r="AG63" s="37">
        <f t="shared" si="37"/>
        <v>0.91546332046332046</v>
      </c>
      <c r="AH63" s="60">
        <f t="shared" si="38"/>
        <v>2.3795713899137496</v>
      </c>
      <c r="AI63" s="60" cm="1">
        <f t="array" ref="AI63">SUMPRODUCT(($R$2:$R$1016=R63)*($Q$2:$Q$1016)*($AH$2:$AH$1016))/82</f>
        <v>2.5158316989404663</v>
      </c>
      <c r="AJ63" s="5">
        <f t="shared" si="39"/>
        <v>0.94583886152475849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248</v>
      </c>
      <c r="B64" t="str">
        <f t="shared" si="29"/>
        <v>SEA Matt Murray</v>
      </c>
      <c r="C64" t="s">
        <v>13</v>
      </c>
      <c r="D64" t="s">
        <v>542</v>
      </c>
      <c r="E64" s="6">
        <v>12.299999999999999</v>
      </c>
      <c r="F64" s="7">
        <f t="shared" si="30"/>
        <v>0.90352059925093631</v>
      </c>
      <c r="G64">
        <f t="shared" si="31"/>
        <v>11.113303370786516</v>
      </c>
      <c r="H64" s="7">
        <f t="shared" si="28"/>
        <v>0.91062253521662184</v>
      </c>
      <c r="I64" s="7">
        <v>3.4344000000000006</v>
      </c>
      <c r="J64" s="9">
        <v>1</v>
      </c>
      <c r="K64" s="93">
        <v>1.06</v>
      </c>
      <c r="L64" s="5" cm="1">
        <f t="array" ref="L64">INDEX('2026'!AK:AK, MAX(_xlfn._xlws.FILTER(ROW('2026'!E:E), ('2026'!E:E=Goalies!C64)*('2026'!AK:AK&lt;&gt;""))))</f>
        <v>2.68</v>
      </c>
      <c r="M64" s="5" cm="1">
        <f t="array" ref="M64">INDEX('2026'!AM:AM, MAX(_xlfn._xlws.FILTER(ROW('2026'!E:E), ('2026'!E:E=Goalies!C64)*('2026'!AM:AM&lt;&gt;""))))</f>
        <v>3.16</v>
      </c>
      <c r="N64" s="5">
        <f t="shared" si="41"/>
        <v>3.16</v>
      </c>
      <c r="O64" s="5" cm="1">
        <f t="array" ref="O64">IFERROR(INDEX('2026'!AO:AO, MAX(_xlfn._xlws.FILTER(ROW('2026'!I:I), ('2026'!I:I=Goalies!B64)*('2026'!AO:AO&lt;&gt;"")))),"")</f>
        <v>3.3531136230376775</v>
      </c>
      <c r="P64" s="65">
        <f t="shared" si="13"/>
        <v>3.16</v>
      </c>
      <c r="Q64" s="6">
        <v>12.299999999999999</v>
      </c>
      <c r="R64" t="s">
        <v>13</v>
      </c>
      <c r="S64" t="s">
        <v>542</v>
      </c>
      <c r="T64">
        <v>700</v>
      </c>
      <c r="U64">
        <v>627.5</v>
      </c>
      <c r="V64">
        <v>72.5</v>
      </c>
      <c r="W64">
        <v>70</v>
      </c>
      <c r="X64">
        <f t="shared" si="42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101</v>
      </c>
      <c r="AA64" s="11">
        <f>SUMIFS('EH Goalies'!$G:$G,'EH Goalies'!$A:$A,S64)</f>
        <v>8</v>
      </c>
      <c r="AB64" s="11">
        <f>SUMIFS('EH Goalies'!$J:$J,'EH Goalies'!$A:$A,S64)</f>
        <v>13.32</v>
      </c>
      <c r="AC64">
        <f t="shared" si="33"/>
        <v>5.32</v>
      </c>
      <c r="AD64">
        <f t="shared" si="34"/>
        <v>801</v>
      </c>
      <c r="AE64">
        <f t="shared" si="35"/>
        <v>2.8200000000000003</v>
      </c>
      <c r="AF64" s="7">
        <f t="shared" si="36"/>
        <v>3.52059925093633E-3</v>
      </c>
      <c r="AG64" s="37">
        <f t="shared" si="37"/>
        <v>0.90352059925093631</v>
      </c>
      <c r="AH64" s="60">
        <f t="shared" si="38"/>
        <v>2.7157397593181201</v>
      </c>
      <c r="AI64" s="60" cm="1">
        <f t="array" ref="AI64">SUMPRODUCT(($R$2:$R$1016=R64)*($Q$2:$Q$1016)*($AH$2:$AH$1016))/82</f>
        <v>2.5158316989404663</v>
      </c>
      <c r="AJ64" s="5">
        <f t="shared" si="39"/>
        <v>1.0794600292467276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246</v>
      </c>
      <c r="B65" t="str">
        <f t="shared" si="29"/>
        <v>STL Jordan Binnington</v>
      </c>
      <c r="C65" t="s">
        <v>12</v>
      </c>
      <c r="D65" t="s">
        <v>186</v>
      </c>
      <c r="E65" s="6">
        <v>45.1</v>
      </c>
      <c r="F65" s="7">
        <f t="shared" si="30"/>
        <v>0.89008533747090768</v>
      </c>
      <c r="G65">
        <f t="shared" si="31"/>
        <v>40.142848719937938</v>
      </c>
      <c r="H65" s="7">
        <f t="shared" si="28"/>
        <v>0.89677197522865049</v>
      </c>
      <c r="I65" s="7">
        <v>2.8225362970576886</v>
      </c>
      <c r="J65" s="9">
        <v>1.02</v>
      </c>
      <c r="K65" s="93">
        <v>1</v>
      </c>
      <c r="L65" s="5" cm="1">
        <f t="array" ref="L65">INDEX('2026'!AK:AK, MAX(_xlfn._xlws.FILTER(ROW('2026'!E:E), ('2026'!E:E=Goalies!C65)*('2026'!AK:AK&lt;&gt;""))))</f>
        <v>2.72</v>
      </c>
      <c r="M65" s="5" cm="1">
        <f t="array" ref="M65">INDEX('2026'!AM:AM, MAX(_xlfn._xlws.FILTER(ROW('2026'!E:E), ('2026'!E:E=Goalies!C65)*('2026'!AM:AM&lt;&gt;""))))</f>
        <v>3.16</v>
      </c>
      <c r="N65" s="5">
        <f t="shared" si="41"/>
        <v>3.2232000000000003</v>
      </c>
      <c r="O65" s="5" cm="1">
        <f t="array" ref="O65">IFERROR(INDEX('2026'!AO:AO, MAX(_xlfn._xlws.FILTER(ROW('2026'!I:I), ('2026'!I:I=Goalies!B65)*('2026'!AO:AO&lt;&gt;"")))),"")</f>
        <v>3.1175944670236708</v>
      </c>
      <c r="P65" s="65">
        <f t="shared" si="13"/>
        <v>3.2232000000000003</v>
      </c>
      <c r="Q65" s="6">
        <v>45.1</v>
      </c>
      <c r="R65" t="s">
        <v>12</v>
      </c>
      <c r="S65" t="s">
        <v>186</v>
      </c>
      <c r="T65">
        <v>700</v>
      </c>
      <c r="U65">
        <v>633</v>
      </c>
      <c r="V65">
        <v>67</v>
      </c>
      <c r="W65">
        <v>70</v>
      </c>
      <c r="X65">
        <f t="shared" si="42"/>
        <v>3</v>
      </c>
      <c r="Y65" s="5">
        <f>_xlfn.XLOOKUP(Goalies!R65,'Starting GF'!A:A,'Starting GF'!G:G)</f>
        <v>27.313747159688539</v>
      </c>
      <c r="Z65" s="11">
        <f>SUMIFS('EH Goalies'!$H:$H,'EH Goalies'!$A:$A,S65)</f>
        <v>589</v>
      </c>
      <c r="AA65" s="11">
        <f>SUMIFS('EH Goalies'!$G:$G,'EH Goalies'!$A:$A,S65)</f>
        <v>77</v>
      </c>
      <c r="AB65" s="11">
        <f>SUMIFS('EH Goalies'!$J:$J,'EH Goalies'!$A:$A,S65)</f>
        <v>61.22</v>
      </c>
      <c r="AC65">
        <f t="shared" si="33"/>
        <v>-15.780000000000001</v>
      </c>
      <c r="AD65">
        <f t="shared" si="34"/>
        <v>1289</v>
      </c>
      <c r="AE65">
        <f t="shared" si="35"/>
        <v>-12.780000000000001</v>
      </c>
      <c r="AF65" s="7">
        <f t="shared" si="36"/>
        <v>-9.9146625290923197E-3</v>
      </c>
      <c r="AG65" s="37">
        <f t="shared" si="37"/>
        <v>0.89008533747090768</v>
      </c>
      <c r="AH65" s="60">
        <f t="shared" si="38"/>
        <v>3.0021813014621195</v>
      </c>
      <c r="AI65" s="60" cm="1">
        <f t="array" ref="AI65">SUMPRODUCT(($R$2:$R$1016=R65)*($Q$2:$Q$1016)*($AH$2:$AH$1016))/82</f>
        <v>2.819544168398703</v>
      </c>
      <c r="AJ65" s="5">
        <f t="shared" si="39"/>
        <v>1.0647754112563312</v>
      </c>
      <c r="AK65" s="98">
        <f t="shared" si="40"/>
        <v>1.02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247</v>
      </c>
      <c r="B66" t="str">
        <f t="shared" si="29"/>
        <v>STL Joel Hofer</v>
      </c>
      <c r="C66" t="s">
        <v>12</v>
      </c>
      <c r="D66" t="s">
        <v>233</v>
      </c>
      <c r="E66" s="6">
        <v>36.9</v>
      </c>
      <c r="F66" s="7">
        <f t="shared" si="30"/>
        <v>0.90494453248811413</v>
      </c>
      <c r="G66">
        <f t="shared" si="31"/>
        <v>33.392453248811407</v>
      </c>
      <c r="H66" s="7">
        <f t="shared" ref="H66:H85" si="43">SUMIFS(G:G,C:C,C66)/82</f>
        <v>0.89677197522865049</v>
      </c>
      <c r="I66" s="7">
        <v>2.9126172427084658</v>
      </c>
      <c r="J66" s="9">
        <v>0.98</v>
      </c>
      <c r="K66" s="93">
        <v>1</v>
      </c>
      <c r="L66" s="5" cm="1">
        <f t="array" ref="L66">INDEX('2026'!AK:AK, MAX(_xlfn._xlws.FILTER(ROW('2026'!E:E), ('2026'!E:E=Goalies!C66)*('2026'!AK:AK&lt;&gt;""))))</f>
        <v>2.72</v>
      </c>
      <c r="M66" s="5" cm="1">
        <f t="array" ref="M66">INDEX('2026'!AM:AM, MAX(_xlfn._xlws.FILTER(ROW('2026'!E:E), ('2026'!E:E=Goalies!C66)*('2026'!AM:AM&lt;&gt;""))))</f>
        <v>3.16</v>
      </c>
      <c r="N66" s="5">
        <f t="shared" si="41"/>
        <v>3.0968</v>
      </c>
      <c r="O66" s="5" cm="1">
        <f t="array" ref="O66">IFERROR(INDEX('2026'!AO:AO, MAX(_xlfn._xlws.FILTER(ROW('2026'!I:I), ('2026'!I:I=Goalies!B66)*('2026'!AO:AO&lt;&gt;"")))),"")</f>
        <v>3.1187132979462997</v>
      </c>
      <c r="P66" s="65">
        <f t="shared" si="13"/>
        <v>3.0968</v>
      </c>
      <c r="Q66" s="6">
        <v>36.9</v>
      </c>
      <c r="R66" t="s">
        <v>12</v>
      </c>
      <c r="S66" t="s">
        <v>233</v>
      </c>
      <c r="T66">
        <v>700</v>
      </c>
      <c r="U66">
        <v>631.5</v>
      </c>
      <c r="V66">
        <v>68.5</v>
      </c>
      <c r="W66">
        <v>70</v>
      </c>
      <c r="X66">
        <f t="shared" si="42"/>
        <v>1.5</v>
      </c>
      <c r="Y66" s="5">
        <f>_xlfn.XLOOKUP(Goalies!R66,'Starting GF'!A:A,'Starting GF'!G:G)</f>
        <v>27.313747159688539</v>
      </c>
      <c r="Z66" s="11">
        <f>SUMIFS('EH Goalies'!$H:$H,'EH Goalies'!$A:$A,S66)</f>
        <v>562</v>
      </c>
      <c r="AA66" s="11">
        <f>SUMIFS('EH Goalies'!$G:$G,'EH Goalies'!$A:$A,S66)</f>
        <v>56</v>
      </c>
      <c r="AB66" s="11">
        <f>SUMIFS('EH Goalies'!$J:$J,'EH Goalies'!$A:$A,S66)</f>
        <v>60.74</v>
      </c>
      <c r="AC66">
        <f t="shared" si="33"/>
        <v>4.740000000000002</v>
      </c>
      <c r="AD66">
        <f t="shared" si="34"/>
        <v>1262</v>
      </c>
      <c r="AE66">
        <f t="shared" si="35"/>
        <v>6.240000000000002</v>
      </c>
      <c r="AF66" s="7">
        <f t="shared" si="36"/>
        <v>4.9445324881141062E-3</v>
      </c>
      <c r="AG66" s="37">
        <f t="shared" si="37"/>
        <v>0.90494453248811413</v>
      </c>
      <c r="AH66" s="60">
        <f t="shared" si="38"/>
        <v>2.5963210057656387</v>
      </c>
      <c r="AI66" s="60" cm="1">
        <f t="array" ref="AI66">SUMPRODUCT(($R$2:$R$1016=R66)*($Q$2:$Q$1016)*($AH$2:$AH$1016))/82</f>
        <v>2.819544168398703</v>
      </c>
      <c r="AJ66" s="5">
        <f t="shared" si="39"/>
        <v>0.92083005290892861</v>
      </c>
      <c r="AK66" s="98">
        <f t="shared" si="40"/>
        <v>0.98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246</v>
      </c>
      <c r="B67" t="str">
        <f t="shared" ref="B67:B85" si="44">C67&amp;" "&amp;D67</f>
        <v>TBL Andrei Vasilevskiy</v>
      </c>
      <c r="C67" t="s">
        <v>41</v>
      </c>
      <c r="D67" t="s">
        <v>187</v>
      </c>
      <c r="E67" s="6">
        <v>50.019999999999996</v>
      </c>
      <c r="F67" s="7">
        <f t="shared" ref="F67:F85" si="45">AG67</f>
        <v>0.92014318010550111</v>
      </c>
      <c r="G67">
        <f t="shared" ref="G67:G85" si="46">E67*F67</f>
        <v>46.025561868877162</v>
      </c>
      <c r="H67" s="7">
        <f t="shared" si="43"/>
        <v>0.91277957287406442</v>
      </c>
      <c r="I67" s="7">
        <v>2.6668981481481482</v>
      </c>
      <c r="J67" s="9">
        <v>0.96499999999999997</v>
      </c>
      <c r="K67" s="93">
        <v>0.95</v>
      </c>
      <c r="L67" s="5" cm="1">
        <f t="array" ref="L67">INDEX('2026'!AK:AK, MAX(_xlfn._xlws.FILTER(ROW('2026'!E:E), ('2026'!E:E=Goalies!C67)*('2026'!AK:AK&lt;&gt;""))))</f>
        <v>3.36</v>
      </c>
      <c r="M67" s="5" cm="1">
        <f t="array" ref="M67">INDEX('2026'!AM:AM, MAX(_xlfn._xlws.FILTER(ROW('2026'!E:E), ('2026'!E:E=Goalies!C67)*('2026'!AM:AM&lt;&gt;""))))</f>
        <v>2.63</v>
      </c>
      <c r="N67" s="5">
        <f t="shared" si="41"/>
        <v>2.5379499999999999</v>
      </c>
      <c r="O67" s="5" cm="1">
        <f t="array" ref="O67">IFERROR(INDEX('2026'!AO:AO, MAX(_xlfn._xlws.FILTER(ROW('2026'!I:I), ('2026'!I:I=Goalies!B67)*('2026'!AO:AO&lt;&gt;"")))),"")</f>
        <v>2.6063345471988395</v>
      </c>
      <c r="P67" s="65">
        <f t="shared" ref="P67:P85" si="47">M67*J67</f>
        <v>2.5379499999999999</v>
      </c>
      <c r="Q67" s="6">
        <v>50.019999999999996</v>
      </c>
      <c r="R67" t="s">
        <v>41</v>
      </c>
      <c r="S67" t="s">
        <v>187</v>
      </c>
      <c r="T67">
        <v>700</v>
      </c>
      <c r="U67">
        <v>637.5</v>
      </c>
      <c r="V67">
        <v>62.5</v>
      </c>
      <c r="W67">
        <v>70</v>
      </c>
      <c r="X67">
        <f t="shared" si="42"/>
        <v>7.5</v>
      </c>
      <c r="Y67" s="5">
        <f>_xlfn.XLOOKUP(Goalies!R67,'Starting GF'!A:A,'Starting GF'!G:G)</f>
        <v>27.887981149059673</v>
      </c>
      <c r="Z67" s="11">
        <f>SUMIFS('EH Goalies'!$H:$H,'EH Goalies'!$A:$A,S67)</f>
        <v>627</v>
      </c>
      <c r="AA67" s="11">
        <f>SUMIFS('EH Goalies'!$G:$G,'EH Goalies'!$A:$A,S67)</f>
        <v>55</v>
      </c>
      <c r="AB67" s="11">
        <f>SUMIFS('EH Goalies'!$J:$J,'EH Goalies'!$A:$A,S67)</f>
        <v>74.23</v>
      </c>
      <c r="AC67">
        <f t="shared" ref="AC67:AC85" si="48">AB67-AA67</f>
        <v>19.230000000000004</v>
      </c>
      <c r="AD67">
        <f t="shared" ref="AD67:AD85" si="49">SUM(T67,Z67)</f>
        <v>1327</v>
      </c>
      <c r="AE67">
        <f t="shared" ref="AE67:AE85" si="50">SUM(X67+AC67)</f>
        <v>26.730000000000004</v>
      </c>
      <c r="AF67" s="7">
        <f t="shared" ref="AF67:AF85" si="51">AE67/AD67</f>
        <v>2.0143180105501132E-2</v>
      </c>
      <c r="AG67" s="37">
        <f t="shared" ref="AG67:AG85" si="52">AF67+0.9</f>
        <v>0.92014318010550111</v>
      </c>
      <c r="AH67" s="60">
        <f t="shared" ref="AH67:AH85" si="53">(1-AG67)*Y67</f>
        <v>2.2270454878416386</v>
      </c>
      <c r="AI67" s="60" cm="1">
        <f t="array" ref="AI67">SUMPRODUCT(($R$2:$R$1016=R67)*($Q$2:$Q$1016)*($AH$2:$AH$1016))/82</f>
        <v>2.4324016275010245</v>
      </c>
      <c r="AJ67" s="5">
        <f t="shared" ref="AJ67:AJ85" si="54">AH67/AI67</f>
        <v>0.91557474006857886</v>
      </c>
      <c r="AK67" s="98">
        <f t="shared" ref="AK67:AK85" si="55">J67</f>
        <v>0.96499999999999997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247</v>
      </c>
      <c r="B68" t="str">
        <f t="shared" si="44"/>
        <v>TBL Jonas Johansson</v>
      </c>
      <c r="C68" t="s">
        <v>41</v>
      </c>
      <c r="D68" t="s">
        <v>188</v>
      </c>
      <c r="E68" s="6">
        <v>31.98</v>
      </c>
      <c r="F68" s="7">
        <f t="shared" si="45"/>
        <v>0.90126213592233007</v>
      </c>
      <c r="G68">
        <f t="shared" si="46"/>
        <v>28.822363106796114</v>
      </c>
      <c r="H68" s="7">
        <f t="shared" si="43"/>
        <v>0.91277957287406442</v>
      </c>
      <c r="I68" s="7">
        <v>3.2002777777777784</v>
      </c>
      <c r="J68" s="9">
        <v>1.05</v>
      </c>
      <c r="K68" s="93">
        <v>1.1000000000000001</v>
      </c>
      <c r="L68" s="5" cm="1">
        <f t="array" ref="L68">INDEX('2026'!AK:AK, MAX(_xlfn._xlws.FILTER(ROW('2026'!E:E), ('2026'!E:E=Goalies!C68)*('2026'!AK:AK&lt;&gt;""))))</f>
        <v>3.36</v>
      </c>
      <c r="M68" s="5" cm="1">
        <f t="array" ref="M68">INDEX('2026'!AM:AM, MAX(_xlfn._xlws.FILTER(ROW('2026'!E:E), ('2026'!E:E=Goalies!C68)*('2026'!AM:AM&lt;&gt;""))))</f>
        <v>2.63</v>
      </c>
      <c r="N68" s="5">
        <f t="shared" si="41"/>
        <v>2.7614999999999998</v>
      </c>
      <c r="O68" s="5" cm="1">
        <f t="array" ref="O68">IFERROR(INDEX('2026'!AO:AO, MAX(_xlfn._xlws.FILTER(ROW('2026'!I:I), ('2026'!I:I=Goalies!B68)*('2026'!AO:AO&lt;&gt;"")))),"")</f>
        <v>2.9140532962876775</v>
      </c>
      <c r="P68" s="65">
        <f t="shared" si="47"/>
        <v>2.7614999999999998</v>
      </c>
      <c r="Q68" s="6">
        <v>31.98</v>
      </c>
      <c r="R68" t="s">
        <v>41</v>
      </c>
      <c r="S68" t="s">
        <v>188</v>
      </c>
      <c r="T68">
        <v>700</v>
      </c>
      <c r="U68">
        <v>629</v>
      </c>
      <c r="V68">
        <v>71</v>
      </c>
      <c r="W68">
        <v>70</v>
      </c>
      <c r="X68">
        <f t="shared" si="42"/>
        <v>-1</v>
      </c>
      <c r="Y68" s="5">
        <f>_xlfn.XLOOKUP(Goalies!R68,'Starting GF'!A:A,'Starting GF'!G:G)</f>
        <v>27.887981149059673</v>
      </c>
      <c r="Z68" s="11">
        <f>SUMIFS('EH Goalies'!$H:$H,'EH Goalies'!$A:$A,S68)</f>
        <v>433</v>
      </c>
      <c r="AA68" s="11">
        <f>SUMIFS('EH Goalies'!$G:$G,'EH Goalies'!$A:$A,S68)</f>
        <v>46</v>
      </c>
      <c r="AB68" s="11">
        <f>SUMIFS('EH Goalies'!$J:$J,'EH Goalies'!$A:$A,S68)</f>
        <v>48.43</v>
      </c>
      <c r="AC68">
        <f t="shared" si="48"/>
        <v>2.4299999999999997</v>
      </c>
      <c r="AD68">
        <f t="shared" si="49"/>
        <v>1133</v>
      </c>
      <c r="AE68">
        <f t="shared" si="50"/>
        <v>1.4299999999999997</v>
      </c>
      <c r="AF68" s="7">
        <f t="shared" si="51"/>
        <v>1.2621359223300968E-3</v>
      </c>
      <c r="AG68" s="37">
        <f t="shared" si="52"/>
        <v>0.90126213592233007</v>
      </c>
      <c r="AH68" s="60">
        <f t="shared" si="53"/>
        <v>2.7535996920964756</v>
      </c>
      <c r="AI68" s="60" cm="1">
        <f t="array" ref="AI68">SUMPRODUCT(($R$2:$R$1016=R68)*($Q$2:$Q$1016)*($AH$2:$AH$1016))/82</f>
        <v>2.4324016275010245</v>
      </c>
      <c r="AJ68" s="5">
        <f t="shared" si="54"/>
        <v>1.1320497655337618</v>
      </c>
      <c r="AK68" s="98">
        <f t="shared" si="55"/>
        <v>1.05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246</v>
      </c>
      <c r="B69" t="str">
        <f t="shared" si="44"/>
        <v>TOR Anthony Stolarz</v>
      </c>
      <c r="C69" t="s">
        <v>18</v>
      </c>
      <c r="D69" t="s">
        <v>189</v>
      </c>
      <c r="E69" s="6">
        <v>28.7</v>
      </c>
      <c r="F69" s="7">
        <f t="shared" si="45"/>
        <v>0.90943969610636277</v>
      </c>
      <c r="G69">
        <f t="shared" si="46"/>
        <v>26.100919278252611</v>
      </c>
      <c r="H69" s="7">
        <f t="shared" si="43"/>
        <v>0.91030426744873472</v>
      </c>
      <c r="I69" s="7">
        <v>2.8122164475695466</v>
      </c>
      <c r="J69" s="9">
        <v>1.01</v>
      </c>
      <c r="K69" s="93">
        <v>1.02</v>
      </c>
      <c r="L69" s="5" cm="1">
        <f t="array" ref="L69">INDEX('2026'!AK:AK, MAX(_xlfn._xlws.FILTER(ROW('2026'!E:E), ('2026'!E:E=Goalies!C69)*('2026'!AK:AK&lt;&gt;""))))</f>
        <v>3.04</v>
      </c>
      <c r="M69" s="5" cm="1">
        <f t="array" ref="M69">INDEX('2026'!AM:AM, MAX(_xlfn._xlws.FILTER(ROW('2026'!E:E), ('2026'!E:E=Goalies!C69)*('2026'!AM:AM&lt;&gt;""))))</f>
        <v>3.0360578819139317</v>
      </c>
      <c r="N69" s="5">
        <f t="shared" si="41"/>
        <v>3.0664184607330709</v>
      </c>
      <c r="O69" s="5" cm="1">
        <f t="array" ref="O69">IFERROR(INDEX('2026'!AO:AO, MAX(_xlfn._xlws.FILTER(ROW('2026'!I:I), ('2026'!I:I=Goalies!B69)*('2026'!AO:AO&lt;&gt;"")))),"")</f>
        <v>2.9310428225254714</v>
      </c>
      <c r="P69" s="65">
        <f t="shared" si="47"/>
        <v>3.0664184607330709</v>
      </c>
      <c r="Q69" s="6">
        <v>28.7</v>
      </c>
      <c r="R69" t="s">
        <v>18</v>
      </c>
      <c r="S69" t="s">
        <v>189</v>
      </c>
      <c r="T69">
        <v>700</v>
      </c>
      <c r="U69">
        <v>640.5</v>
      </c>
      <c r="V69">
        <v>59.5</v>
      </c>
      <c r="W69">
        <v>70</v>
      </c>
      <c r="X69">
        <f t="shared" si="42"/>
        <v>10.5</v>
      </c>
      <c r="Y69" s="5">
        <f>_xlfn.XLOOKUP(Goalies!R69,'Starting GF'!A:A,'Starting GF'!G:G)</f>
        <v>28.515632253721144</v>
      </c>
      <c r="Z69" s="11">
        <f>SUMIFS('EH Goalies'!$H:$H,'EH Goalies'!$A:$A,S69)</f>
        <v>353</v>
      </c>
      <c r="AA69" s="11">
        <f>SUMIFS('EH Goalies'!$G:$G,'EH Goalies'!$A:$A,S69)</f>
        <v>41</v>
      </c>
      <c r="AB69" s="11">
        <f>SUMIFS('EH Goalies'!$J:$J,'EH Goalies'!$A:$A,S69)</f>
        <v>40.44</v>
      </c>
      <c r="AC69">
        <f t="shared" si="48"/>
        <v>-0.56000000000000227</v>
      </c>
      <c r="AD69">
        <f t="shared" si="49"/>
        <v>1053</v>
      </c>
      <c r="AE69">
        <f t="shared" si="50"/>
        <v>9.9399999999999977</v>
      </c>
      <c r="AF69" s="7">
        <f t="shared" si="51"/>
        <v>9.4396961063627702E-3</v>
      </c>
      <c r="AG69" s="37">
        <f t="shared" si="52"/>
        <v>0.90943969610636277</v>
      </c>
      <c r="AH69" s="60">
        <f t="shared" si="53"/>
        <v>2.5823843226161904</v>
      </c>
      <c r="AI69" s="60" cm="1">
        <f t="array" ref="AI69">SUMPRODUCT(($R$2:$R$1016=R69)*($Q$2:$Q$1016)*($AH$2:$AH$1016))/82</f>
        <v>2.5577305241600063</v>
      </c>
      <c r="AJ69" s="5">
        <f t="shared" si="54"/>
        <v>1.0096389350728341</v>
      </c>
      <c r="AK69" s="98">
        <f t="shared" si="55"/>
        <v>1.01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247</v>
      </c>
      <c r="B70" t="str">
        <f t="shared" si="44"/>
        <v>TOR Joseph Woll</v>
      </c>
      <c r="C70" t="s">
        <v>18</v>
      </c>
      <c r="D70" t="s">
        <v>190</v>
      </c>
      <c r="E70" s="6">
        <v>28.7</v>
      </c>
      <c r="F70" s="7">
        <f t="shared" si="45"/>
        <v>0.91420433996383366</v>
      </c>
      <c r="G70">
        <f t="shared" si="46"/>
        <v>26.237664556962024</v>
      </c>
      <c r="H70" s="7">
        <f t="shared" si="43"/>
        <v>0.91030426744873472</v>
      </c>
      <c r="I70" s="7">
        <v>2.8834118006725733</v>
      </c>
      <c r="J70" s="9">
        <v>0.97</v>
      </c>
      <c r="K70" s="93">
        <v>0.98</v>
      </c>
      <c r="L70" s="5" cm="1">
        <f t="array" ref="L70">INDEX('2026'!AK:AK, MAX(_xlfn._xlws.FILTER(ROW('2026'!E:E), ('2026'!E:E=Goalies!C70)*('2026'!AK:AK&lt;&gt;""))))</f>
        <v>3.04</v>
      </c>
      <c r="M70" s="5" cm="1">
        <f t="array" ref="M70">INDEX('2026'!AM:AM, MAX(_xlfn._xlws.FILTER(ROW('2026'!E:E), ('2026'!E:E=Goalies!C70)*('2026'!AM:AM&lt;&gt;""))))</f>
        <v>3.0360578819139317</v>
      </c>
      <c r="N70" s="5">
        <f t="shared" si="41"/>
        <v>2.9449761454565135</v>
      </c>
      <c r="O70" s="5" cm="1">
        <f t="array" ref="O70">IFERROR(INDEX('2026'!AO:AO, MAX(_xlfn._xlws.FILTER(ROW('2026'!I:I), ('2026'!I:I=Goalies!B70)*('2026'!AO:AO&lt;&gt;"")))),"")</f>
        <v>3.030890874058159</v>
      </c>
      <c r="P70" s="65">
        <f t="shared" si="47"/>
        <v>2.9449761454565135</v>
      </c>
      <c r="Q70" s="6">
        <v>28.7</v>
      </c>
      <c r="R70" t="s">
        <v>18</v>
      </c>
      <c r="S70" t="s">
        <v>190</v>
      </c>
      <c r="T70">
        <v>700</v>
      </c>
      <c r="U70">
        <v>639.5</v>
      </c>
      <c r="V70">
        <v>60.5</v>
      </c>
      <c r="W70">
        <v>70</v>
      </c>
      <c r="X70">
        <f t="shared" si="42"/>
        <v>9.5</v>
      </c>
      <c r="Y70" s="5">
        <f>_xlfn.XLOOKUP(Goalies!R70,'Starting GF'!A:A,'Starting GF'!G:G)</f>
        <v>28.515632253721144</v>
      </c>
      <c r="Z70" s="11">
        <f>SUMIFS('EH Goalies'!$H:$H,'EH Goalies'!$A:$A,S70)</f>
        <v>406</v>
      </c>
      <c r="AA70" s="11">
        <f>SUMIFS('EH Goalies'!$G:$G,'EH Goalies'!$A:$A,S70)</f>
        <v>35</v>
      </c>
      <c r="AB70" s="11">
        <f>SUMIFS('EH Goalies'!$J:$J,'EH Goalies'!$A:$A,S70)</f>
        <v>41.21</v>
      </c>
      <c r="AC70">
        <f t="shared" si="48"/>
        <v>6.2100000000000009</v>
      </c>
      <c r="AD70">
        <f t="shared" si="49"/>
        <v>1106</v>
      </c>
      <c r="AE70">
        <f t="shared" si="50"/>
        <v>15.71</v>
      </c>
      <c r="AF70" s="7">
        <f t="shared" si="51"/>
        <v>1.4204339963833636E-2</v>
      </c>
      <c r="AG70" s="37">
        <f t="shared" si="52"/>
        <v>0.91420433996383366</v>
      </c>
      <c r="AH70" s="60">
        <f t="shared" si="53"/>
        <v>2.446517490556599</v>
      </c>
      <c r="AI70" s="60" cm="1">
        <f t="array" ref="AI70">SUMPRODUCT(($R$2:$R$1016=R70)*($Q$2:$Q$1016)*($AH$2:$AH$1016))/82</f>
        <v>2.5577305241600063</v>
      </c>
      <c r="AJ70" s="5">
        <f t="shared" si="54"/>
        <v>0.95651886211119475</v>
      </c>
      <c r="AK70" s="98">
        <f t="shared" si="55"/>
        <v>0.97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248</v>
      </c>
      <c r="B71" t="str">
        <f t="shared" si="44"/>
        <v>TOR Dennis Hildeby</v>
      </c>
      <c r="C71" t="s">
        <v>18</v>
      </c>
      <c r="D71" t="s">
        <v>804</v>
      </c>
      <c r="E71" s="6">
        <v>24.599999999999998</v>
      </c>
      <c r="F71" s="7">
        <f t="shared" si="45"/>
        <v>0.90676284941388641</v>
      </c>
      <c r="G71">
        <f t="shared" si="46"/>
        <v>22.306366095581605</v>
      </c>
      <c r="H71" s="7">
        <f t="shared" si="43"/>
        <v>0.91030426744873472</v>
      </c>
      <c r="I71" s="7">
        <v>3.0104000000000002</v>
      </c>
      <c r="J71" s="9">
        <v>1.0349999999999999</v>
      </c>
      <c r="K71" s="93">
        <v>1.029102276012726</v>
      </c>
      <c r="L71" s="5" cm="1">
        <f t="array" ref="L71">INDEX('2026'!AK:AK, MAX(_xlfn._xlws.FILTER(ROW('2026'!E:E), ('2026'!E:E=Goalies!C71)*('2026'!AK:AK&lt;&gt;""))))</f>
        <v>3.04</v>
      </c>
      <c r="M71" s="5" cm="1">
        <f t="array" ref="M71">INDEX('2026'!AM:AM, MAX(_xlfn._xlws.FILTER(ROW('2026'!E:E), ('2026'!E:E=Goalies!C71)*('2026'!AM:AM&lt;&gt;""))))</f>
        <v>3.0360578819139317</v>
      </c>
      <c r="N71" s="5">
        <f t="shared" si="41"/>
        <v>3.142319907780919</v>
      </c>
      <c r="O71" s="5" cm="1">
        <f t="array" ref="O71">IFERROR(INDEX('2026'!AO:AO, MAX(_xlfn._xlws.FILTER(ROW('2026'!I:I), ('2026'!I:I=Goalies!B71)*('2026'!AO:AO&lt;&gt;"")))),"")</f>
        <v>3.0956928231886445</v>
      </c>
      <c r="P71" s="65">
        <f t="shared" si="47"/>
        <v>3.142319907780919</v>
      </c>
      <c r="Q71" s="6">
        <v>24.599999999999998</v>
      </c>
      <c r="R71" t="s">
        <v>18</v>
      </c>
      <c r="S71" t="s">
        <v>804</v>
      </c>
      <c r="T71">
        <v>700</v>
      </c>
      <c r="U71">
        <v>627.5</v>
      </c>
      <c r="V71">
        <v>72.5</v>
      </c>
      <c r="W71">
        <v>70</v>
      </c>
      <c r="X71">
        <f t="shared" si="42"/>
        <v>-2.5</v>
      </c>
      <c r="Y71" s="5">
        <f>_xlfn.XLOOKUP(Goalies!R71,'Starting GF'!A:A,'Starting GF'!G:G)</f>
        <v>28.515632253721144</v>
      </c>
      <c r="Z71" s="11">
        <f>SUMIFS('EH Goalies'!$H:$H,'EH Goalies'!$A:$A,S71)</f>
        <v>409</v>
      </c>
      <c r="AA71" s="11">
        <f>SUMIFS('EH Goalies'!$G:$G,'EH Goalies'!$A:$A,S71)</f>
        <v>36</v>
      </c>
      <c r="AB71" s="11">
        <f>SUMIFS('EH Goalies'!$J:$J,'EH Goalies'!$A:$A,S71)</f>
        <v>46</v>
      </c>
      <c r="AC71">
        <f t="shared" si="48"/>
        <v>10</v>
      </c>
      <c r="AD71">
        <f t="shared" si="49"/>
        <v>1109</v>
      </c>
      <c r="AE71">
        <f t="shared" si="50"/>
        <v>7.5</v>
      </c>
      <c r="AF71" s="7">
        <f t="shared" si="51"/>
        <v>6.762849413886384E-3</v>
      </c>
      <c r="AG71" s="37">
        <f t="shared" si="52"/>
        <v>0.90676284941388641</v>
      </c>
      <c r="AH71" s="60">
        <f t="shared" si="53"/>
        <v>2.6587162984984358</v>
      </c>
      <c r="AI71" s="60" cm="1">
        <f t="array" ref="AI71">SUMPRODUCT(($R$2:$R$1016=R71)*($Q$2:$Q$1016)*($AH$2:$AH$1016))/82</f>
        <v>2.5577305241600063</v>
      </c>
      <c r="AJ71" s="5">
        <f t="shared" si="54"/>
        <v>1.0394825699519674</v>
      </c>
      <c r="AK71" s="98">
        <f t="shared" si="55"/>
        <v>1.0349999999999999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246</v>
      </c>
      <c r="B72" t="str">
        <f t="shared" si="44"/>
        <v>UTA Karel Vejmelka</v>
      </c>
      <c r="C72" t="s">
        <v>15</v>
      </c>
      <c r="D72" t="s">
        <v>191</v>
      </c>
      <c r="E72" s="6">
        <v>57.4</v>
      </c>
      <c r="F72" s="7">
        <f t="shared" si="45"/>
        <v>0.90962500000000002</v>
      </c>
      <c r="G72">
        <f t="shared" si="46"/>
        <v>52.212474999999998</v>
      </c>
      <c r="H72" s="7">
        <f t="shared" si="43"/>
        <v>0.90620484693877545</v>
      </c>
      <c r="I72" s="7">
        <v>2.8862577447335847</v>
      </c>
      <c r="J72" s="9">
        <v>0.97</v>
      </c>
      <c r="K72" s="93">
        <v>0.97</v>
      </c>
      <c r="L72" s="5" cm="1">
        <f t="array" ref="L72">INDEX('2026'!AK:AK, MAX(_xlfn._xlws.FILTER(ROW('2026'!E:E), ('2026'!E:E=Goalies!C72)*('2026'!AK:AK&lt;&gt;""))))</f>
        <v>3.0350444847776963</v>
      </c>
      <c r="M72" s="5" cm="1">
        <f t="array" ref="M72">INDEX('2026'!AM:AM, MAX(_xlfn._xlws.FILTER(ROW('2026'!E:E), ('2026'!E:E=Goalies!C72)*('2026'!AM:AM&lt;&gt;""))))</f>
        <v>2.9292746173710973</v>
      </c>
      <c r="N72" s="5">
        <f t="shared" si="41"/>
        <v>2.8413963788499643</v>
      </c>
      <c r="O72" s="5" cm="1">
        <f t="array" ref="O72">IFERROR(INDEX('2026'!AO:AO, MAX(_xlfn._xlws.FILTER(ROW('2026'!I:I), ('2026'!I:I=Goalies!B72)*('2026'!AO:AO&lt;&gt;"")))),"")</f>
        <v>2.894978476738594</v>
      </c>
      <c r="P72" s="65">
        <f t="shared" si="47"/>
        <v>2.8413963788499643</v>
      </c>
      <c r="Q72" s="6">
        <v>57.4</v>
      </c>
      <c r="R72" t="s">
        <v>15</v>
      </c>
      <c r="S72" t="s">
        <v>191</v>
      </c>
      <c r="T72">
        <v>700</v>
      </c>
      <c r="U72">
        <v>632.5</v>
      </c>
      <c r="V72">
        <v>67.5</v>
      </c>
      <c r="W72">
        <v>70</v>
      </c>
      <c r="X72">
        <f t="shared" si="42"/>
        <v>2.5</v>
      </c>
      <c r="Y72" s="5">
        <f>_xlfn.XLOOKUP(Goalies!R72,'Starting GF'!A:A,'Starting GF'!G:G)</f>
        <v>27.487352784382136</v>
      </c>
      <c r="Z72" s="11">
        <f>SUMIFS('EH Goalies'!$H:$H,'EH Goalies'!$A:$A,S72)</f>
        <v>740</v>
      </c>
      <c r="AA72" s="11">
        <f>SUMIFS('EH Goalies'!$G:$G,'EH Goalies'!$A:$A,S72)</f>
        <v>78</v>
      </c>
      <c r="AB72" s="11">
        <f>SUMIFS('EH Goalies'!$J:$J,'EH Goalies'!$A:$A,S72)</f>
        <v>89.36</v>
      </c>
      <c r="AC72">
        <f t="shared" si="48"/>
        <v>11.36</v>
      </c>
      <c r="AD72">
        <f t="shared" si="49"/>
        <v>1440</v>
      </c>
      <c r="AE72">
        <f t="shared" si="50"/>
        <v>13.86</v>
      </c>
      <c r="AF72" s="7">
        <f t="shared" si="51"/>
        <v>9.6249999999999999E-3</v>
      </c>
      <c r="AG72" s="37">
        <f t="shared" si="52"/>
        <v>0.90962500000000002</v>
      </c>
      <c r="AH72" s="60">
        <f t="shared" si="53"/>
        <v>2.4841695078885349</v>
      </c>
      <c r="AI72" s="60" cm="1">
        <f t="array" ref="AI72">SUMPRODUCT(($R$2:$R$1016=R72)*($Q$2:$Q$1016)*($AH$2:$AH$1016))/82</f>
        <v>2.5781804616589969</v>
      </c>
      <c r="AJ72" s="5">
        <f t="shared" si="54"/>
        <v>0.96353592963389056</v>
      </c>
      <c r="AK72" s="98">
        <f t="shared" si="55"/>
        <v>0.97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247</v>
      </c>
      <c r="B73" t="str">
        <f t="shared" si="44"/>
        <v>UTA Vitek Vanecek</v>
      </c>
      <c r="C73" t="s">
        <v>15</v>
      </c>
      <c r="D73" t="s">
        <v>192</v>
      </c>
      <c r="E73" s="6">
        <v>24.599999999999998</v>
      </c>
      <c r="F73" s="7">
        <f t="shared" si="45"/>
        <v>0.8982244897959184</v>
      </c>
      <c r="G73">
        <f t="shared" si="46"/>
        <v>22.096322448979592</v>
      </c>
      <c r="H73" s="7">
        <f t="shared" si="43"/>
        <v>0.90620484693877545</v>
      </c>
      <c r="I73" s="7">
        <v>3.1900743494423836</v>
      </c>
      <c r="J73" s="9">
        <v>1.05</v>
      </c>
      <c r="K73" s="93">
        <v>1.05</v>
      </c>
      <c r="L73" s="5" cm="1">
        <f t="array" ref="L73">INDEX('2026'!AK:AK, MAX(_xlfn._xlws.FILTER(ROW('2026'!E:E), ('2026'!E:E=Goalies!C73)*('2026'!AK:AK&lt;&gt;""))))</f>
        <v>3.0350444847776963</v>
      </c>
      <c r="M73" s="5" cm="1">
        <f t="array" ref="M73">INDEX('2026'!AM:AM, MAX(_xlfn._xlws.FILTER(ROW('2026'!E:E), ('2026'!E:E=Goalies!C73)*('2026'!AM:AM&lt;&gt;""))))</f>
        <v>2.9292746173710973</v>
      </c>
      <c r="N73" s="5">
        <f t="shared" si="41"/>
        <v>3.0757383482396521</v>
      </c>
      <c r="O73" s="5" cm="1">
        <f t="array" ref="O73">IFERROR(INDEX('2026'!AO:AO, MAX(_xlfn._xlws.FILTER(ROW('2026'!I:I), ('2026'!I:I=Goalies!B73)*('2026'!AO:AO&lt;&gt;"")))),"")</f>
        <v>3.0000275959392768</v>
      </c>
      <c r="P73" s="65">
        <f t="shared" si="47"/>
        <v>3.0757383482396521</v>
      </c>
      <c r="Q73" s="6">
        <v>24.599999999999998</v>
      </c>
      <c r="R73" t="s">
        <v>15</v>
      </c>
      <c r="S73" t="s">
        <v>192</v>
      </c>
      <c r="T73">
        <v>700</v>
      </c>
      <c r="U73">
        <v>627.5</v>
      </c>
      <c r="V73">
        <v>72.5</v>
      </c>
      <c r="W73">
        <v>70</v>
      </c>
      <c r="X73">
        <f t="shared" si="42"/>
        <v>-2.5</v>
      </c>
      <c r="Y73" s="5">
        <f>_xlfn.XLOOKUP(Goalies!R73,'Starting GF'!A:A,'Starting GF'!G:G)</f>
        <v>27.487352784382136</v>
      </c>
      <c r="Z73" s="11">
        <f>SUMIFS('EH Goalies'!$H:$H,'EH Goalies'!$A:$A,S73)</f>
        <v>280</v>
      </c>
      <c r="AA73" s="11">
        <f>SUMIFS('EH Goalies'!$G:$G,'EH Goalies'!$A:$A,S73)</f>
        <v>34</v>
      </c>
      <c r="AB73" s="11">
        <f>SUMIFS('EH Goalies'!$J:$J,'EH Goalies'!$A:$A,S73)</f>
        <v>34.76</v>
      </c>
      <c r="AC73">
        <f t="shared" si="48"/>
        <v>0.75999999999999801</v>
      </c>
      <c r="AD73">
        <f t="shared" si="49"/>
        <v>980</v>
      </c>
      <c r="AE73">
        <f t="shared" si="50"/>
        <v>-1.740000000000002</v>
      </c>
      <c r="AF73" s="7">
        <f t="shared" si="51"/>
        <v>-1.7755102040816347E-3</v>
      </c>
      <c r="AG73" s="37">
        <f t="shared" si="52"/>
        <v>0.8982244897959184</v>
      </c>
      <c r="AH73" s="60">
        <f t="shared" si="53"/>
        <v>2.7975393537900746</v>
      </c>
      <c r="AI73" s="60" cm="1">
        <f t="array" ref="AI73">SUMPRODUCT(($R$2:$R$1016=R73)*($Q$2:$Q$1016)*($AH$2:$AH$1016))/82</f>
        <v>2.5781804616589969</v>
      </c>
      <c r="AJ73" s="5">
        <f t="shared" si="54"/>
        <v>1.0850828308542551</v>
      </c>
      <c r="AK73" s="98">
        <f t="shared" si="55"/>
        <v>1.05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246</v>
      </c>
      <c r="B74" t="str">
        <f t="shared" si="44"/>
        <v>VAN Thatcher Demko</v>
      </c>
      <c r="C74" t="s">
        <v>23</v>
      </c>
      <c r="D74" t="s">
        <v>193</v>
      </c>
      <c r="E74" s="6">
        <v>41</v>
      </c>
      <c r="F74" s="7">
        <f t="shared" si="45"/>
        <v>0.91617241379310344</v>
      </c>
      <c r="G74">
        <f t="shared" si="46"/>
        <v>37.563068965517239</v>
      </c>
      <c r="H74" s="7">
        <f t="shared" si="43"/>
        <v>0.90852594269977061</v>
      </c>
      <c r="I74" s="7">
        <v>2.7441861688140938</v>
      </c>
      <c r="J74" s="9">
        <v>0.97499999999999998</v>
      </c>
      <c r="K74" s="93">
        <v>0.94</v>
      </c>
      <c r="L74" s="5" cm="1">
        <f t="array" ref="L74">INDEX('2026'!AK:AK, MAX(_xlfn._xlws.FILTER(ROW('2026'!E:E), ('2026'!E:E=Goalies!C74)*('2026'!AK:AK&lt;&gt;""))))</f>
        <v>2.7306440378440109</v>
      </c>
      <c r="M74" s="5" cm="1">
        <f t="array" ref="M74">INDEX('2026'!AM:AM, MAX(_xlfn._xlws.FILTER(ROW('2026'!E:E), ('2026'!E:E=Goalies!C74)*('2026'!AM:AM&lt;&gt;""))))</f>
        <v>3.2447859602313525</v>
      </c>
      <c r="N74" s="5">
        <f t="shared" si="41"/>
        <v>3.1636663112255685</v>
      </c>
      <c r="O74" s="5" cm="1">
        <f t="array" ref="O74">IFERROR(INDEX('2026'!AO:AO, MAX(_xlfn._xlws.FILTER(ROW('2026'!I:I), ('2026'!I:I=Goalies!B74)*('2026'!AO:AO&lt;&gt;"")))),"")</f>
        <v>3.1164576245900628</v>
      </c>
      <c r="P74" s="65">
        <f t="shared" si="47"/>
        <v>3.1636663112255685</v>
      </c>
      <c r="Q74" s="6">
        <v>41</v>
      </c>
      <c r="R74" t="s">
        <v>23</v>
      </c>
      <c r="S74" t="s">
        <v>193</v>
      </c>
      <c r="T74">
        <v>700</v>
      </c>
      <c r="U74">
        <v>635.5</v>
      </c>
      <c r="V74">
        <v>64.5</v>
      </c>
      <c r="W74">
        <v>70</v>
      </c>
      <c r="X74">
        <f t="shared" si="42"/>
        <v>5.5</v>
      </c>
      <c r="Y74" s="5">
        <f>_xlfn.XLOOKUP(Goalies!R74,'Starting GF'!A:A,'Starting GF'!G:G)</f>
        <v>26.979890189123925</v>
      </c>
      <c r="Z74" s="11">
        <f>SUMIFS('EH Goalies'!$H:$H,'EH Goalies'!$A:$A,S74)</f>
        <v>460</v>
      </c>
      <c r="AA74" s="11">
        <f>SUMIFS('EH Goalies'!$G:$G,'EH Goalies'!$A:$A,S74)</f>
        <v>44</v>
      </c>
      <c r="AB74" s="11">
        <f>SUMIFS('EH Goalies'!$J:$J,'EH Goalies'!$A:$A,S74)</f>
        <v>57.26</v>
      </c>
      <c r="AC74">
        <f t="shared" si="48"/>
        <v>13.259999999999998</v>
      </c>
      <c r="AD74">
        <f t="shared" si="49"/>
        <v>1160</v>
      </c>
      <c r="AE74">
        <f t="shared" si="50"/>
        <v>18.759999999999998</v>
      </c>
      <c r="AF74" s="7">
        <f t="shared" si="51"/>
        <v>1.6172413793103448E-2</v>
      </c>
      <c r="AG74" s="37">
        <f t="shared" si="52"/>
        <v>0.91617241379310344</v>
      </c>
      <c r="AH74" s="60">
        <f t="shared" si="53"/>
        <v>2.2616590706813886</v>
      </c>
      <c r="AI74" s="60" cm="1">
        <f t="array" ref="AI74">SUMPRODUCT(($R$2:$R$1016=R74)*($Q$2:$Q$1016)*($AH$2:$AH$1016))/82</f>
        <v>2.4679600211138171</v>
      </c>
      <c r="AJ74" s="5">
        <f t="shared" si="54"/>
        <v>0.916408309426616</v>
      </c>
      <c r="AK74" s="98">
        <f t="shared" si="55"/>
        <v>0.97499999999999998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247</v>
      </c>
      <c r="B75" t="str">
        <f t="shared" si="44"/>
        <v>VAN Kevin Lankinen</v>
      </c>
      <c r="C75" t="s">
        <v>23</v>
      </c>
      <c r="D75" t="s">
        <v>194</v>
      </c>
      <c r="E75" s="6">
        <v>36.9</v>
      </c>
      <c r="F75" s="7">
        <f t="shared" si="45"/>
        <v>0.90146067415730335</v>
      </c>
      <c r="G75">
        <f t="shared" si="46"/>
        <v>33.26389887640449</v>
      </c>
      <c r="H75" s="7">
        <f t="shared" si="43"/>
        <v>0.90852594269977061</v>
      </c>
      <c r="I75" s="7">
        <v>3.0833552458585332</v>
      </c>
      <c r="J75" s="9">
        <v>1.03</v>
      </c>
      <c r="K75" s="93">
        <v>1.07</v>
      </c>
      <c r="L75" s="5" cm="1">
        <f t="array" ref="L75">INDEX('2026'!AK:AK, MAX(_xlfn._xlws.FILTER(ROW('2026'!E:E), ('2026'!E:E=Goalies!C75)*('2026'!AK:AK&lt;&gt;""))))</f>
        <v>2.7306440378440109</v>
      </c>
      <c r="M75" s="5" cm="1">
        <f t="array" ref="M75">INDEX('2026'!AM:AM, MAX(_xlfn._xlws.FILTER(ROW('2026'!E:E), ('2026'!E:E=Goalies!C75)*('2026'!AM:AM&lt;&gt;""))))</f>
        <v>3.2447859602313525</v>
      </c>
      <c r="N75" s="5">
        <f t="shared" si="41"/>
        <v>3.342129539038293</v>
      </c>
      <c r="O75" s="5" cm="1">
        <f t="array" ref="O75">IFERROR(INDEX('2026'!AO:AO, MAX(_xlfn._xlws.FILTER(ROW('2026'!I:I), ('2026'!I:I=Goalies!B75)*('2026'!AO:AO&lt;&gt;"")))),"")</f>
        <v>3.3247992205618235</v>
      </c>
      <c r="P75" s="65">
        <f t="shared" si="47"/>
        <v>3.342129539038293</v>
      </c>
      <c r="Q75" s="6">
        <v>36.9</v>
      </c>
      <c r="R75" t="s">
        <v>23</v>
      </c>
      <c r="S75" t="s">
        <v>194</v>
      </c>
      <c r="T75">
        <v>700</v>
      </c>
      <c r="U75">
        <v>630</v>
      </c>
      <c r="V75">
        <v>70</v>
      </c>
      <c r="W75">
        <v>70</v>
      </c>
      <c r="X75">
        <f t="shared" si="42"/>
        <v>0</v>
      </c>
      <c r="Y75" s="5">
        <f>_xlfn.XLOOKUP(Goalies!R75,'Starting GF'!A:A,'Starting GF'!G:G)</f>
        <v>26.979890189123925</v>
      </c>
      <c r="Z75" s="11">
        <f>SUMIFS('EH Goalies'!$H:$H,'EH Goalies'!$A:$A,S75)</f>
        <v>546</v>
      </c>
      <c r="AA75" s="11">
        <f>SUMIFS('EH Goalies'!$G:$G,'EH Goalies'!$A:$A,S75)</f>
        <v>63</v>
      </c>
      <c r="AB75" s="11">
        <f>SUMIFS('EH Goalies'!$J:$J,'EH Goalies'!$A:$A,S75)</f>
        <v>64.819999999999993</v>
      </c>
      <c r="AC75">
        <f t="shared" si="48"/>
        <v>1.8199999999999932</v>
      </c>
      <c r="AD75">
        <f t="shared" si="49"/>
        <v>1246</v>
      </c>
      <c r="AE75">
        <f t="shared" si="50"/>
        <v>1.8199999999999932</v>
      </c>
      <c r="AF75" s="7">
        <f t="shared" si="51"/>
        <v>1.4606741573033653E-3</v>
      </c>
      <c r="AG75" s="37">
        <f t="shared" si="52"/>
        <v>0.90146067415730335</v>
      </c>
      <c r="AH75" s="60">
        <f t="shared" si="53"/>
        <v>2.6585801905462567</v>
      </c>
      <c r="AI75" s="60" cm="1">
        <f t="array" ref="AI75">SUMPRODUCT(($R$2:$R$1016=R75)*($Q$2:$Q$1016)*($AH$2:$AH$1016))/82</f>
        <v>2.4679600211138171</v>
      </c>
      <c r="AJ75" s="5">
        <f t="shared" si="54"/>
        <v>1.0772379486708259</v>
      </c>
      <c r="AK75" s="98">
        <f t="shared" si="55"/>
        <v>1.03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44"/>
        <v>VAN Nikita Tolopilo</v>
      </c>
      <c r="C76" t="s">
        <v>23</v>
      </c>
      <c r="D76" s="33" t="s">
        <v>1294</v>
      </c>
      <c r="E76" s="6">
        <v>4.1000000000000005</v>
      </c>
      <c r="F76" s="7">
        <f t="shared" si="45"/>
        <v>0.89564864864864868</v>
      </c>
      <c r="G76">
        <f t="shared" si="46"/>
        <v>3.67215945945946</v>
      </c>
      <c r="H76" s="7">
        <f t="shared" si="43"/>
        <v>0.90852594269977061</v>
      </c>
      <c r="I76" s="7">
        <v>3.0833552458585332</v>
      </c>
      <c r="J76" s="9">
        <v>1.08</v>
      </c>
      <c r="K76" s="93">
        <v>1.1000000000000001</v>
      </c>
      <c r="L76" s="5" cm="1">
        <f t="array" ref="L76">INDEX('2026'!AK:AK, MAX(_xlfn._xlws.FILTER(ROW('2026'!E:E), ('2026'!E:E=Goalies!C76)*('2026'!AK:AK&lt;&gt;""))))</f>
        <v>2.7306440378440109</v>
      </c>
      <c r="M76" s="5" cm="1">
        <f t="array" ref="M76">INDEX('2026'!AM:AM, MAX(_xlfn._xlws.FILTER(ROW('2026'!E:E), ('2026'!E:E=Goalies!C76)*('2026'!AM:AM&lt;&gt;""))))</f>
        <v>3.2447859602313525</v>
      </c>
      <c r="N76" s="5">
        <f t="shared" si="41"/>
        <v>3.5043688370498609</v>
      </c>
      <c r="O76" s="5" cm="1">
        <f t="array" ref="O76">IFERROR(INDEX('2026'!AO:AO, MAX(_xlfn._xlws.FILTER(ROW('2026'!I:I), ('2026'!I:I=Goalies!B76)*('2026'!AO:AO&lt;&gt;"")))),"")</f>
        <v>3.0833552458585332</v>
      </c>
      <c r="P76" s="65">
        <f t="shared" si="47"/>
        <v>3.5043688370498609</v>
      </c>
      <c r="Q76" s="6">
        <v>4.1000000000000005</v>
      </c>
      <c r="R76" t="s">
        <v>23</v>
      </c>
      <c r="S76" s="33" t="s">
        <v>767</v>
      </c>
      <c r="T76">
        <v>700</v>
      </c>
      <c r="U76">
        <v>630</v>
      </c>
      <c r="V76">
        <v>70</v>
      </c>
      <c r="W76">
        <v>70</v>
      </c>
      <c r="X76">
        <f t="shared" si="42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40</v>
      </c>
      <c r="AA76" s="11">
        <f>SUMIFS('EH Goalies'!$G:$G,'EH Goalies'!$A:$A,S76)</f>
        <v>7</v>
      </c>
      <c r="AB76" s="11">
        <f>SUMIFS('EH Goalies'!$J:$J,'EH Goalies'!$A:$A,S76)</f>
        <v>3.78</v>
      </c>
      <c r="AC76">
        <f t="shared" si="48"/>
        <v>-3.22</v>
      </c>
      <c r="AD76">
        <f t="shared" si="49"/>
        <v>740</v>
      </c>
      <c r="AE76">
        <f t="shared" si="50"/>
        <v>-3.22</v>
      </c>
      <c r="AF76" s="7">
        <f t="shared" si="51"/>
        <v>-4.3513513513513515E-3</v>
      </c>
      <c r="AG76" s="37">
        <f t="shared" si="52"/>
        <v>0.89564864864864868</v>
      </c>
      <c r="AH76" s="60">
        <f t="shared" si="53"/>
        <v>2.8153880005461471</v>
      </c>
      <c r="AI76" s="60" cm="1">
        <f t="array" ref="AI76">SUMPRODUCT(($R$2:$R$1016=R76)*($Q$2:$Q$1016)*($AH$2:$AH$1016))/82</f>
        <v>2.4679600211138171</v>
      </c>
      <c r="AJ76" s="5">
        <f t="shared" si="54"/>
        <v>1.140775367696407</v>
      </c>
      <c r="AK76" s="98">
        <f t="shared" si="55"/>
        <v>1.08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246</v>
      </c>
      <c r="B77" t="str">
        <f t="shared" si="44"/>
        <v>VGK Adin Hill</v>
      </c>
      <c r="C77" t="s">
        <v>25</v>
      </c>
      <c r="D77" t="s">
        <v>195</v>
      </c>
      <c r="E77" s="6">
        <v>32.800000000000004</v>
      </c>
      <c r="F77" s="7">
        <f t="shared" si="45"/>
        <v>0.90647655259822557</v>
      </c>
      <c r="G77">
        <f t="shared" si="46"/>
        <v>29.732430925221802</v>
      </c>
      <c r="H77" s="7">
        <f t="shared" si="43"/>
        <v>0.9017427403453685</v>
      </c>
      <c r="I77" s="7">
        <v>2.6098553773336839</v>
      </c>
      <c r="J77" s="9">
        <v>1</v>
      </c>
      <c r="K77" s="93">
        <v>0.97</v>
      </c>
      <c r="L77" s="5" cm="1">
        <f t="array" ref="L77">INDEX('2026'!AK:AK, MAX(_xlfn._xlws.FILTER(ROW('2026'!E:E), ('2026'!E:E=Goalies!C77)*('2026'!AK:AK&lt;&gt;""))))</f>
        <v>3.1739511534924074</v>
      </c>
      <c r="M77" s="5" cm="1">
        <f t="array" ref="M77">INDEX('2026'!AM:AM, MAX(_xlfn._xlws.FILTER(ROW('2026'!E:E), ('2026'!E:E=Goalies!C77)*('2026'!AM:AM&lt;&gt;""))))</f>
        <v>2.8026073751839005</v>
      </c>
      <c r="N77" s="5">
        <f t="shared" si="41"/>
        <v>2.8026073751839005</v>
      </c>
      <c r="O77" s="5" cm="1">
        <f t="array" ref="O77">IFERROR(INDEX('2026'!AO:AO, MAX(_xlfn._xlws.FILTER(ROW('2026'!I:I), ('2026'!I:I=Goalies!B77)*('2026'!AO:AO&lt;&gt;"")))),"")</f>
        <v>2.6592461044856237</v>
      </c>
      <c r="P77" s="65">
        <f t="shared" si="47"/>
        <v>2.8026073751839005</v>
      </c>
      <c r="Q77" s="6">
        <v>32.800000000000004</v>
      </c>
      <c r="R77" t="s">
        <v>25</v>
      </c>
      <c r="S77" t="s">
        <v>195</v>
      </c>
      <c r="T77">
        <v>700</v>
      </c>
      <c r="U77">
        <v>635.5</v>
      </c>
      <c r="V77">
        <v>64.5</v>
      </c>
      <c r="W77">
        <v>70</v>
      </c>
      <c r="X77">
        <f t="shared" si="42"/>
        <v>5.5</v>
      </c>
      <c r="Y77" s="5">
        <f>_xlfn.XLOOKUP(Goalies!R77,'Starting GF'!A:A,'Starting GF'!G:G)</f>
        <v>26.712804612672233</v>
      </c>
      <c r="Z77" s="11">
        <f>SUMIFS('EH Goalies'!$H:$H,'EH Goalies'!$A:$A,S77)</f>
        <v>89</v>
      </c>
      <c r="AA77" s="11">
        <f>SUMIFS('EH Goalies'!$G:$G,'EH Goalies'!$A:$A,S77)</f>
        <v>10</v>
      </c>
      <c r="AB77" s="11">
        <f>SUMIFS('EH Goalies'!$J:$J,'EH Goalies'!$A:$A,S77)</f>
        <v>9.61</v>
      </c>
      <c r="AC77">
        <f t="shared" si="48"/>
        <v>-0.39000000000000057</v>
      </c>
      <c r="AD77">
        <f t="shared" si="49"/>
        <v>789</v>
      </c>
      <c r="AE77">
        <f t="shared" si="50"/>
        <v>5.1099999999999994</v>
      </c>
      <c r="AF77" s="7">
        <f t="shared" si="51"/>
        <v>6.476552598225601E-3</v>
      </c>
      <c r="AG77" s="37">
        <f t="shared" si="52"/>
        <v>0.90647655259822557</v>
      </c>
      <c r="AH77" s="60">
        <f t="shared" si="53"/>
        <v>2.4982735771471289</v>
      </c>
      <c r="AI77" s="60" cm="1">
        <f t="array" ref="AI77">SUMPRODUCT(($R$2:$R$1016=R77)*($Q$2:$Q$1016)*($AH$2:$AH$1016))/82</f>
        <v>2.6247269789307737</v>
      </c>
      <c r="AJ77" s="5">
        <f t="shared" si="54"/>
        <v>0.95182226463982256</v>
      </c>
      <c r="AK77" s="98">
        <f t="shared" si="55"/>
        <v>1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247</v>
      </c>
      <c r="B78" t="str">
        <f t="shared" si="44"/>
        <v>VGK Akira Schmid</v>
      </c>
      <c r="C78" t="s">
        <v>25</v>
      </c>
      <c r="D78" t="s">
        <v>196</v>
      </c>
      <c r="E78" s="6">
        <v>27.060000000000002</v>
      </c>
      <c r="F78" s="7">
        <f t="shared" si="45"/>
        <v>0.9025948275862069</v>
      </c>
      <c r="G78">
        <f t="shared" si="46"/>
        <v>24.424216034482761</v>
      </c>
      <c r="H78" s="7">
        <f t="shared" si="43"/>
        <v>0.9017427403453685</v>
      </c>
      <c r="I78" s="7">
        <v>2.9324217722850388</v>
      </c>
      <c r="J78" s="9">
        <v>0.99</v>
      </c>
      <c r="K78" s="93">
        <v>1</v>
      </c>
      <c r="L78" s="5" cm="1">
        <f t="array" ref="L78">INDEX('2026'!AK:AK, MAX(_xlfn._xlws.FILTER(ROW('2026'!E:E), ('2026'!E:E=Goalies!C78)*('2026'!AK:AK&lt;&gt;""))))</f>
        <v>3.1739511534924074</v>
      </c>
      <c r="M78" s="5" cm="1">
        <f t="array" ref="M78">INDEX('2026'!AM:AM, MAX(_xlfn._xlws.FILTER(ROW('2026'!E:E), ('2026'!E:E=Goalies!C78)*('2026'!AM:AM&lt;&gt;""))))</f>
        <v>2.8026073751839005</v>
      </c>
      <c r="N78" s="5">
        <f t="shared" si="41"/>
        <v>2.7745813014320615</v>
      </c>
      <c r="O78" s="5" cm="1">
        <f t="array" ref="O78">IFERROR(INDEX('2026'!AO:AO, MAX(_xlfn._xlws.FILTER(ROW('2026'!I:I), ('2026'!I:I=Goalies!B78)*('2026'!AO:AO&lt;&gt;"")))),"")</f>
        <v>2.7682145119787132</v>
      </c>
      <c r="P78" s="65">
        <f t="shared" si="47"/>
        <v>2.7745813014320615</v>
      </c>
      <c r="Q78" s="6">
        <v>27.060000000000002</v>
      </c>
      <c r="R78" t="s">
        <v>25</v>
      </c>
      <c r="S78" t="s">
        <v>196</v>
      </c>
      <c r="T78">
        <v>700</v>
      </c>
      <c r="U78">
        <v>630</v>
      </c>
      <c r="V78">
        <v>70</v>
      </c>
      <c r="W78">
        <v>70</v>
      </c>
      <c r="X78">
        <f t="shared" si="42"/>
        <v>0</v>
      </c>
      <c r="Y78" s="5">
        <f>_xlfn.XLOOKUP(Goalies!R78,'Starting GF'!A:A,'Starting GF'!G:G)</f>
        <v>26.712804612672233</v>
      </c>
      <c r="Z78" s="11">
        <f>SUMIFS('EH Goalies'!$H:$H,'EH Goalies'!$A:$A,S78)</f>
        <v>460</v>
      </c>
      <c r="AA78" s="11">
        <f>SUMIFS('EH Goalies'!$G:$G,'EH Goalies'!$A:$A,S78)</f>
        <v>48</v>
      </c>
      <c r="AB78" s="11">
        <f>SUMIFS('EH Goalies'!$J:$J,'EH Goalies'!$A:$A,S78)</f>
        <v>51.01</v>
      </c>
      <c r="AC78">
        <f t="shared" si="48"/>
        <v>3.009999999999998</v>
      </c>
      <c r="AD78">
        <f t="shared" si="49"/>
        <v>1160</v>
      </c>
      <c r="AE78">
        <f t="shared" si="50"/>
        <v>3.009999999999998</v>
      </c>
      <c r="AF78" s="7">
        <f t="shared" si="51"/>
        <v>2.5948275862068947E-3</v>
      </c>
      <c r="AG78" s="37">
        <f t="shared" si="52"/>
        <v>0.9025948275862069</v>
      </c>
      <c r="AH78" s="60">
        <f t="shared" si="53"/>
        <v>2.6019653389533062</v>
      </c>
      <c r="AI78" s="60" cm="1">
        <f t="array" ref="AI78">SUMPRODUCT(($R$2:$R$1016=R78)*($Q$2:$Q$1016)*($AH$2:$AH$1016))/82</f>
        <v>2.6247269789307737</v>
      </c>
      <c r="AJ78" s="5">
        <f t="shared" si="54"/>
        <v>0.99132799709829633</v>
      </c>
      <c r="AK78" s="98">
        <f t="shared" si="55"/>
        <v>0.99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44"/>
        <v>VGK Carl Lindbom</v>
      </c>
      <c r="C79" t="s">
        <v>25</v>
      </c>
      <c r="D79" t="s">
        <v>585</v>
      </c>
      <c r="E79" s="6">
        <v>8.2000000000000011</v>
      </c>
      <c r="F79" s="7">
        <f t="shared" si="45"/>
        <v>0.89256616800920596</v>
      </c>
      <c r="G79">
        <f t="shared" si="46"/>
        <v>7.3190425776754902</v>
      </c>
      <c r="H79" s="7">
        <f t="shared" si="43"/>
        <v>0.9017427403453685</v>
      </c>
      <c r="I79" s="7">
        <v>2.9324217722850388</v>
      </c>
      <c r="J79" s="9">
        <v>1.05</v>
      </c>
      <c r="K79" s="93">
        <v>1.06</v>
      </c>
      <c r="L79" s="5" cm="1">
        <f t="array" ref="L79">INDEX('2026'!AK:AK, MAX(_xlfn._xlws.FILTER(ROW('2026'!E:E), ('2026'!E:E=Goalies!C79)*('2026'!AK:AK&lt;&gt;""))))</f>
        <v>3.1739511534924074</v>
      </c>
      <c r="M79" s="5" cm="1">
        <f t="array" ref="M79">INDEX('2026'!AM:AM, MAX(_xlfn._xlws.FILTER(ROW('2026'!E:E), ('2026'!E:E=Goalies!C79)*('2026'!AM:AM&lt;&gt;""))))</f>
        <v>2.8026073751839005</v>
      </c>
      <c r="N79" s="5">
        <f t="shared" si="41"/>
        <v>2.9427377439430957</v>
      </c>
      <c r="O79" s="5" cm="1">
        <f t="array" ref="O79">IFERROR(INDEX('2026'!AO:AO, MAX(_xlfn._xlws.FILTER(ROW('2026'!I:I), ('2026'!I:I=Goalies!B79)*('2026'!AO:AO&lt;&gt;"")))),"")</f>
        <v>2.8793749338225942</v>
      </c>
      <c r="P79" s="65">
        <f t="shared" si="47"/>
        <v>2.9427377439430957</v>
      </c>
      <c r="Q79" s="6">
        <v>8.2000000000000011</v>
      </c>
      <c r="R79" t="s">
        <v>25</v>
      </c>
      <c r="S79" t="s">
        <v>585</v>
      </c>
      <c r="T79">
        <v>700</v>
      </c>
      <c r="U79">
        <v>625</v>
      </c>
      <c r="V79">
        <v>75</v>
      </c>
      <c r="W79">
        <v>70</v>
      </c>
      <c r="X79">
        <f t="shared" si="42"/>
        <v>-5</v>
      </c>
      <c r="Y79" s="5">
        <f>_xlfn.XLOOKUP(Goalies!R79,'Starting GF'!A:A,'Starting GF'!G:G)</f>
        <v>26.712804612672233</v>
      </c>
      <c r="Z79" s="11">
        <f>SUMIFS('EH Goalies'!$H:$H,'EH Goalies'!$A:$A,S79)</f>
        <v>169</v>
      </c>
      <c r="AA79" s="11">
        <f>SUMIFS('EH Goalies'!$G:$G,'EH Goalies'!$A:$A,S79)</f>
        <v>22</v>
      </c>
      <c r="AB79" s="11">
        <f>SUMIFS('EH Goalies'!$J:$J,'EH Goalies'!$A:$A,S79)</f>
        <v>20.54</v>
      </c>
      <c r="AC79">
        <f t="shared" si="48"/>
        <v>-1.4600000000000009</v>
      </c>
      <c r="AD79">
        <f t="shared" si="49"/>
        <v>869</v>
      </c>
      <c r="AE79">
        <f t="shared" si="50"/>
        <v>-6.4600000000000009</v>
      </c>
      <c r="AF79" s="7">
        <f t="shared" si="51"/>
        <v>-7.4338319907940173E-3</v>
      </c>
      <c r="AG79" s="37">
        <f t="shared" si="52"/>
        <v>0.89256616800920596</v>
      </c>
      <c r="AH79" s="60">
        <f t="shared" si="53"/>
        <v>2.8698589627607367</v>
      </c>
      <c r="AI79" s="60" cm="1">
        <f t="array" ref="AI79">SUMPRODUCT(($R$2:$R$1016=R79)*($Q$2:$Q$1016)*($AH$2:$AH$1016))/82</f>
        <v>2.6247269789307737</v>
      </c>
      <c r="AJ79" s="5">
        <f t="shared" si="54"/>
        <v>1.093393326543175</v>
      </c>
      <c r="AK79" s="98">
        <f t="shared" si="55"/>
        <v>1.05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248</v>
      </c>
      <c r="B80" t="str">
        <f t="shared" si="44"/>
        <v>VGK Carter Hart</v>
      </c>
      <c r="C80" t="s">
        <v>25</v>
      </c>
      <c r="D80" t="s">
        <v>1164</v>
      </c>
      <c r="E80" s="6">
        <v>13.940000000000001</v>
      </c>
      <c r="F80" s="7">
        <f t="shared" si="45"/>
        <v>0.89434829059829057</v>
      </c>
      <c r="G80">
        <f t="shared" si="46"/>
        <v>12.467215170940172</v>
      </c>
      <c r="H80" s="7">
        <f t="shared" si="43"/>
        <v>0.9017427403453685</v>
      </c>
      <c r="I80" s="7">
        <v>2.9324217722850388</v>
      </c>
      <c r="J80" s="9">
        <v>1.01</v>
      </c>
      <c r="K80" s="93">
        <v>1.05</v>
      </c>
      <c r="L80" s="5" cm="1">
        <f t="array" ref="L80">INDEX('2026'!AK:AK, MAX(_xlfn._xlws.FILTER(ROW('2026'!E:E), ('2026'!E:E=Goalies!C80)*('2026'!AK:AK&lt;&gt;""))))</f>
        <v>3.1739511534924074</v>
      </c>
      <c r="M80" s="5" cm="1">
        <f t="array" ref="M80">INDEX('2026'!AM:AM, MAX(_xlfn._xlws.FILTER(ROW('2026'!E:E), ('2026'!E:E=Goalies!C80)*('2026'!AM:AM&lt;&gt;""))))</f>
        <v>2.8026073751839005</v>
      </c>
      <c r="N80" s="5">
        <f t="shared" si="41"/>
        <v>2.8306334489357394</v>
      </c>
      <c r="O80" s="5" cm="1">
        <f t="array" ref="O80">IFERROR(INDEX('2026'!AO:AO, MAX(_xlfn._xlws.FILTER(ROW('2026'!I:I), ('2026'!I:I=Goalies!B80)*('2026'!AO:AO&lt;&gt;"")))),"")</f>
        <v>2.7768908811835011</v>
      </c>
      <c r="P80" s="65">
        <f t="shared" si="47"/>
        <v>2.8306334489357394</v>
      </c>
      <c r="Q80" s="6">
        <v>13.940000000000001</v>
      </c>
      <c r="R80" t="s">
        <v>25</v>
      </c>
      <c r="S80" t="s">
        <v>1164</v>
      </c>
      <c r="T80">
        <v>700</v>
      </c>
      <c r="U80">
        <v>625</v>
      </c>
      <c r="V80">
        <v>75</v>
      </c>
      <c r="W80">
        <v>70</v>
      </c>
      <c r="X80">
        <f t="shared" si="42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236</v>
      </c>
      <c r="AA80" s="11">
        <f>SUMIFS('EH Goalies'!$G:$G,'EH Goalies'!$A:$A,S80)</f>
        <v>28</v>
      </c>
      <c r="AB80" s="11">
        <f>SUMIFS('EH Goalies'!$J:$J,'EH Goalies'!$A:$A,S80)</f>
        <v>27.71</v>
      </c>
      <c r="AC80">
        <f t="shared" si="48"/>
        <v>-0.28999999999999915</v>
      </c>
      <c r="AD80">
        <f t="shared" si="49"/>
        <v>936</v>
      </c>
      <c r="AE80">
        <f t="shared" si="50"/>
        <v>-5.2899999999999991</v>
      </c>
      <c r="AF80" s="7">
        <f t="shared" si="51"/>
        <v>-5.6517094017094005E-3</v>
      </c>
      <c r="AG80" s="37">
        <f t="shared" si="52"/>
        <v>0.89434829059829057</v>
      </c>
      <c r="AH80" s="60">
        <f t="shared" si="53"/>
        <v>2.82225347024269</v>
      </c>
      <c r="AI80" s="60" cm="1">
        <f t="array" ref="AI80">SUMPRODUCT(($R$2:$R$1016=R80)*($Q$2:$Q$1016)*($AH$2:$AH$1016))/82</f>
        <v>2.6247269789307737</v>
      </c>
      <c r="AJ80" s="5">
        <f t="shared" si="54"/>
        <v>1.0752560143959742</v>
      </c>
      <c r="AK80" s="98">
        <f t="shared" si="55"/>
        <v>1.01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246</v>
      </c>
      <c r="B81" t="str">
        <f t="shared" si="44"/>
        <v>WPG Connor Hellebuyck</v>
      </c>
      <c r="C81" t="s">
        <v>16</v>
      </c>
      <c r="D81" t="s">
        <v>199</v>
      </c>
      <c r="E81" s="6">
        <v>46.739999999999995</v>
      </c>
      <c r="F81" s="7">
        <f t="shared" si="45"/>
        <v>0.92253869969040248</v>
      </c>
      <c r="G81">
        <f t="shared" si="46"/>
        <v>43.119458823529406</v>
      </c>
      <c r="H81" s="7">
        <f t="shared" si="43"/>
        <v>0.91274698637043106</v>
      </c>
      <c r="I81" s="7">
        <v>2.5821530404422455</v>
      </c>
      <c r="J81" s="9">
        <v>0.96499999999999997</v>
      </c>
      <c r="K81" s="93">
        <v>0.92</v>
      </c>
      <c r="L81" s="5" cm="1">
        <f t="array" ref="L81">INDEX('2026'!AK:AK, MAX(_xlfn._xlws.FILTER(ROW('2026'!E:E), ('2026'!E:E=Goalies!C81)*('2026'!AK:AK&lt;&gt;""))))</f>
        <v>2.86</v>
      </c>
      <c r="M81" s="5" cm="1">
        <f t="array" ref="M81">INDEX('2026'!AM:AM, MAX(_xlfn._xlws.FILTER(ROW('2026'!E:E), ('2026'!E:E=Goalies!C81)*('2026'!AM:AM&lt;&gt;""))))</f>
        <v>3.01544136462525</v>
      </c>
      <c r="N81" s="5">
        <f t="shared" si="41"/>
        <v>2.909900916863366</v>
      </c>
      <c r="O81" s="5" cm="1">
        <f t="array" ref="O81">IFERROR(INDEX('2026'!AO:AO, MAX(_xlfn._xlws.FILTER(ROW('2026'!I:I), ('2026'!I:I=Goalies!B81)*('2026'!AO:AO&lt;&gt;"")))),"")</f>
        <v>2.885283136928368</v>
      </c>
      <c r="P81" s="65">
        <f t="shared" si="47"/>
        <v>2.909900916863366</v>
      </c>
      <c r="Q81" s="6">
        <v>46.739999999999995</v>
      </c>
      <c r="R81" t="s">
        <v>16</v>
      </c>
      <c r="S81" t="s">
        <v>199</v>
      </c>
      <c r="T81">
        <v>700</v>
      </c>
      <c r="U81">
        <v>640.5</v>
      </c>
      <c r="V81">
        <v>59.5</v>
      </c>
      <c r="W81">
        <v>70</v>
      </c>
      <c r="X81">
        <f t="shared" si="42"/>
        <v>10.5</v>
      </c>
      <c r="Y81" s="5">
        <f>_xlfn.XLOOKUP(Goalies!R81,'Starting GF'!A:A,'Starting GF'!G:G)</f>
        <v>27.400549972035336</v>
      </c>
      <c r="Z81" s="11">
        <f>SUMIFS('EH Goalies'!$H:$H,'EH Goalies'!$A:$A,S81)</f>
        <v>592</v>
      </c>
      <c r="AA81" s="11">
        <f>SUMIFS('EH Goalies'!$G:$G,'EH Goalies'!$A:$A,S81)</f>
        <v>55</v>
      </c>
      <c r="AB81" s="11">
        <f>SUMIFS('EH Goalies'!$J:$J,'EH Goalies'!$A:$A,S81)</f>
        <v>73.62</v>
      </c>
      <c r="AC81">
        <f t="shared" si="48"/>
        <v>18.620000000000005</v>
      </c>
      <c r="AD81">
        <f t="shared" si="49"/>
        <v>1292</v>
      </c>
      <c r="AE81">
        <f t="shared" si="50"/>
        <v>29.120000000000005</v>
      </c>
      <c r="AF81" s="7">
        <f t="shared" si="51"/>
        <v>2.2538699690402481E-2</v>
      </c>
      <c r="AG81" s="37">
        <f t="shared" si="52"/>
        <v>0.92253869969040248</v>
      </c>
      <c r="AH81" s="60">
        <f t="shared" si="53"/>
        <v>2.122482230031963</v>
      </c>
      <c r="AI81" s="60" cm="1">
        <f t="array" ref="AI81">SUMPRODUCT(($R$2:$R$1016=R81)*($Q$2:$Q$1016)*($AH$2:$AH$1016))/82</f>
        <v>2.3907805601676819</v>
      </c>
      <c r="AJ81" s="5">
        <f t="shared" si="54"/>
        <v>0.88777793553880102</v>
      </c>
      <c r="AK81" s="98">
        <f t="shared" si="55"/>
        <v>0.96499999999999997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247</v>
      </c>
      <c r="B82" t="str">
        <f t="shared" si="44"/>
        <v>WPG Eric Comrie</v>
      </c>
      <c r="C82" t="s">
        <v>16</v>
      </c>
      <c r="D82" t="s">
        <v>200</v>
      </c>
      <c r="E82" s="6">
        <v>31.16</v>
      </c>
      <c r="F82" s="7">
        <f t="shared" si="45"/>
        <v>0.89985752448797862</v>
      </c>
      <c r="G82">
        <f t="shared" si="46"/>
        <v>28.039560463045415</v>
      </c>
      <c r="H82" s="7">
        <f t="shared" si="43"/>
        <v>0.91274698637043106</v>
      </c>
      <c r="I82" s="7">
        <v>3.1704917078847838</v>
      </c>
      <c r="J82" s="9">
        <v>1.06</v>
      </c>
      <c r="K82" s="93">
        <v>1.1299999999999999</v>
      </c>
      <c r="L82" s="5" cm="1">
        <f t="array" ref="L82">INDEX('2026'!AK:AK, MAX(_xlfn._xlws.FILTER(ROW('2026'!E:E), ('2026'!E:E=Goalies!C82)*('2026'!AK:AK&lt;&gt;""))))</f>
        <v>2.86</v>
      </c>
      <c r="M82" s="5" cm="1">
        <f t="array" ref="M82">INDEX('2026'!AM:AM, MAX(_xlfn._xlws.FILTER(ROW('2026'!E:E), ('2026'!E:E=Goalies!C82)*('2026'!AM:AM&lt;&gt;""))))</f>
        <v>3.01544136462525</v>
      </c>
      <c r="N82" s="5">
        <f t="shared" si="41"/>
        <v>3.1963678465027652</v>
      </c>
      <c r="O82" s="5" cm="1">
        <f t="array" ref="O82">IFERROR(INDEX('2026'!AO:AO, MAX(_xlfn._xlws.FILTER(ROW('2026'!I:I), ('2026'!I:I=Goalies!B82)*('2026'!AO:AO&lt;&gt;"")))),"")</f>
        <v>3.0963337510954476</v>
      </c>
      <c r="P82" s="65">
        <f t="shared" si="47"/>
        <v>3.1963678465027652</v>
      </c>
      <c r="Q82" s="6">
        <v>31.16</v>
      </c>
      <c r="R82" t="s">
        <v>16</v>
      </c>
      <c r="S82" t="s">
        <v>200</v>
      </c>
      <c r="T82">
        <v>700</v>
      </c>
      <c r="U82">
        <v>631.5</v>
      </c>
      <c r="V82">
        <v>68.5</v>
      </c>
      <c r="W82">
        <v>70</v>
      </c>
      <c r="X82">
        <f t="shared" si="42"/>
        <v>1.5</v>
      </c>
      <c r="Y82" s="5">
        <f>_xlfn.XLOOKUP(Goalies!R82,'Starting GF'!A:A,'Starting GF'!G:G)</f>
        <v>27.400549972035336</v>
      </c>
      <c r="Z82" s="11">
        <f>SUMIFS('EH Goalies'!$H:$H,'EH Goalies'!$A:$A,S82)</f>
        <v>423</v>
      </c>
      <c r="AA82" s="11">
        <f>SUMIFS('EH Goalies'!$G:$G,'EH Goalies'!$A:$A,S82)</f>
        <v>51</v>
      </c>
      <c r="AB82" s="11">
        <f>SUMIFS('EH Goalies'!$J:$J,'EH Goalies'!$A:$A,S82)</f>
        <v>49.34</v>
      </c>
      <c r="AC82">
        <f t="shared" si="48"/>
        <v>-1.6599999999999966</v>
      </c>
      <c r="AD82">
        <f t="shared" si="49"/>
        <v>1123</v>
      </c>
      <c r="AE82">
        <f t="shared" si="50"/>
        <v>-0.15999999999999659</v>
      </c>
      <c r="AF82" s="7">
        <f t="shared" si="51"/>
        <v>-1.4247551202136829E-4</v>
      </c>
      <c r="AG82" s="37">
        <f t="shared" si="52"/>
        <v>0.89985752448797862</v>
      </c>
      <c r="AH82" s="60">
        <f t="shared" si="53"/>
        <v>2.7439589045904667</v>
      </c>
      <c r="AI82" s="60" cm="1">
        <f t="array" ref="AI82">SUMPRODUCT(($R$2:$R$1016=R82)*($Q$2:$Q$1016)*($AH$2:$AH$1016))/82</f>
        <v>2.3907805601676819</v>
      </c>
      <c r="AJ82" s="5">
        <f t="shared" si="54"/>
        <v>1.1477251196981515</v>
      </c>
      <c r="AK82" s="98">
        <f t="shared" si="55"/>
        <v>1.06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248</v>
      </c>
      <c r="B83" t="str">
        <f t="shared" si="44"/>
        <v>WPG Thomas Milic</v>
      </c>
      <c r="C83" t="s">
        <v>16</v>
      </c>
      <c r="D83" t="s">
        <v>1167</v>
      </c>
      <c r="E83" s="6">
        <v>4.1000000000000005</v>
      </c>
      <c r="F83" s="7">
        <f t="shared" si="45"/>
        <v>0.89908136482939638</v>
      </c>
      <c r="G83">
        <f t="shared" si="46"/>
        <v>3.6862335958005255</v>
      </c>
      <c r="H83" s="7">
        <f t="shared" si="43"/>
        <v>0.91274698637043106</v>
      </c>
      <c r="I83" s="7">
        <v>3.1704917078847838</v>
      </c>
      <c r="J83" s="9">
        <v>1.1000000000000001</v>
      </c>
      <c r="K83" s="93">
        <v>1.1499999999999999</v>
      </c>
      <c r="L83" s="5" cm="1">
        <f t="array" ref="L83">INDEX('2026'!AK:AK, MAX(_xlfn._xlws.FILTER(ROW('2026'!E:E), ('2026'!E:E=Goalies!C83)*('2026'!AK:AK&lt;&gt;""))))</f>
        <v>2.86</v>
      </c>
      <c r="M83" s="5" cm="1">
        <f t="array" ref="M83">INDEX('2026'!AM:AM, MAX(_xlfn._xlws.FILTER(ROW('2026'!E:E), ('2026'!E:E=Goalies!C83)*('2026'!AM:AM&lt;&gt;""))))</f>
        <v>3.01544136462525</v>
      </c>
      <c r="N83" s="5">
        <f t="shared" si="41"/>
        <v>3.3169855010877751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47"/>
        <v>3.3169855010877751</v>
      </c>
      <c r="Q83" s="6">
        <v>4.1000000000000005</v>
      </c>
      <c r="R83" t="s">
        <v>16</v>
      </c>
      <c r="S83" t="s">
        <v>1167</v>
      </c>
      <c r="T83">
        <v>700</v>
      </c>
      <c r="U83">
        <v>631.5</v>
      </c>
      <c r="V83">
        <v>68.5</v>
      </c>
      <c r="W83">
        <v>70</v>
      </c>
      <c r="X83">
        <f t="shared" si="42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62</v>
      </c>
      <c r="AA83" s="11">
        <f>SUMIFS('EH Goalies'!$G:$G,'EH Goalies'!$A:$A,S83)</f>
        <v>8</v>
      </c>
      <c r="AB83" s="11">
        <f>SUMIFS('EH Goalies'!$J:$J,'EH Goalies'!$A:$A,S83)</f>
        <v>5.8</v>
      </c>
      <c r="AC83">
        <f t="shared" si="48"/>
        <v>-2.2000000000000002</v>
      </c>
      <c r="AD83">
        <f t="shared" si="49"/>
        <v>762</v>
      </c>
      <c r="AE83">
        <f t="shared" si="50"/>
        <v>-0.70000000000000018</v>
      </c>
      <c r="AF83" s="7">
        <f t="shared" si="51"/>
        <v>-9.1863517060367474E-4</v>
      </c>
      <c r="AG83" s="37">
        <f t="shared" si="52"/>
        <v>0.89908136482939638</v>
      </c>
      <c r="AH83" s="60">
        <f t="shared" si="53"/>
        <v>2.7652261061017271</v>
      </c>
      <c r="AI83" s="60" cm="1">
        <f t="array" ref="AI83">SUMPRODUCT(($R$2:$R$1016=R83)*($Q$2:$Q$1016)*($AH$2:$AH$1016))/82</f>
        <v>2.3907805601676819</v>
      </c>
      <c r="AJ83" s="5">
        <f t="shared" si="54"/>
        <v>1.1566206251517215</v>
      </c>
      <c r="AK83" s="98">
        <f t="shared" si="55"/>
        <v>1.1000000000000001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246</v>
      </c>
      <c r="B84" t="str">
        <f t="shared" si="44"/>
        <v>WSH Logan Thompson</v>
      </c>
      <c r="C84" t="s">
        <v>49</v>
      </c>
      <c r="D84" t="s">
        <v>197</v>
      </c>
      <c r="E84" s="6">
        <v>54.940000000000005</v>
      </c>
      <c r="F84" s="7">
        <f t="shared" si="45"/>
        <v>0.9242520215633423</v>
      </c>
      <c r="G84">
        <f t="shared" si="46"/>
        <v>50.778406064690031</v>
      </c>
      <c r="H84" s="7">
        <f t="shared" si="43"/>
        <v>0.91824148602638689</v>
      </c>
      <c r="I84" s="7">
        <v>2.8355604516662076</v>
      </c>
      <c r="J84" s="9">
        <v>0.97499999999999998</v>
      </c>
      <c r="K84" s="93">
        <v>0.95</v>
      </c>
      <c r="L84" s="5" cm="1">
        <f t="array" ref="L84">INDEX('2026'!AK:AK, MAX(_xlfn._xlws.FILTER(ROW('2026'!E:E), ('2026'!E:E=Goalies!C84)*('2026'!AK:AK&lt;&gt;""))))</f>
        <v>3.0449999999999999</v>
      </c>
      <c r="M84" s="5" cm="1">
        <f t="array" ref="M84">INDEX('2026'!AM:AM, MAX(_xlfn._xlws.FILTER(ROW('2026'!E:E), ('2026'!E:E=Goalies!C84)*('2026'!AM:AM&lt;&gt;""))))</f>
        <v>3.0275070377221338</v>
      </c>
      <c r="N84" s="5">
        <f t="shared" si="41"/>
        <v>2.9518193617790804</v>
      </c>
      <c r="O84" s="5" cm="1">
        <f t="array" ref="O84">IFERROR(INDEX('2026'!AO:AO, MAX(_xlfn._xlws.FILTER(ROW('2026'!I:I), ('2026'!I:I=Goalies!B84)*('2026'!AO:AO&lt;&gt;"")))),"")</f>
        <v>2.9884523540502164</v>
      </c>
      <c r="P84" s="65">
        <f t="shared" si="47"/>
        <v>2.9518193617790804</v>
      </c>
      <c r="Q84" s="6">
        <v>54.940000000000005</v>
      </c>
      <c r="R84" t="s">
        <v>49</v>
      </c>
      <c r="S84" t="s">
        <v>197</v>
      </c>
      <c r="T84">
        <v>700</v>
      </c>
      <c r="U84">
        <v>637</v>
      </c>
      <c r="V84">
        <v>63</v>
      </c>
      <c r="W84">
        <v>70</v>
      </c>
      <c r="X84">
        <f t="shared" si="42"/>
        <v>7</v>
      </c>
      <c r="Y84" s="5">
        <f>_xlfn.XLOOKUP(Goalies!R84,'Starting GF'!A:A,'Starting GF'!G:G)</f>
        <v>27.333778577922416</v>
      </c>
      <c r="Z84" s="11">
        <f>SUMIFS('EH Goalies'!$H:$H,'EH Goalies'!$A:$A,S84)</f>
        <v>784</v>
      </c>
      <c r="AA84" s="11">
        <f>SUMIFS('EH Goalies'!$G:$G,'EH Goalies'!$A:$A,S84)</f>
        <v>68</v>
      </c>
      <c r="AB84" s="11">
        <f>SUMIFS('EH Goalies'!$J:$J,'EH Goalies'!$A:$A,S84)</f>
        <v>96.99</v>
      </c>
      <c r="AC84">
        <f t="shared" si="48"/>
        <v>28.989999999999995</v>
      </c>
      <c r="AD84">
        <f t="shared" si="49"/>
        <v>1484</v>
      </c>
      <c r="AE84">
        <f t="shared" si="50"/>
        <v>35.989999999999995</v>
      </c>
      <c r="AF84" s="7">
        <f t="shared" si="51"/>
        <v>2.4252021563342316E-2</v>
      </c>
      <c r="AG84" s="37">
        <f t="shared" si="52"/>
        <v>0.9242520215633423</v>
      </c>
      <c r="AH84" s="60">
        <f t="shared" si="53"/>
        <v>2.0704784703128434</v>
      </c>
      <c r="AI84" s="60" cm="1">
        <f t="array" ref="AI84">SUMPRODUCT(($R$2:$R$1016=R84)*($Q$2:$Q$1016)*($AH$2:$AH$1016))/82</f>
        <v>2.2347691178147215</v>
      </c>
      <c r="AJ84" s="5">
        <f t="shared" si="54"/>
        <v>0.92648428591919574</v>
      </c>
      <c r="AK84" s="98">
        <f t="shared" si="55"/>
        <v>0.97499999999999998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247</v>
      </c>
      <c r="B85" t="str">
        <f t="shared" si="44"/>
        <v>WSH Charlie Lindgren</v>
      </c>
      <c r="C85" t="s">
        <v>49</v>
      </c>
      <c r="D85" t="s">
        <v>198</v>
      </c>
      <c r="E85" s="6">
        <v>27.060000000000002</v>
      </c>
      <c r="F85" s="7">
        <f t="shared" si="45"/>
        <v>0.90603827751196175</v>
      </c>
      <c r="G85">
        <f t="shared" si="46"/>
        <v>24.517395789473689</v>
      </c>
      <c r="H85" s="7">
        <f t="shared" si="43"/>
        <v>0.91824148602638689</v>
      </c>
      <c r="I85" s="7">
        <v>3.066361883778574</v>
      </c>
      <c r="J85" s="9">
        <v>1.04</v>
      </c>
      <c r="K85" s="93">
        <v>1.0900000000000001</v>
      </c>
      <c r="L85" s="5" cm="1">
        <f t="array" ref="L85">INDEX('2026'!AK:AK, MAX(_xlfn._xlws.FILTER(ROW('2026'!E:E), ('2026'!E:E=Goalies!C85)*('2026'!AK:AK&lt;&gt;""))))</f>
        <v>3.0449999999999999</v>
      </c>
      <c r="M85" s="5" cm="1">
        <f t="array" ref="M85">INDEX('2026'!AM:AM, MAX(_xlfn._xlws.FILTER(ROW('2026'!E:E), ('2026'!E:E=Goalies!C85)*('2026'!AM:AM&lt;&gt;""))))</f>
        <v>3.0275070377221338</v>
      </c>
      <c r="N85" s="5">
        <f t="shared" si="41"/>
        <v>3.1486073192310191</v>
      </c>
      <c r="O85" s="5" cm="1">
        <f t="array" ref="O85">IFERROR(INDEX('2026'!AO:AO, MAX(_xlfn._xlws.FILTER(ROW('2026'!I:I), ('2026'!I:I=Goalies!B85)*('2026'!AO:AO&lt;&gt;"")))),"")</f>
        <v>3.0115478307303785</v>
      </c>
      <c r="P85" s="65">
        <f t="shared" si="47"/>
        <v>3.1486073192310191</v>
      </c>
      <c r="Q85" s="6">
        <v>27.060000000000002</v>
      </c>
      <c r="R85" t="s">
        <v>49</v>
      </c>
      <c r="S85" t="s">
        <v>198</v>
      </c>
      <c r="T85">
        <v>700</v>
      </c>
      <c r="U85">
        <v>633.5</v>
      </c>
      <c r="V85">
        <v>66.5</v>
      </c>
      <c r="W85">
        <v>70</v>
      </c>
      <c r="X85">
        <f t="shared" si="42"/>
        <v>3.5</v>
      </c>
      <c r="Y85" s="5">
        <f>_xlfn.XLOOKUP(Goalies!R85,'Starting GF'!A:A,'Starting GF'!G:G)</f>
        <v>27.333778577922416</v>
      </c>
      <c r="Z85" s="11">
        <f>SUMIFS('EH Goalies'!$H:$H,'EH Goalies'!$A:$A,S85)</f>
        <v>345</v>
      </c>
      <c r="AA85" s="11">
        <f>SUMIFS('EH Goalies'!$G:$G,'EH Goalies'!$A:$A,S85)</f>
        <v>39</v>
      </c>
      <c r="AB85" s="11">
        <f>SUMIFS('EH Goalies'!$J:$J,'EH Goalies'!$A:$A,S85)</f>
        <v>41.81</v>
      </c>
      <c r="AC85">
        <f t="shared" si="48"/>
        <v>2.8100000000000023</v>
      </c>
      <c r="AD85">
        <f t="shared" si="49"/>
        <v>1045</v>
      </c>
      <c r="AE85">
        <f t="shared" si="50"/>
        <v>6.3100000000000023</v>
      </c>
      <c r="AF85" s="7">
        <f t="shared" si="51"/>
        <v>6.0382775119617246E-3</v>
      </c>
      <c r="AG85" s="37">
        <f t="shared" si="52"/>
        <v>0.90603827751196175</v>
      </c>
      <c r="AH85" s="60">
        <f t="shared" si="53"/>
        <v>2.5683289172882309</v>
      </c>
      <c r="AI85" s="60" cm="1">
        <f t="array" ref="AI85">SUMPRODUCT(($R$2:$R$1016=R85)*($Q$2:$Q$1016)*($AH$2:$AH$1016))/82</f>
        <v>2.2347691178147215</v>
      </c>
      <c r="AJ85" s="5">
        <f t="shared" si="54"/>
        <v>1.1492591770731475</v>
      </c>
      <c r="AK85" s="98">
        <f t="shared" si="55"/>
        <v>1.04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H86" s="7"/>
      <c r="I86" s="7"/>
      <c r="J86" s="9"/>
      <c r="K86" s="7"/>
      <c r="L86" s="7"/>
    </row>
    <row r="87" spans="1:79" x14ac:dyDescent="0.2">
      <c r="H87" s="7"/>
      <c r="I87" s="7"/>
      <c r="J87" s="9"/>
      <c r="K87" s="7"/>
      <c r="L87" s="7">
        <f>AVERAGE(L2:L85)</f>
        <v>3.0048321792070003</v>
      </c>
      <c r="M87" s="7">
        <f>AVERAGE(M2:M85)</f>
        <v>3.0252728190995239</v>
      </c>
      <c r="N87" s="7">
        <f>AVERAGE(N2:N85)</f>
        <v>3.073223721974339</v>
      </c>
      <c r="O87" s="7">
        <f>AVERAGE(O2:O85)</f>
        <v>3.0546253585613177</v>
      </c>
      <c r="P87" s="7">
        <f>AVERAGE(P2:P85)</f>
        <v>3.0673919848967017</v>
      </c>
      <c r="AG87" s="37">
        <f>AVERAGE(AG2:AG85)</f>
        <v>0.90571691793339526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J1622" s="4" t="s">
        <v>229</v>
      </c>
      <c r="AR1622">
        <v>7.0000000000000007E-2</v>
      </c>
    </row>
    <row r="1623" spans="10:44" x14ac:dyDescent="0.2">
      <c r="AR1623">
        <v>-7.0000000000000007E-2</v>
      </c>
    </row>
    <row r="1624" spans="10:44" x14ac:dyDescent="0.2">
      <c r="J1624" s="4" t="s">
        <v>450</v>
      </c>
      <c r="AR1624">
        <v>0.03</v>
      </c>
    </row>
    <row r="1625" spans="10:44" x14ac:dyDescent="0.2">
      <c r="J1625" s="4" t="s">
        <v>227</v>
      </c>
      <c r="AR1625">
        <v>-0.03</v>
      </c>
    </row>
    <row r="1626" spans="10:44" x14ac:dyDescent="0.2">
      <c r="J1626" s="4" t="s">
        <v>182</v>
      </c>
      <c r="AR1626">
        <v>-0.05</v>
      </c>
    </row>
    <row r="1627" spans="10:44" x14ac:dyDescent="0.2">
      <c r="J1627" s="4" t="s">
        <v>187</v>
      </c>
      <c r="AR1627">
        <v>0.05</v>
      </c>
    </row>
    <row r="1628" spans="10:44" x14ac:dyDescent="0.2">
      <c r="J1628" s="4" t="s">
        <v>148</v>
      </c>
      <c r="AR1628">
        <v>0.05</v>
      </c>
    </row>
    <row r="1629" spans="10:44" x14ac:dyDescent="0.2">
      <c r="J1629" s="4" t="s">
        <v>160</v>
      </c>
      <c r="AR1629">
        <v>-0.05</v>
      </c>
    </row>
    <row r="1630" spans="10:44" x14ac:dyDescent="0.2">
      <c r="J1630" s="4" t="s">
        <v>543</v>
      </c>
      <c r="AR1630">
        <v>0.05</v>
      </c>
    </row>
    <row r="1631" spans="10:44" x14ac:dyDescent="0.2">
      <c r="J1631" s="4" t="s">
        <v>172</v>
      </c>
      <c r="AR1631">
        <v>-0.05</v>
      </c>
    </row>
    <row r="1632" spans="10:44" x14ac:dyDescent="0.2">
      <c r="J1632" s="4" t="s">
        <v>233</v>
      </c>
      <c r="AR1632">
        <v>-0.05</v>
      </c>
    </row>
    <row r="1633" spans="10:44" x14ac:dyDescent="0.2">
      <c r="J1633" s="4" t="s">
        <v>200</v>
      </c>
      <c r="AR1633">
        <v>0.05</v>
      </c>
    </row>
    <row r="1634" spans="10:44" x14ac:dyDescent="0.2">
      <c r="J1634" s="4" t="s">
        <v>174</v>
      </c>
      <c r="AR1634">
        <v>-0.04</v>
      </c>
    </row>
    <row r="1635" spans="10:44" x14ac:dyDescent="0.2">
      <c r="J1635" s="4" t="s">
        <v>181</v>
      </c>
      <c r="AR1635">
        <v>0.04</v>
      </c>
    </row>
    <row r="1636" spans="10:44" x14ac:dyDescent="0.2">
      <c r="J1636" s="4" t="s">
        <v>1169</v>
      </c>
      <c r="AR1636">
        <v>0</v>
      </c>
    </row>
    <row r="1637" spans="10:44" x14ac:dyDescent="0.2">
      <c r="J1637" s="4" t="s">
        <v>167</v>
      </c>
      <c r="AR1637">
        <v>0</v>
      </c>
    </row>
  </sheetData>
  <sortState xmlns:xlrd2="http://schemas.microsoft.com/office/spreadsheetml/2017/richdata2" ref="D5:F82">
    <sortCondition ref="E5:E82"/>
  </sortState>
  <conditionalFormatting sqref="J2:J8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5 J2:J8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2026-01-20T20:43:34Z</dcterms:modified>
</cp:coreProperties>
</file>