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71E41CE5-71B4-A141-899D-3E5366D69446}" xr6:coauthVersionLast="47" xr6:coauthVersionMax="47" xr10:uidLastSave="{00000000-0000-0000-0000-000000000000}"/>
  <bookViews>
    <workbookView xWindow="0" yWindow="760" windowWidth="27840" windowHeight="15240" activeTab="8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37" i="9" l="1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N1650" i="10"/>
  <c r="P1650" i="10" s="1"/>
  <c r="V1650" i="10"/>
  <c r="W1650" i="10"/>
  <c r="AA1650" i="10"/>
  <c r="AB1650" i="10"/>
  <c r="AC1650" i="10"/>
  <c r="AD1650" i="10"/>
  <c r="AE1650" i="10"/>
  <c r="AF1650" i="10"/>
  <c r="AI1650" i="10" a="1"/>
  <c r="AI1650" i="10" s="1"/>
  <c r="N1651" i="10"/>
  <c r="O1650" i="10" s="1"/>
  <c r="V1651" i="10"/>
  <c r="W1651" i="10"/>
  <c r="AA1651" i="10"/>
  <c r="AB1651" i="10"/>
  <c r="AC1651" i="10"/>
  <c r="AD1651" i="10"/>
  <c r="AE1651" i="10"/>
  <c r="AF1651" i="10"/>
  <c r="AI1651" i="10" a="1"/>
  <c r="AI1651" i="10" s="1"/>
  <c r="N1652" i="10"/>
  <c r="P1652" i="10" s="1"/>
  <c r="V1652" i="10"/>
  <c r="W1652" i="10"/>
  <c r="AA1652" i="10"/>
  <c r="AB1652" i="10"/>
  <c r="AC1652" i="10"/>
  <c r="AD1652" i="10"/>
  <c r="AE1652" i="10"/>
  <c r="AF1652" i="10"/>
  <c r="AI1652" i="10" a="1"/>
  <c r="AI1652" i="10" s="1"/>
  <c r="N1653" i="10"/>
  <c r="O1652" i="10" s="1"/>
  <c r="V1653" i="10"/>
  <c r="W1653" i="10"/>
  <c r="AA1653" i="10"/>
  <c r="AB1653" i="10"/>
  <c r="AC1653" i="10"/>
  <c r="AD1653" i="10"/>
  <c r="AE1653" i="10"/>
  <c r="AF1653" i="10"/>
  <c r="AI1653" i="10" a="1"/>
  <c r="AI1653" i="10" s="1"/>
  <c r="N1654" i="10"/>
  <c r="P1654" i="10" s="1"/>
  <c r="V1654" i="10"/>
  <c r="W1654" i="10"/>
  <c r="AA1654" i="10"/>
  <c r="AB1654" i="10"/>
  <c r="AC1654" i="10"/>
  <c r="AD1654" i="10"/>
  <c r="AE1654" i="10"/>
  <c r="AF1654" i="10"/>
  <c r="AI1654" i="10" a="1"/>
  <c r="AI1654" i="10" s="1"/>
  <c r="N1655" i="10"/>
  <c r="P1655" i="10" s="1"/>
  <c r="Q1654" i="10" s="1"/>
  <c r="O1655" i="10"/>
  <c r="V1655" i="10"/>
  <c r="W1655" i="10"/>
  <c r="AA1655" i="10"/>
  <c r="AB1655" i="10"/>
  <c r="AC1655" i="10"/>
  <c r="AD1655" i="10"/>
  <c r="AE1655" i="10"/>
  <c r="AF1655" i="10"/>
  <c r="AI1655" i="10" a="1"/>
  <c r="AI1655" i="10" s="1"/>
  <c r="N1656" i="10"/>
  <c r="V1656" i="10"/>
  <c r="W1656" i="10"/>
  <c r="AA1656" i="10"/>
  <c r="AB1656" i="10"/>
  <c r="AC1656" i="10"/>
  <c r="AD1656" i="10"/>
  <c r="AE1656" i="10"/>
  <c r="AF1656" i="10"/>
  <c r="AI1656" i="10" a="1"/>
  <c r="AI1656" i="10" s="1"/>
  <c r="N1657" i="10"/>
  <c r="P1657" i="10" s="1"/>
  <c r="Q1656" i="10" s="1"/>
  <c r="V1657" i="10"/>
  <c r="W1657" i="10"/>
  <c r="AA1657" i="10"/>
  <c r="AB1657" i="10"/>
  <c r="AC1657" i="10"/>
  <c r="AD1657" i="10"/>
  <c r="AE1657" i="10"/>
  <c r="AF1657" i="10"/>
  <c r="AI1657" i="10" a="1"/>
  <c r="AI1657" i="10" s="1"/>
  <c r="N1658" i="10"/>
  <c r="V1658" i="10"/>
  <c r="W1658" i="10"/>
  <c r="AA1658" i="10"/>
  <c r="AB1658" i="10"/>
  <c r="AC1658" i="10"/>
  <c r="AD1658" i="10"/>
  <c r="AE1658" i="10"/>
  <c r="AF1658" i="10"/>
  <c r="AI1658" i="10" a="1"/>
  <c r="AI1658" i="10" s="1"/>
  <c r="N1659" i="10"/>
  <c r="P1659" i="10" s="1"/>
  <c r="Q1658" i="10" s="1"/>
  <c r="V1659" i="10"/>
  <c r="W1659" i="10"/>
  <c r="AA1659" i="10"/>
  <c r="AB1659" i="10"/>
  <c r="AC1659" i="10"/>
  <c r="AD1659" i="10"/>
  <c r="AE1659" i="10"/>
  <c r="AF1659" i="10"/>
  <c r="AI1659" i="10" a="1"/>
  <c r="AI1659" i="10" s="1"/>
  <c r="N1660" i="10"/>
  <c r="V1660" i="10"/>
  <c r="W1660" i="10"/>
  <c r="AA1660" i="10"/>
  <c r="AB1660" i="10"/>
  <c r="AC1660" i="10"/>
  <c r="AD1660" i="10"/>
  <c r="AE1660" i="10"/>
  <c r="AF1660" i="10"/>
  <c r="AI1660" i="10" a="1"/>
  <c r="AI1660" i="10" s="1"/>
  <c r="N1661" i="10"/>
  <c r="V1661" i="10"/>
  <c r="W1661" i="10"/>
  <c r="AA1661" i="10"/>
  <c r="AB1661" i="10"/>
  <c r="AC1661" i="10"/>
  <c r="AD1661" i="10"/>
  <c r="AE1661" i="10"/>
  <c r="AF1661" i="10"/>
  <c r="AI1661" i="10" a="1"/>
  <c r="AI1661" i="10" s="1"/>
  <c r="N1662" i="10"/>
  <c r="O1663" i="10" s="1"/>
  <c r="V1662" i="10"/>
  <c r="W1662" i="10"/>
  <c r="AA1662" i="10"/>
  <c r="AB1662" i="10"/>
  <c r="AC1662" i="10"/>
  <c r="AD1662" i="10"/>
  <c r="AE1662" i="10"/>
  <c r="AF1662" i="10"/>
  <c r="AI1662" i="10" a="1"/>
  <c r="AI1662" i="10" s="1"/>
  <c r="N1663" i="10"/>
  <c r="V1663" i="10"/>
  <c r="W1663" i="10"/>
  <c r="AA1663" i="10"/>
  <c r="AB1663" i="10"/>
  <c r="AC1663" i="10"/>
  <c r="AD1663" i="10"/>
  <c r="AE1663" i="10"/>
  <c r="AF1663" i="10"/>
  <c r="AI1663" i="10" a="1"/>
  <c r="AI1663" i="10" s="1"/>
  <c r="N1664" i="10"/>
  <c r="V1664" i="10"/>
  <c r="W1664" i="10"/>
  <c r="AA1664" i="10"/>
  <c r="AB1664" i="10"/>
  <c r="AC1664" i="10"/>
  <c r="AD1664" i="10"/>
  <c r="AE1664" i="10"/>
  <c r="AF1664" i="10"/>
  <c r="AI1664" i="10" a="1"/>
  <c r="AI1664" i="10" s="1"/>
  <c r="N1665" i="10"/>
  <c r="O1664" i="10" s="1"/>
  <c r="V1665" i="10"/>
  <c r="W1665" i="10"/>
  <c r="AA1665" i="10"/>
  <c r="AB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N1638" i="10"/>
  <c r="P1638" i="10" s="1"/>
  <c r="V1638" i="10"/>
  <c r="W1638" i="10"/>
  <c r="AA1638" i="10"/>
  <c r="AB1638" i="10"/>
  <c r="AC1638" i="10"/>
  <c r="AD1638" i="10"/>
  <c r="AE1638" i="10"/>
  <c r="AF1638" i="10"/>
  <c r="AI1638" i="10" a="1"/>
  <c r="AI1638" i="10" s="1"/>
  <c r="N1639" i="10"/>
  <c r="O1638" i="10" s="1"/>
  <c r="V1639" i="10"/>
  <c r="W1639" i="10"/>
  <c r="AA1639" i="10"/>
  <c r="AB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AA1640" i="10"/>
  <c r="AB1640" i="10"/>
  <c r="AC1640" i="10"/>
  <c r="AD1640" i="10"/>
  <c r="AE1640" i="10"/>
  <c r="AF1640" i="10"/>
  <c r="AI1640" i="10" a="1"/>
  <c r="AI1640" i="10" s="1"/>
  <c r="N1641" i="10"/>
  <c r="O1640" i="10" s="1"/>
  <c r="V1641" i="10"/>
  <c r="W1641" i="10"/>
  <c r="AA1641" i="10"/>
  <c r="AB1641" i="10"/>
  <c r="AC1641" i="10"/>
  <c r="AD1641" i="10"/>
  <c r="AE1641" i="10"/>
  <c r="AF1641" i="10"/>
  <c r="AI1641" i="10" a="1"/>
  <c r="AI1641" i="10" s="1"/>
  <c r="N1642" i="10"/>
  <c r="P1642" i="10" s="1"/>
  <c r="V1642" i="10"/>
  <c r="W1642" i="10"/>
  <c r="AA1642" i="10"/>
  <c r="AB1642" i="10"/>
  <c r="AC1642" i="10"/>
  <c r="AD1642" i="10"/>
  <c r="AE1642" i="10"/>
  <c r="AF1642" i="10"/>
  <c r="AI1642" i="10" a="1"/>
  <c r="AI1642" i="10" s="1"/>
  <c r="N1643" i="10"/>
  <c r="O1642" i="10" s="1"/>
  <c r="V1643" i="10"/>
  <c r="W1643" i="10"/>
  <c r="AA1643" i="10"/>
  <c r="AB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AA1644" i="10"/>
  <c r="AB1644" i="10"/>
  <c r="AC1644" i="10"/>
  <c r="AD1644" i="10"/>
  <c r="AE1644" i="10"/>
  <c r="AF1644" i="10"/>
  <c r="AI1644" i="10" a="1"/>
  <c r="AI1644" i="10" s="1"/>
  <c r="N1645" i="10"/>
  <c r="O1644" i="10" s="1"/>
  <c r="V1645" i="10"/>
  <c r="W1645" i="10"/>
  <c r="AA1645" i="10"/>
  <c r="AB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AA1646" i="10"/>
  <c r="AB1646" i="10"/>
  <c r="AC1646" i="10"/>
  <c r="AD1646" i="10"/>
  <c r="AE1646" i="10"/>
  <c r="AF1646" i="10"/>
  <c r="AI1646" i="10" a="1"/>
  <c r="AI1646" i="10" s="1"/>
  <c r="N1647" i="10"/>
  <c r="O1646" i="10" s="1"/>
  <c r="V1647" i="10"/>
  <c r="W1647" i="10"/>
  <c r="AA1647" i="10"/>
  <c r="AB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AA1648" i="10"/>
  <c r="AB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AA1649" i="10"/>
  <c r="AB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/>
  <c r="V1637" i="10"/>
  <c r="W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AC1602" i="10"/>
  <c r="AD1602" i="10"/>
  <c r="AE1602" i="10"/>
  <c r="AF1602" i="10"/>
  <c r="AI1602" i="10" a="1"/>
  <c r="AI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AC1609" i="10"/>
  <c r="AD1609" i="10"/>
  <c r="AE1609" i="10"/>
  <c r="AF1609" i="10"/>
  <c r="AI1609" i="10" a="1"/>
  <c r="AI1609" i="10" s="1"/>
  <c r="N1610" i="10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AC1621" i="10"/>
  <c r="AD1621" i="10"/>
  <c r="AE1621" i="10"/>
  <c r="AF1621" i="10"/>
  <c r="AI1621" i="10" a="1"/>
  <c r="AI1621" i="10" s="1"/>
  <c r="O1654" i="10" l="1"/>
  <c r="O1656" i="10"/>
  <c r="O1653" i="10"/>
  <c r="O1658" i="10"/>
  <c r="P1658" i="10"/>
  <c r="O1659" i="10"/>
  <c r="Q1653" i="10"/>
  <c r="P1661" i="10"/>
  <c r="P1660" i="10"/>
  <c r="P1656" i="10"/>
  <c r="AM1652" i="10"/>
  <c r="P1663" i="10"/>
  <c r="Y1657" i="10"/>
  <c r="P1662" i="10"/>
  <c r="O1657" i="10"/>
  <c r="P1664" i="10"/>
  <c r="O1662" i="10"/>
  <c r="O1660" i="10"/>
  <c r="O1665" i="10"/>
  <c r="P1665" i="10"/>
  <c r="O1661" i="10"/>
  <c r="Q1655" i="10"/>
  <c r="Q1651" i="10"/>
  <c r="P1653" i="10"/>
  <c r="P1651" i="10"/>
  <c r="O1651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P1647" i="10"/>
  <c r="P1645" i="10"/>
  <c r="P1643" i="10"/>
  <c r="P1641" i="10"/>
  <c r="P1639" i="10"/>
  <c r="O1649" i="10"/>
  <c r="O1647" i="10"/>
  <c r="O1645" i="10"/>
  <c r="O1643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P1614" i="10" s="1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P1619" i="10"/>
  <c r="Q1618" i="10" s="1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AK1612" i="10"/>
  <c r="AK1608" i="10"/>
  <c r="AM1608" i="10"/>
  <c r="O1620" i="10"/>
  <c r="P1616" i="10"/>
  <c r="O1617" i="10"/>
  <c r="P1609" i="10"/>
  <c r="P1604" i="10"/>
  <c r="P1612" i="10"/>
  <c r="AM1602" i="10"/>
  <c r="AK1602" i="10"/>
  <c r="P1608" i="10"/>
  <c r="X1607" i="10"/>
  <c r="AM1605" i="10"/>
  <c r="O1613" i="10"/>
  <c r="Y1610" i="10"/>
  <c r="Y1604" i="10"/>
  <c r="O1609" i="10"/>
  <c r="O1605" i="10"/>
  <c r="AM1604" i="10"/>
  <c r="P1605" i="10"/>
  <c r="P1618" i="10"/>
  <c r="P1606" i="10"/>
  <c r="Y1605" i="10"/>
  <c r="O1604" i="10"/>
  <c r="P1603" i="10"/>
  <c r="P1617" i="10" l="1"/>
  <c r="Q1616" i="10" s="1"/>
  <c r="O1615" i="10"/>
  <c r="O1610" i="10"/>
  <c r="Q1652" i="10"/>
  <c r="Q1660" i="10"/>
  <c r="Q1664" i="10"/>
  <c r="Q1661" i="10"/>
  <c r="Q1659" i="10"/>
  <c r="Q1663" i="10"/>
  <c r="Q1650" i="10"/>
  <c r="Q1662" i="10"/>
  <c r="X1653" i="10"/>
  <c r="Q1665" i="10"/>
  <c r="Q1657" i="10"/>
  <c r="Y1639" i="10"/>
  <c r="X1641" i="10"/>
  <c r="X1647" i="10"/>
  <c r="Q1638" i="10"/>
  <c r="Y1649" i="10"/>
  <c r="X1644" i="10"/>
  <c r="Y1644" i="10"/>
  <c r="Y1647" i="10"/>
  <c r="Y1640" i="10"/>
  <c r="Q1640" i="10"/>
  <c r="Q1642" i="10"/>
  <c r="Q1644" i="10"/>
  <c r="X1643" i="10"/>
  <c r="Q1646" i="10"/>
  <c r="Y1638" i="10"/>
  <c r="Q1648" i="10"/>
  <c r="P1636" i="10"/>
  <c r="P1623" i="10"/>
  <c r="P1631" i="10"/>
  <c r="Q1630" i="10" s="1"/>
  <c r="O1632" i="10"/>
  <c r="P1629" i="10"/>
  <c r="Q1628" i="10" s="1"/>
  <c r="O1636" i="10"/>
  <c r="O1626" i="10"/>
  <c r="P1630" i="10"/>
  <c r="O1634" i="10"/>
  <c r="O1621" i="10"/>
  <c r="Q1633" i="10"/>
  <c r="X1629" i="10"/>
  <c r="Q1634" i="10"/>
  <c r="Q1625" i="10"/>
  <c r="Q1622" i="10"/>
  <c r="Q1627" i="10"/>
  <c r="Q1637" i="10"/>
  <c r="Q1629" i="10"/>
  <c r="Q1626" i="10"/>
  <c r="Q1624" i="10"/>
  <c r="Y1629" i="10"/>
  <c r="Q1631" i="10"/>
  <c r="Y1609" i="10"/>
  <c r="X1617" i="10"/>
  <c r="X1618" i="10"/>
  <c r="X1603" i="10"/>
  <c r="Q1607" i="10"/>
  <c r="Q1617" i="10"/>
  <c r="Q1606" i="10"/>
  <c r="Y1619" i="10"/>
  <c r="Q1609" i="10"/>
  <c r="Q1608" i="10"/>
  <c r="Y1618" i="10"/>
  <c r="X1608" i="10"/>
  <c r="Q1619" i="10"/>
  <c r="Q1613" i="10"/>
  <c r="Q1615" i="10"/>
  <c r="X1614" i="10"/>
  <c r="Y1603" i="10"/>
  <c r="Q1621" i="10"/>
  <c r="Q1604" i="10"/>
  <c r="Q1611" i="10"/>
  <c r="X1621" i="10"/>
  <c r="X1609" i="10"/>
  <c r="X1604" i="10"/>
  <c r="Y1613" i="10"/>
  <c r="Q1602" i="10"/>
  <c r="Q1605" i="10"/>
  <c r="Y1611" i="10"/>
  <c r="X1605" i="10"/>
  <c r="AM1585" i="10" l="1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N1594" i="10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N1580" i="10" l="1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O1592" i="10" l="1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AJ1602" i="10" s="1" a="1"/>
  <c r="AJ1602" i="10" s="1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I1668" i="10"/>
  <c r="I1669" i="10"/>
  <c r="I1670" i="10"/>
  <c r="I1671" i="10"/>
  <c r="I1672" i="10"/>
  <c r="I1673" i="10"/>
  <c r="I1674" i="10"/>
  <c r="I1675" i="10"/>
  <c r="I1676" i="10"/>
  <c r="I1677" i="10"/>
  <c r="I1678" i="10"/>
  <c r="I1679" i="10"/>
  <c r="I1680" i="10"/>
  <c r="I1681" i="10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665" i="10" l="1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Z1580" i="10"/>
  <c r="Z1591" i="10"/>
  <c r="Z1603" i="10"/>
  <c r="Z1626" i="10"/>
  <c r="Z1578" i="10"/>
  <c r="Z1605" i="10"/>
  <c r="Z1625" i="10"/>
  <c r="AQ1625" i="10" s="1"/>
  <c r="Z1601" i="10"/>
  <c r="Z1589" i="10"/>
  <c r="Z1636" i="10"/>
  <c r="Z1624" i="10"/>
  <c r="Z1612" i="10"/>
  <c r="Z1600" i="10"/>
  <c r="Z1588" i="10"/>
  <c r="Z1576" i="10"/>
  <c r="Z1599" i="10"/>
  <c r="Z1634" i="10"/>
  <c r="Z1598" i="10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Z1620" i="10"/>
  <c r="Z1572" i="10"/>
  <c r="Z1607" i="10"/>
  <c r="Z1597" i="10"/>
  <c r="Z1608" i="10"/>
  <c r="AQ1608" i="10" s="1"/>
  <c r="Z1619" i="10"/>
  <c r="U1619" i="10" s="1"/>
  <c r="Z1595" i="10"/>
  <c r="Z1630" i="10"/>
  <c r="AQ1623" i="10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AO1641" i="10" s="1"/>
  <c r="S1607" i="10"/>
  <c r="U1607" i="10"/>
  <c r="S1605" i="10"/>
  <c r="AN1605" i="10" s="1"/>
  <c r="AM1641" i="10" s="1"/>
  <c r="AQ1605" i="10"/>
  <c r="U1605" i="10"/>
  <c r="T1604" i="10"/>
  <c r="AT1604" i="10"/>
  <c r="R1604" i="10"/>
  <c r="AV1604" i="10"/>
  <c r="AW1605" i="10" s="1"/>
  <c r="AQ1604" i="10"/>
  <c r="S1604" i="10"/>
  <c r="AN1604" i="10" s="1"/>
  <c r="AM1648" i="10" s="1"/>
  <c r="U1604" i="10"/>
  <c r="AT1605" i="10"/>
  <c r="T1605" i="10"/>
  <c r="R1605" i="10"/>
  <c r="AV1605" i="10"/>
  <c r="R1624" i="10"/>
  <c r="AQ1620" i="10"/>
  <c r="R1621" i="10"/>
  <c r="T1621" i="10"/>
  <c r="R1609" i="10"/>
  <c r="T1609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U1603" i="10"/>
  <c r="S1603" i="10"/>
  <c r="AQ1619" i="10"/>
  <c r="S1619" i="10"/>
  <c r="AN1619" i="10" s="1"/>
  <c r="AM1649" i="10" s="1"/>
  <c r="R1618" i="10"/>
  <c r="T1618" i="10"/>
  <c r="AT1618" i="10"/>
  <c r="AV1618" i="10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R1573" i="10"/>
  <c r="T1573" i="10"/>
  <c r="U1601" i="10"/>
  <c r="S1601" i="10"/>
  <c r="AQ1600" i="10"/>
  <c r="R1601" i="10"/>
  <c r="T1601" i="10"/>
  <c r="AQ1599" i="10"/>
  <c r="R1598" i="10"/>
  <c r="T1598" i="10"/>
  <c r="U1598" i="10"/>
  <c r="S1598" i="10"/>
  <c r="AQ1597" i="10"/>
  <c r="AT1596" i="10"/>
  <c r="AV1596" i="10"/>
  <c r="AW1597" i="10" s="1"/>
  <c r="S1597" i="10"/>
  <c r="AM1629" i="10" s="1"/>
  <c r="U1597" i="10"/>
  <c r="T1596" i="10"/>
  <c r="R1596" i="10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8" i="10"/>
  <c r="S1578" i="10"/>
  <c r="S1573" i="10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T1624" i="10" l="1"/>
  <c r="AQ1652" i="10"/>
  <c r="R1653" i="10"/>
  <c r="T1653" i="10"/>
  <c r="S1657" i="10"/>
  <c r="U1657" i="10"/>
  <c r="S1647" i="10"/>
  <c r="U1647" i="10"/>
  <c r="U1610" i="10"/>
  <c r="S1610" i="10"/>
  <c r="AQ1615" i="10"/>
  <c r="T1614" i="10"/>
  <c r="R1614" i="10"/>
  <c r="S1649" i="10"/>
  <c r="AN1649" i="10" s="1"/>
  <c r="U1649" i="10"/>
  <c r="AQ1628" i="10"/>
  <c r="T1629" i="10"/>
  <c r="R1629" i="10"/>
  <c r="S1638" i="10"/>
  <c r="U1638" i="10"/>
  <c r="S1639" i="10"/>
  <c r="U1639" i="10"/>
  <c r="U1629" i="10"/>
  <c r="S1629" i="10"/>
  <c r="AN1629" i="10" s="1"/>
  <c r="AM1654" i="10" s="1"/>
  <c r="AQ1642" i="10"/>
  <c r="R1643" i="10"/>
  <c r="T1643" i="10"/>
  <c r="AQ1640" i="10"/>
  <c r="U1640" i="10"/>
  <c r="S1640" i="10"/>
  <c r="AN1640" i="10" s="1"/>
  <c r="T1641" i="10"/>
  <c r="R1641" i="10"/>
  <c r="AL1641" i="10" s="1"/>
  <c r="AT1641" i="10"/>
  <c r="AV1641" i="10"/>
  <c r="AW1640" i="10" s="1"/>
  <c r="AQ1602" i="10"/>
  <c r="R1603" i="10"/>
  <c r="T1603" i="10"/>
  <c r="AQ1585" i="10"/>
  <c r="T1584" i="10"/>
  <c r="R1584" i="10"/>
  <c r="S1644" i="10"/>
  <c r="U1644" i="10"/>
  <c r="AQ1646" i="10"/>
  <c r="T1647" i="10"/>
  <c r="R1647" i="10"/>
  <c r="AQ1609" i="10"/>
  <c r="R1608" i="10"/>
  <c r="S1609" i="10"/>
  <c r="AN1609" i="10" s="1"/>
  <c r="AM1658" i="10" s="1"/>
  <c r="AT1608" i="10"/>
  <c r="T1608" i="10"/>
  <c r="AK1626" i="10" s="1"/>
  <c r="Y1627" i="10" s="1"/>
  <c r="U1609" i="10"/>
  <c r="AV1608" i="10"/>
  <c r="AW1609" i="10" s="1"/>
  <c r="U1613" i="10"/>
  <c r="S1613" i="10"/>
  <c r="S1611" i="10"/>
  <c r="AP1611" i="10" s="1"/>
  <c r="AO1639" i="10" s="1"/>
  <c r="U1611" i="10"/>
  <c r="AP1613" i="10"/>
  <c r="AO1656" i="10" s="1"/>
  <c r="AQ1606" i="10"/>
  <c r="R1607" i="10"/>
  <c r="T1607" i="10"/>
  <c r="AQ1645" i="10"/>
  <c r="T1644" i="10"/>
  <c r="R1644" i="10"/>
  <c r="AQ1618" i="10"/>
  <c r="AV1619" i="10"/>
  <c r="AW1618" i="10" s="1"/>
  <c r="R1619" i="10"/>
  <c r="T1619" i="10"/>
  <c r="AT1619" i="10"/>
  <c r="BH1619" i="10" s="1"/>
  <c r="U1618" i="10"/>
  <c r="S1618" i="10"/>
  <c r="AN1618" i="10" s="1"/>
  <c r="AM1644" i="10" s="1"/>
  <c r="S1624" i="10"/>
  <c r="U1624" i="10"/>
  <c r="AP1605" i="10"/>
  <c r="AP1598" i="10"/>
  <c r="AQ1641" i="10"/>
  <c r="X1640" i="10"/>
  <c r="X1649" i="10"/>
  <c r="AQ1648" i="10"/>
  <c r="X1648" i="10"/>
  <c r="AQ1649" i="10"/>
  <c r="AX1604" i="10"/>
  <c r="AU1605" i="10"/>
  <c r="AY1605" i="10" s="1"/>
  <c r="AW1604" i="10"/>
  <c r="BN1604" i="10"/>
  <c r="BP1605" i="10"/>
  <c r="BQ1605" i="10"/>
  <c r="BO1605" i="10"/>
  <c r="BH1605" i="10"/>
  <c r="BG1605" i="10"/>
  <c r="BI1605" i="10"/>
  <c r="BF1604" i="10"/>
  <c r="AX1605" i="10"/>
  <c r="AU1604" i="10"/>
  <c r="AY1604" i="10" s="1"/>
  <c r="AL1618" i="10"/>
  <c r="AK1644" i="10" s="1"/>
  <c r="AQ1616" i="10"/>
  <c r="T1617" i="10"/>
  <c r="Y1626" i="10"/>
  <c r="X1628" i="10"/>
  <c r="R1628" i="10" s="1"/>
  <c r="AQ1629" i="10"/>
  <c r="AP1603" i="10"/>
  <c r="AP1619" i="10"/>
  <c r="AO1649" i="10" s="1"/>
  <c r="BN1618" i="10"/>
  <c r="BP1619" i="10"/>
  <c r="AW1619" i="10"/>
  <c r="AU1619" i="10"/>
  <c r="AY1619" i="10" s="1"/>
  <c r="AX1618" i="10"/>
  <c r="AP1601" i="10"/>
  <c r="AP1597" i="10"/>
  <c r="AO1629" i="10" s="1"/>
  <c r="AU1597" i="10"/>
  <c r="AY1597" i="10" s="1"/>
  <c r="AX1596" i="10"/>
  <c r="U1596" i="10"/>
  <c r="S1596" i="10"/>
  <c r="S1584" i="10"/>
  <c r="U1584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BF1618" i="10" l="1"/>
  <c r="BF1619" i="10" s="1"/>
  <c r="BB1619" i="10" s="1"/>
  <c r="BI1619" i="10"/>
  <c r="BI1618" i="10" s="1"/>
  <c r="BE1618" i="10" s="1"/>
  <c r="AP1649" i="10"/>
  <c r="AP1639" i="10"/>
  <c r="AP1629" i="10"/>
  <c r="AO1654" i="10" s="1"/>
  <c r="AL1619" i="10"/>
  <c r="AK1649" i="10" s="1"/>
  <c r="Y1648" i="10" s="1"/>
  <c r="U1648" i="10" s="1"/>
  <c r="X1655" i="10"/>
  <c r="AQ1654" i="10"/>
  <c r="X1659" i="10"/>
  <c r="AQ1658" i="10"/>
  <c r="BG1619" i="10"/>
  <c r="BG1618" i="10" s="1"/>
  <c r="BC1618" i="10" s="1"/>
  <c r="BQ1619" i="10"/>
  <c r="BQ1618" i="10" s="1"/>
  <c r="BM1618" i="10" s="1"/>
  <c r="BO1619" i="10"/>
  <c r="BK1619" i="10" s="1"/>
  <c r="S1627" i="10"/>
  <c r="U1627" i="10"/>
  <c r="AU1609" i="10"/>
  <c r="AY1609" i="10" s="1"/>
  <c r="AX1608" i="10"/>
  <c r="X1645" i="10"/>
  <c r="AQ1644" i="10"/>
  <c r="AX1619" i="10"/>
  <c r="BA1619" i="10" s="1"/>
  <c r="AU1618" i="10"/>
  <c r="AY1618" i="10" s="1"/>
  <c r="AZ1618" i="10" s="1"/>
  <c r="AX1641" i="10"/>
  <c r="AU1640" i="10"/>
  <c r="AY1640" i="10" s="1"/>
  <c r="S1648" i="10"/>
  <c r="AN1648" i="10" s="1"/>
  <c r="AP1609" i="10"/>
  <c r="AO1658" i="10" s="1"/>
  <c r="AN1644" i="10"/>
  <c r="AP1618" i="10"/>
  <c r="AO1644" i="10" s="1"/>
  <c r="AP1644" i="10" s="1"/>
  <c r="R1649" i="10"/>
  <c r="T1649" i="10"/>
  <c r="R1640" i="10"/>
  <c r="T1640" i="10"/>
  <c r="AT1644" i="10"/>
  <c r="Y1645" i="10"/>
  <c r="AV1644" i="10"/>
  <c r="AL1644" i="10"/>
  <c r="AT1648" i="10"/>
  <c r="AV1648" i="10"/>
  <c r="R1648" i="10"/>
  <c r="AL1648" i="10" s="1"/>
  <c r="T1648" i="10"/>
  <c r="BC1605" i="10"/>
  <c r="BG1604" i="10"/>
  <c r="BC1604" i="10" s="1"/>
  <c r="BM1605" i="10"/>
  <c r="BQ1604" i="10"/>
  <c r="BM1604" i="10" s="1"/>
  <c r="AZ1604" i="10"/>
  <c r="BA1604" i="10"/>
  <c r="BB1604" i="10"/>
  <c r="BF1605" i="10"/>
  <c r="BB1605" i="10" s="1"/>
  <c r="BP1604" i="10"/>
  <c r="BL1604" i="10" s="1"/>
  <c r="BL1605" i="10"/>
  <c r="BA1605" i="10"/>
  <c r="AZ1605" i="10"/>
  <c r="BE1605" i="10"/>
  <c r="BI1604" i="10"/>
  <c r="BE1604" i="10" s="1"/>
  <c r="BH1604" i="10"/>
  <c r="BD1604" i="10" s="1"/>
  <c r="BD1605" i="10"/>
  <c r="BJ1604" i="10"/>
  <c r="BN1605" i="10"/>
  <c r="BJ1605" i="10" s="1"/>
  <c r="BO1604" i="10"/>
  <c r="BK1604" i="10" s="1"/>
  <c r="BK1605" i="10"/>
  <c r="AL1628" i="10"/>
  <c r="AK1657" i="10" s="1"/>
  <c r="AT1628" i="10"/>
  <c r="T1628" i="10"/>
  <c r="AV1628" i="10"/>
  <c r="S1626" i="10"/>
  <c r="U1626" i="10"/>
  <c r="AZ1619" i="10"/>
  <c r="BD1619" i="10"/>
  <c r="BH1618" i="10"/>
  <c r="BD1618" i="10" s="1"/>
  <c r="BP1618" i="10"/>
  <c r="BL1618" i="10" s="1"/>
  <c r="BL1619" i="10"/>
  <c r="BN1619" i="10"/>
  <c r="BJ1619" i="10" s="1"/>
  <c r="BJ1618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BA1618" i="10" l="1"/>
  <c r="BE1619" i="10"/>
  <c r="BB1618" i="10"/>
  <c r="AT1649" i="10"/>
  <c r="BG1649" i="10" s="1"/>
  <c r="AV1649" i="10"/>
  <c r="AW1648" i="10" s="1"/>
  <c r="AL1649" i="10"/>
  <c r="BO1618" i="10"/>
  <c r="BK1618" i="10" s="1"/>
  <c r="BC1619" i="10"/>
  <c r="BM1619" i="10"/>
  <c r="T1659" i="10"/>
  <c r="R1659" i="10"/>
  <c r="T1655" i="10"/>
  <c r="R1655" i="10"/>
  <c r="Y1656" i="10"/>
  <c r="R1645" i="10"/>
  <c r="AL1645" i="10" s="1"/>
  <c r="AT1645" i="10"/>
  <c r="BH1645" i="10" s="1"/>
  <c r="AV1645" i="10"/>
  <c r="AW1644" i="10" s="1"/>
  <c r="T1645" i="10"/>
  <c r="AW1649" i="10"/>
  <c r="BN1648" i="10"/>
  <c r="AW1645" i="10"/>
  <c r="U1645" i="10"/>
  <c r="S1645" i="10"/>
  <c r="AU1649" i="10"/>
  <c r="AY1649" i="10" s="1"/>
  <c r="AX1648" i="10"/>
  <c r="AU1645" i="10"/>
  <c r="AY1645" i="10" s="1"/>
  <c r="AX1644" i="10"/>
  <c r="AW1629" i="10"/>
  <c r="AU1629" i="10"/>
  <c r="AY1629" i="10" s="1"/>
  <c r="AX1628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AX1649" i="10" l="1"/>
  <c r="AU1648" i="10"/>
  <c r="AY1648" i="10" s="1"/>
  <c r="BI1649" i="10"/>
  <c r="BI1648" i="10" s="1"/>
  <c r="BE1648" i="10" s="1"/>
  <c r="BF1648" i="10"/>
  <c r="BB1648" i="10" s="1"/>
  <c r="BH1649" i="10"/>
  <c r="BD1649" i="10" s="1"/>
  <c r="BQ1649" i="10"/>
  <c r="BM1649" i="10" s="1"/>
  <c r="BP1649" i="10"/>
  <c r="BP1648" i="10" s="1"/>
  <c r="BL1648" i="10" s="1"/>
  <c r="BO1649" i="10"/>
  <c r="BK1649" i="10" s="1"/>
  <c r="BO1645" i="10"/>
  <c r="BO1644" i="10" s="1"/>
  <c r="BK1644" i="10" s="1"/>
  <c r="BN1644" i="10"/>
  <c r="BJ1644" i="10" s="1"/>
  <c r="BP1645" i="10"/>
  <c r="BL1645" i="10" s="1"/>
  <c r="BQ1645" i="10"/>
  <c r="BQ1644" i="10" s="1"/>
  <c r="BM1644" i="10" s="1"/>
  <c r="BI1645" i="10"/>
  <c r="BE1645" i="10" s="1"/>
  <c r="BF1644" i="10"/>
  <c r="BB1644" i="10" s="1"/>
  <c r="U1656" i="10"/>
  <c r="S1656" i="10"/>
  <c r="BG1645" i="10"/>
  <c r="BC1645" i="10" s="1"/>
  <c r="H54" i="14"/>
  <c r="AU1644" i="10"/>
  <c r="AY1644" i="10" s="1"/>
  <c r="AZ1644" i="10" s="1"/>
  <c r="AX1645" i="10"/>
  <c r="BA1645" i="10" s="1"/>
  <c r="AN1645" i="10"/>
  <c r="BH1644" i="10"/>
  <c r="BD1644" i="10" s="1"/>
  <c r="BD1645" i="10"/>
  <c r="BA1648" i="10"/>
  <c r="AZ1648" i="10"/>
  <c r="BN1649" i="10"/>
  <c r="BJ1649" i="10" s="1"/>
  <c r="BJ1648" i="10"/>
  <c r="BG1648" i="10"/>
  <c r="BC1648" i="10" s="1"/>
  <c r="BC1649" i="10"/>
  <c r="AZ1649" i="10"/>
  <c r="BA1649" i="10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BF1649" i="10" l="1"/>
  <c r="BB1649" i="10" s="1"/>
  <c r="BE1649" i="10"/>
  <c r="BH1648" i="10"/>
  <c r="BD1648" i="10" s="1"/>
  <c r="BL1649" i="10"/>
  <c r="BQ1648" i="10"/>
  <c r="BM1648" i="10" s="1"/>
  <c r="BO1648" i="10"/>
  <c r="BK1648" i="10" s="1"/>
  <c r="BN1645" i="10"/>
  <c r="BJ1645" i="10" s="1"/>
  <c r="BK1645" i="10"/>
  <c r="BM1645" i="10"/>
  <c r="BP1644" i="10"/>
  <c r="BL1644" i="10" s="1"/>
  <c r="BG1644" i="10"/>
  <c r="BC1644" i="10" s="1"/>
  <c r="BI1644" i="10"/>
  <c r="BE1644" i="10" s="1"/>
  <c r="AP1656" i="10"/>
  <c r="AZ1645" i="10"/>
  <c r="BF1645" i="10"/>
  <c r="BB1645" i="10" s="1"/>
  <c r="BA1644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H35" i="3" l="1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Y1642" i="10" l="1"/>
  <c r="AL1643" i="10"/>
  <c r="AV1643" i="10"/>
  <c r="AW1642" i="10" s="1"/>
  <c r="AT1643" i="10"/>
  <c r="AK1629" i="10"/>
  <c r="Y1628" i="10" s="1"/>
  <c r="AT1626" i="10"/>
  <c r="R1626" i="10"/>
  <c r="AL1626" i="10" s="1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AV1653" i="10" l="1"/>
  <c r="AW1652" i="10" s="1"/>
  <c r="Y1652" i="10"/>
  <c r="AT1653" i="10"/>
  <c r="AL1653" i="10"/>
  <c r="AX1643" i="10"/>
  <c r="AU1642" i="10"/>
  <c r="AY1642" i="10" s="1"/>
  <c r="AO1604" i="10"/>
  <c r="AP1604" i="10" s="1"/>
  <c r="AO1648" i="10"/>
  <c r="AP1648" i="10" s="1"/>
  <c r="S1642" i="10"/>
  <c r="AN164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AX1653" i="10" l="1"/>
  <c r="AU1652" i="10"/>
  <c r="AY1652" i="10" s="1"/>
  <c r="S1652" i="10"/>
  <c r="U1652" i="10"/>
  <c r="Y1655" i="10"/>
  <c r="AO1607" i="10"/>
  <c r="AP1607" i="10" s="1"/>
  <c r="AO1645" i="10"/>
  <c r="AP1645" i="10" s="1"/>
  <c r="BN1628" i="10"/>
  <c r="BN1629" i="10" s="1"/>
  <c r="BJ1629" i="10" s="1"/>
  <c r="AQ1639" i="10"/>
  <c r="X1638" i="10"/>
  <c r="AN1639" i="10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O1657" i="10" s="1"/>
  <c r="AP1657" i="10" s="1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D12" i="16" s="1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Y1659" i="10" l="1"/>
  <c r="X1652" i="10"/>
  <c r="AQ1653" i="10"/>
  <c r="S1655" i="10"/>
  <c r="U1655" i="10"/>
  <c r="X1656" i="10"/>
  <c r="AQ1657" i="10"/>
  <c r="AN1657" i="10"/>
  <c r="AN1652" i="10"/>
  <c r="BJ1628" i="10"/>
  <c r="X1642" i="10"/>
  <c r="AQ1643" i="10"/>
  <c r="AV1638" i="10"/>
  <c r="AT1638" i="10"/>
  <c r="T1638" i="10"/>
  <c r="R1638" i="10"/>
  <c r="AL1638" i="10" s="1"/>
  <c r="AK1664" i="10" s="1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O1624" i="10" s="1"/>
  <c r="AP1624" i="10" s="1"/>
  <c r="AO1660" i="10" s="1"/>
  <c r="AM1598" i="10"/>
  <c r="AX1579" i="10"/>
  <c r="AU1578" i="10"/>
  <c r="AY1578" i="10" s="1"/>
  <c r="T1595" i="10"/>
  <c r="R1595" i="10"/>
  <c r="T1589" i="10"/>
  <c r="R1589" i="10"/>
  <c r="G12" i="16"/>
  <c r="A12" i="16"/>
  <c r="D11" i="16"/>
  <c r="AK1594" i="10"/>
  <c r="AL1594" i="10" s="1"/>
  <c r="AK1631" i="10" s="1"/>
  <c r="AK1583" i="10"/>
  <c r="Y1665" i="10" l="1"/>
  <c r="AT1656" i="10"/>
  <c r="AV1656" i="10"/>
  <c r="R1656" i="10"/>
  <c r="T1656" i="10"/>
  <c r="AP1655" i="10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40" i="10"/>
  <c r="AL1620" i="10"/>
  <c r="AK1636" i="10" s="1"/>
  <c r="AL1636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D5" i="16" s="1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11" i="16"/>
  <c r="G11" i="16"/>
  <c r="N12" i="16"/>
  <c r="O12" i="16"/>
  <c r="M12" i="16"/>
  <c r="L12" i="16"/>
  <c r="AO1574" i="10"/>
  <c r="AM1574" i="10"/>
  <c r="AL1631" i="10" l="1"/>
  <c r="AK1661" i="10" s="1"/>
  <c r="Y1660" i="10" s="1"/>
  <c r="AL1652" i="10"/>
  <c r="Y1653" i="10"/>
  <c r="AT1652" i="10"/>
  <c r="AV1652" i="10"/>
  <c r="Y1664" i="10"/>
  <c r="AW1657" i="10"/>
  <c r="AX1656" i="10"/>
  <c r="AU1657" i="10"/>
  <c r="AY1657" i="10" s="1"/>
  <c r="S1665" i="10"/>
  <c r="U1665" i="10"/>
  <c r="AL1630" i="10"/>
  <c r="AK1650" i="10" s="1"/>
  <c r="Y1631" i="10"/>
  <c r="AT1630" i="10"/>
  <c r="S1623" i="10"/>
  <c r="Y1637" i="10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P1633" i="10"/>
  <c r="AN1623" i="10"/>
  <c r="AM1651" i="10" s="1"/>
  <c r="AP1623" i="10"/>
  <c r="S1637" i="10"/>
  <c r="U1637" i="10"/>
  <c r="BQ1631" i="10"/>
  <c r="AW1631" i="10"/>
  <c r="BP1631" i="10"/>
  <c r="BO1631" i="10"/>
  <c r="BN1630" i="10"/>
  <c r="S1631" i="10"/>
  <c r="U1631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P1620" i="10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D23" i="16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BA1601" i="10"/>
  <c r="AZ1601" i="10"/>
  <c r="R1599" i="10"/>
  <c r="T1599" i="10"/>
  <c r="AT1599" i="10"/>
  <c r="D34" i="16" s="1"/>
  <c r="A34" i="16" s="1"/>
  <c r="AV1599" i="10"/>
  <c r="AW1598" i="10" s="1"/>
  <c r="D39" i="16"/>
  <c r="G39" i="16" s="1"/>
  <c r="G5" i="16"/>
  <c r="A5" i="16"/>
  <c r="AP1574" i="10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T12" i="16"/>
  <c r="AV10" i="10" s="1"/>
  <c r="N11" i="16"/>
  <c r="M11" i="16"/>
  <c r="O11" i="16"/>
  <c r="L11" i="16"/>
  <c r="S1660" i="10" l="1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Q1651" i="10"/>
  <c r="Y1651" i="10"/>
  <c r="AT1650" i="10"/>
  <c r="AV1650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X1636" i="10"/>
  <c r="AN1641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BA1630" i="10"/>
  <c r="X1633" i="10"/>
  <c r="AQ1632" i="10"/>
  <c r="X1637" i="10"/>
  <c r="AQ1636" i="10"/>
  <c r="AP1630" i="10"/>
  <c r="AO1650" i="10" s="1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N1637" i="10"/>
  <c r="AV1627" i="10"/>
  <c r="T1627" i="10"/>
  <c r="R1627" i="10"/>
  <c r="AL1627" i="10" s="1"/>
  <c r="AT1627" i="10"/>
  <c r="S1632" i="10"/>
  <c r="U1632" i="10"/>
  <c r="T1625" i="10"/>
  <c r="AV1625" i="10"/>
  <c r="AW1624" i="10" s="1"/>
  <c r="AT1625" i="10"/>
  <c r="R1625" i="10"/>
  <c r="AL1625" i="10" s="1"/>
  <c r="AK1655" i="10" s="1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Q1617" i="10"/>
  <c r="X1616" i="10"/>
  <c r="A23" i="16"/>
  <c r="G23" i="16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G34" i="16"/>
  <c r="O34" i="16" s="1"/>
  <c r="AU1598" i="10"/>
  <c r="AY1598" i="10" s="1"/>
  <c r="AX1599" i="10"/>
  <c r="A39" i="16"/>
  <c r="N5" i="16"/>
  <c r="L5" i="16"/>
  <c r="M5" i="16"/>
  <c r="O5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D10" i="16" s="1"/>
  <c r="Y1570" i="10"/>
  <c r="AT1571" i="10"/>
  <c r="AV1571" i="10"/>
  <c r="AZ1583" i="10"/>
  <c r="BA1583" i="10"/>
  <c r="AP1582" i="10"/>
  <c r="AN1595" i="10"/>
  <c r="AM1613" i="10" s="1"/>
  <c r="AP1595" i="10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T11" i="16"/>
  <c r="AV9" i="10" s="1"/>
  <c r="BQ10" i="10" s="1"/>
  <c r="BQ9" i="10" s="1"/>
  <c r="BM9" i="10" s="1"/>
  <c r="AA11" i="16" s="1"/>
  <c r="X1651" i="10" l="1"/>
  <c r="AQ1650" i="10"/>
  <c r="R1661" i="10"/>
  <c r="AL1661" i="10" s="1"/>
  <c r="T1661" i="10"/>
  <c r="AV1661" i="10"/>
  <c r="AW1660" i="10" s="1"/>
  <c r="AT1661" i="10"/>
  <c r="BA1652" i="10"/>
  <c r="AZ1652" i="10"/>
  <c r="BB1652" i="10"/>
  <c r="BF1653" i="10"/>
  <c r="BB1653" i="10" s="1"/>
  <c r="AW1651" i="10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AL1650" i="10" s="1"/>
  <c r="BQ1652" i="10"/>
  <c r="BM1652" i="10" s="1"/>
  <c r="BM1653" i="10"/>
  <c r="BP1652" i="10"/>
  <c r="BL1652" i="10" s="1"/>
  <c r="BL1653" i="10"/>
  <c r="BO1652" i="10"/>
  <c r="BK1652" i="10" s="1"/>
  <c r="BK1653" i="10"/>
  <c r="AN1653" i="10"/>
  <c r="AP1653" i="10"/>
  <c r="BB1630" i="10"/>
  <c r="AP1664" i="10"/>
  <c r="AV1655" i="10"/>
  <c r="AW1654" i="10" s="1"/>
  <c r="Y1654" i="10"/>
  <c r="AT1655" i="10"/>
  <c r="AL1655" i="10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N1660" i="10"/>
  <c r="AP1660" i="10"/>
  <c r="BA1631" i="10"/>
  <c r="BE1631" i="10"/>
  <c r="AQ1647" i="10"/>
  <c r="X1646" i="10"/>
  <c r="AN1647" i="10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N1632" i="10"/>
  <c r="BI1627" i="10"/>
  <c r="AX1627" i="10"/>
  <c r="AU1626" i="10"/>
  <c r="AY1626" i="10" s="1"/>
  <c r="T1637" i="10"/>
  <c r="R1637" i="10"/>
  <c r="AL1637" i="10" s="1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M1656" i="10" s="1"/>
  <c r="AN1614" i="10"/>
  <c r="AM1633" i="10" s="1"/>
  <c r="AN1633" i="10" s="1"/>
  <c r="AM1659" i="10" s="1"/>
  <c r="AP1614" i="10"/>
  <c r="AO1659" i="10" s="1"/>
  <c r="AP1659" i="10" s="1"/>
  <c r="AP1612" i="10"/>
  <c r="AO1642" i="10" s="1"/>
  <c r="AP1642" i="10" s="1"/>
  <c r="N23" i="16"/>
  <c r="M23" i="16"/>
  <c r="L23" i="16"/>
  <c r="O23" i="16"/>
  <c r="AV1616" i="10"/>
  <c r="R1616" i="10"/>
  <c r="T1616" i="10"/>
  <c r="AT1616" i="10"/>
  <c r="D19" i="16" s="1"/>
  <c r="BQ1585" i="10"/>
  <c r="BQ1584" i="10" s="1"/>
  <c r="BM1584" i="10" s="1"/>
  <c r="AL1575" i="10"/>
  <c r="AK1617" i="10" s="1"/>
  <c r="BN1584" i="10"/>
  <c r="BJ1584" i="10" s="1"/>
  <c r="L34" i="16"/>
  <c r="N34" i="16"/>
  <c r="M34" i="16"/>
  <c r="BO1585" i="10"/>
  <c r="BO1584" i="10" s="1"/>
  <c r="BK1584" i="10" s="1"/>
  <c r="Y1599" i="10"/>
  <c r="AT1598" i="10"/>
  <c r="AV1598" i="10"/>
  <c r="AL1598" i="10"/>
  <c r="AK1624" i="10" s="1"/>
  <c r="T5" i="16"/>
  <c r="AV3" i="10" s="1"/>
  <c r="G10" i="16"/>
  <c r="A10" i="16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D16" i="16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BO10" i="10"/>
  <c r="BO9" i="10" s="1"/>
  <c r="BK9" i="10" s="1"/>
  <c r="Y11" i="16" s="1"/>
  <c r="BP10" i="10"/>
  <c r="BL10" i="10" s="1"/>
  <c r="Z12" i="16" s="1"/>
  <c r="BN9" i="10"/>
  <c r="BN10" i="10" s="1"/>
  <c r="BJ10" i="10" s="1"/>
  <c r="X12" i="16" s="1"/>
  <c r="BM10" i="10"/>
  <c r="AA12" i="16" s="1"/>
  <c r="D8" i="16"/>
  <c r="AL1633" i="10" l="1"/>
  <c r="AK1659" i="10" s="1"/>
  <c r="AV1659" i="10" s="1"/>
  <c r="AW1658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AN1659" i="10"/>
  <c r="R1660" i="10"/>
  <c r="T1660" i="10"/>
  <c r="X1657" i="10"/>
  <c r="AQ1656" i="10"/>
  <c r="AN1656" i="10"/>
  <c r="Y1658" i="10"/>
  <c r="AT1659" i="10"/>
  <c r="AL1659" i="10"/>
  <c r="R1651" i="10"/>
  <c r="T1651" i="10"/>
  <c r="AN1651" i="10"/>
  <c r="AP1651" i="10"/>
  <c r="D28" i="16"/>
  <c r="AT1646" i="10"/>
  <c r="AV1646" i="10"/>
  <c r="R1646" i="10"/>
  <c r="AL1646" i="10" s="1"/>
  <c r="AK1662" i="10" s="1"/>
  <c r="T1646" i="10"/>
  <c r="AL1616" i="10"/>
  <c r="AK1634" i="10" s="1"/>
  <c r="AL1634" i="10" s="1"/>
  <c r="AZ1626" i="10"/>
  <c r="BA1626" i="10"/>
  <c r="D36" i="16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Y1635" i="10"/>
  <c r="AT1634" i="10"/>
  <c r="AQ1633" i="10"/>
  <c r="X1632" i="10"/>
  <c r="AZ1627" i="10"/>
  <c r="BA1627" i="10"/>
  <c r="BE1627" i="10"/>
  <c r="BI1626" i="10"/>
  <c r="BE1626" i="10" s="1"/>
  <c r="G19" i="16"/>
  <c r="A19" i="16"/>
  <c r="T23" i="16"/>
  <c r="AV21" i="10" s="1"/>
  <c r="Y1616" i="10"/>
  <c r="AV1617" i="10"/>
  <c r="AW1616" i="10" s="1"/>
  <c r="AT1617" i="10"/>
  <c r="BI1617" i="10" s="1"/>
  <c r="AL1617" i="10"/>
  <c r="AX1616" i="10"/>
  <c r="AU1617" i="10"/>
  <c r="AY1617" i="10" s="1"/>
  <c r="AW1617" i="10"/>
  <c r="R1612" i="10"/>
  <c r="AV1612" i="10"/>
  <c r="T1612" i="10"/>
  <c r="AT1612" i="10"/>
  <c r="BM1585" i="10"/>
  <c r="D33" i="16"/>
  <c r="A33" i="16" s="1"/>
  <c r="D7" i="16"/>
  <c r="BN1585" i="10"/>
  <c r="BJ1585" i="10" s="1"/>
  <c r="BK1585" i="10"/>
  <c r="T34" i="16"/>
  <c r="AV32" i="10" s="1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N10" i="16"/>
  <c r="O10" i="16"/>
  <c r="L10" i="16"/>
  <c r="M10" i="16"/>
  <c r="BG1584" i="10"/>
  <c r="BC1584" i="10" s="1"/>
  <c r="AZ1584" i="10"/>
  <c r="BE1585" i="10"/>
  <c r="BP1584" i="10"/>
  <c r="BL1584" i="10" s="1"/>
  <c r="AZ1585" i="10"/>
  <c r="BB1584" i="10"/>
  <c r="A16" i="16"/>
  <c r="G16" i="16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BK10" i="10"/>
  <c r="Y12" i="16" s="1"/>
  <c r="BJ9" i="10"/>
  <c r="X11" i="16" s="1"/>
  <c r="BP9" i="10"/>
  <c r="BL9" i="10" s="1"/>
  <c r="Z11" i="16" s="1"/>
  <c r="A8" i="16"/>
  <c r="G8" i="16"/>
  <c r="AL1660" i="10" l="1"/>
  <c r="AV1634" i="10"/>
  <c r="R1658" i="10"/>
  <c r="AL1658" i="10" s="1"/>
  <c r="T1658" i="10"/>
  <c r="AT1658" i="10"/>
  <c r="AV1658" i="10"/>
  <c r="Y1661" i="10"/>
  <c r="AV1660" i="10"/>
  <c r="AT1660" i="10"/>
  <c r="D27" i="16" s="1"/>
  <c r="G27" i="16" s="1"/>
  <c r="AX1659" i="10"/>
  <c r="AU1658" i="10"/>
  <c r="AY1658" i="10" s="1"/>
  <c r="U1658" i="10"/>
  <c r="S1658" i="10"/>
  <c r="AN1654" i="10"/>
  <c r="AP1654" i="10"/>
  <c r="Y1663" i="10"/>
  <c r="D13" i="16"/>
  <c r="T1657" i="10"/>
  <c r="R1657" i="10"/>
  <c r="AL1657" i="10" s="1"/>
  <c r="AT1657" i="10"/>
  <c r="AV1657" i="10"/>
  <c r="A28" i="16"/>
  <c r="G28" i="16"/>
  <c r="D37" i="16"/>
  <c r="A37" i="16" s="1"/>
  <c r="D17" i="16"/>
  <c r="Y1646" i="10"/>
  <c r="AL1647" i="10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D15" i="16" s="1"/>
  <c r="AV1632" i="10"/>
  <c r="BO1636" i="10"/>
  <c r="BK1636" i="10" s="1"/>
  <c r="BK1637" i="10"/>
  <c r="BM1637" i="10"/>
  <c r="BQ1636" i="10"/>
  <c r="BM1636" i="10" s="1"/>
  <c r="G36" i="16"/>
  <c r="A36" i="16"/>
  <c r="BC1637" i="10"/>
  <c r="BG1636" i="10"/>
  <c r="BC1636" i="10" s="1"/>
  <c r="R1632" i="10"/>
  <c r="AL1632" i="10" s="1"/>
  <c r="T1632" i="10"/>
  <c r="AW1635" i="10"/>
  <c r="AX1634" i="10"/>
  <c r="AU1635" i="10"/>
  <c r="AY1635" i="10" s="1"/>
  <c r="U1635" i="10"/>
  <c r="S1635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L19" i="16"/>
  <c r="M19" i="16"/>
  <c r="O19" i="16"/>
  <c r="N19" i="16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G33" i="16"/>
  <c r="O33" i="16" s="1"/>
  <c r="A7" i="16"/>
  <c r="G7" i="16"/>
  <c r="AZ1599" i="10"/>
  <c r="BA1599" i="10"/>
  <c r="AN1599" i="10"/>
  <c r="AM1638" i="10" s="1"/>
  <c r="AP1599" i="10"/>
  <c r="AO1638" i="10" s="1"/>
  <c r="AP163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T10" i="16"/>
  <c r="AV8" i="10" s="1"/>
  <c r="L16" i="16"/>
  <c r="M16" i="16"/>
  <c r="N16" i="16"/>
  <c r="O16" i="16"/>
  <c r="M8" i="16"/>
  <c r="O8" i="16"/>
  <c r="N8" i="16"/>
  <c r="L8" i="16"/>
  <c r="A27" i="16" l="1"/>
  <c r="X1664" i="10"/>
  <c r="AQ1665" i="10"/>
  <c r="AN1665" i="10"/>
  <c r="BH1661" i="10"/>
  <c r="BI1661" i="10"/>
  <c r="AX1660" i="10"/>
  <c r="AU1661" i="10"/>
  <c r="AY1661" i="10" s="1"/>
  <c r="BF1660" i="10"/>
  <c r="BG1661" i="10"/>
  <c r="AP1665" i="10"/>
  <c r="BN1660" i="10"/>
  <c r="AW1661" i="10"/>
  <c r="BO1661" i="10"/>
  <c r="BP1661" i="10"/>
  <c r="BQ1661" i="10"/>
  <c r="N28" i="16"/>
  <c r="O28" i="16"/>
  <c r="L28" i="16"/>
  <c r="M28" i="16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D24" i="16"/>
  <c r="AN1658" i="10"/>
  <c r="AP1658" i="10"/>
  <c r="G13" i="16"/>
  <c r="A13" i="16"/>
  <c r="AQ1638" i="10"/>
  <c r="X1639" i="10"/>
  <c r="AN1638" i="10"/>
  <c r="AM1664" i="10" s="1"/>
  <c r="G37" i="16"/>
  <c r="O37" i="16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A15" i="16"/>
  <c r="G15" i="16"/>
  <c r="L15" i="16" s="1"/>
  <c r="BF1646" i="10"/>
  <c r="BF1647" i="10" s="1"/>
  <c r="BB1647" i="10" s="1"/>
  <c r="A17" i="16"/>
  <c r="G17" i="16"/>
  <c r="Y1643" i="10"/>
  <c r="AV1642" i="10"/>
  <c r="AT1642" i="10"/>
  <c r="AL1642" i="10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L27" i="16"/>
  <c r="O27" i="16"/>
  <c r="N27" i="16"/>
  <c r="M27" i="16"/>
  <c r="AZ1625" i="10"/>
  <c r="BA1625" i="10"/>
  <c r="BH1633" i="10"/>
  <c r="D35" i="16"/>
  <c r="BI1633" i="10"/>
  <c r="AX1632" i="10"/>
  <c r="AU1633" i="10"/>
  <c r="AY1633" i="10" s="1"/>
  <c r="BF1632" i="10"/>
  <c r="BG1633" i="10"/>
  <c r="N40" i="16"/>
  <c r="M40" i="16"/>
  <c r="L40" i="16"/>
  <c r="O40" i="16"/>
  <c r="O36" i="16"/>
  <c r="M36" i="16"/>
  <c r="L36" i="16"/>
  <c r="N36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AP1635" i="10"/>
  <c r="AO1663" i="10" s="1"/>
  <c r="AN1635" i="10"/>
  <c r="AM1663" i="10" s="1"/>
  <c r="T19" i="16"/>
  <c r="AV17" i="10" s="1"/>
  <c r="BQ1616" i="10"/>
  <c r="BM1616" i="10" s="1"/>
  <c r="BO1616" i="10"/>
  <c r="BK1616" i="10" s="1"/>
  <c r="BL1617" i="10"/>
  <c r="BN1617" i="10"/>
  <c r="BJ1617" i="10" s="1"/>
  <c r="M33" i="16"/>
  <c r="L33" i="16"/>
  <c r="N33" i="16"/>
  <c r="BA1616" i="10"/>
  <c r="BA1613" i="10"/>
  <c r="AZ1613" i="10"/>
  <c r="AN1616" i="10"/>
  <c r="AM1634" i="10" s="1"/>
  <c r="AN1634" i="10" s="1"/>
  <c r="AP1616" i="10"/>
  <c r="AO1634" i="10" s="1"/>
  <c r="O54" i="14" s="1" a="1"/>
  <c r="O54" i="14" s="1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M7" i="16"/>
  <c r="O7" i="16"/>
  <c r="L7" i="16"/>
  <c r="N7" i="16"/>
  <c r="T16" i="16"/>
  <c r="AV14" i="10" s="1"/>
  <c r="T8" i="16"/>
  <c r="AV6" i="10" s="1"/>
  <c r="M37" i="16" l="1"/>
  <c r="L37" i="16"/>
  <c r="N37" i="16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N1663" i="10"/>
  <c r="AP1663" i="10"/>
  <c r="BC1661" i="10"/>
  <c r="BG1660" i="10"/>
  <c r="BC1660" i="10" s="1"/>
  <c r="X1662" i="10"/>
  <c r="AQ1663" i="10"/>
  <c r="X1654" i="10"/>
  <c r="AQ1655" i="10"/>
  <c r="AN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T28" i="16"/>
  <c r="AV26" i="10" s="1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L13" i="16"/>
  <c r="N13" i="16"/>
  <c r="O13" i="16"/>
  <c r="M13" i="16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D25" i="16"/>
  <c r="A25" i="16" s="1"/>
  <c r="D9" i="16"/>
  <c r="BI1658" i="10"/>
  <c r="BE1658" i="10" s="1"/>
  <c r="BE1659" i="10"/>
  <c r="BN1661" i="10"/>
  <c r="BJ1661" i="10" s="1"/>
  <c r="BJ1660" i="10"/>
  <c r="A24" i="16"/>
  <c r="G24" i="16"/>
  <c r="BH1658" i="10"/>
  <c r="BD1658" i="10" s="1"/>
  <c r="BD1659" i="10"/>
  <c r="AN1661" i="10"/>
  <c r="AP1661" i="10"/>
  <c r="BI1656" i="10"/>
  <c r="BE1656" i="10" s="1"/>
  <c r="BE1657" i="10"/>
  <c r="BQ1656" i="10"/>
  <c r="BM1656" i="10" s="1"/>
  <c r="BM1657" i="10"/>
  <c r="R1664" i="10"/>
  <c r="AL1664" i="10" s="1"/>
  <c r="T1664" i="10"/>
  <c r="AV1664" i="10"/>
  <c r="AT1664" i="10"/>
  <c r="AP1634" i="10"/>
  <c r="O25" i="14" a="1"/>
  <c r="O25" i="14" s="1"/>
  <c r="O38" i="14" a="1"/>
  <c r="O38" i="14" s="1"/>
  <c r="O10" i="14" a="1"/>
  <c r="O10" i="14" s="1"/>
  <c r="O28" i="14" a="1"/>
  <c r="O28" i="14" s="1"/>
  <c r="O20" i="14" a="1"/>
  <c r="O20" i="14" s="1"/>
  <c r="O60" i="14" a="1"/>
  <c r="O60" i="14" s="1"/>
  <c r="O27" i="14" a="1"/>
  <c r="O27" i="14" s="1"/>
  <c r="O69" i="14" a="1"/>
  <c r="O69" i="14" s="1"/>
  <c r="O32" i="14" a="1"/>
  <c r="O32" i="14" s="1"/>
  <c r="O40" i="14" a="1"/>
  <c r="O40" i="14" s="1"/>
  <c r="O75" i="14" a="1"/>
  <c r="O75" i="14" s="1"/>
  <c r="O81" i="14" a="1"/>
  <c r="O81" i="14" s="1"/>
  <c r="O50" i="14" a="1"/>
  <c r="O50" i="14" s="1"/>
  <c r="O44" i="14" a="1"/>
  <c r="O44" i="14" s="1"/>
  <c r="O74" i="14" a="1"/>
  <c r="O74" i="14" s="1"/>
  <c r="O34" i="14" a="1"/>
  <c r="O34" i="14" s="1"/>
  <c r="O26" i="14" a="1"/>
  <c r="O26" i="14" s="1"/>
  <c r="O49" i="14" a="1"/>
  <c r="O49" i="14" s="1"/>
  <c r="O51" i="14" a="1"/>
  <c r="O51" i="14" s="1"/>
  <c r="O8" i="14" a="1"/>
  <c r="O8" i="14" s="1"/>
  <c r="O86" i="14" a="1"/>
  <c r="O86" i="14" s="1"/>
  <c r="O66" i="14" a="1"/>
  <c r="O66" i="14" s="1"/>
  <c r="O78" i="14" a="1"/>
  <c r="O78" i="14" s="1"/>
  <c r="O2" i="14" a="1"/>
  <c r="O2" i="14" s="1"/>
  <c r="O17" i="14" a="1"/>
  <c r="O17" i="14" s="1"/>
  <c r="O14" i="14" a="1"/>
  <c r="O14" i="14" s="1"/>
  <c r="O30" i="14" a="1"/>
  <c r="O30" i="14" s="1"/>
  <c r="O82" i="14" a="1"/>
  <c r="O82" i="14" s="1"/>
  <c r="O29" i="14" a="1"/>
  <c r="O29" i="14" s="1"/>
  <c r="O19" i="14" a="1"/>
  <c r="O19" i="14" s="1"/>
  <c r="O67" i="14" a="1"/>
  <c r="O67" i="14" s="1"/>
  <c r="O77" i="14" a="1"/>
  <c r="O77" i="14" s="1"/>
  <c r="O37" i="14" a="1"/>
  <c r="O37" i="14" s="1"/>
  <c r="O79" i="14" a="1"/>
  <c r="O79" i="14" s="1"/>
  <c r="O15" i="14" a="1"/>
  <c r="O15" i="14" s="1"/>
  <c r="O58" i="14" a="1"/>
  <c r="O58" i="14" s="1"/>
  <c r="O64" i="14" a="1"/>
  <c r="O64" i="14" s="1"/>
  <c r="O39" i="14" a="1"/>
  <c r="O39" i="14" s="1"/>
  <c r="O73" i="14" a="1"/>
  <c r="O73" i="14" s="1"/>
  <c r="O16" i="14" a="1"/>
  <c r="O16" i="14" s="1"/>
  <c r="O72" i="14" a="1"/>
  <c r="O72" i="14" s="1"/>
  <c r="O9" i="14" a="1"/>
  <c r="O9" i="14" s="1"/>
  <c r="O48" i="14" a="1"/>
  <c r="O48" i="14" s="1"/>
  <c r="O53" i="14" a="1"/>
  <c r="O53" i="14" s="1"/>
  <c r="O83" i="14" a="1"/>
  <c r="O83" i="14" s="1"/>
  <c r="O84" i="14" a="1"/>
  <c r="O84" i="14" s="1"/>
  <c r="O6" i="14" a="1"/>
  <c r="O6" i="14" s="1"/>
  <c r="O57" i="14" a="1"/>
  <c r="O57" i="14" s="1"/>
  <c r="O33" i="14" a="1"/>
  <c r="O33" i="14" s="1"/>
  <c r="O62" i="14" a="1"/>
  <c r="O62" i="14" s="1"/>
  <c r="O55" i="14" a="1"/>
  <c r="O55" i="14" s="1"/>
  <c r="O7" i="14" a="1"/>
  <c r="O7" i="14" s="1"/>
  <c r="O65" i="14" a="1"/>
  <c r="O65" i="14" s="1"/>
  <c r="O76" i="14" a="1"/>
  <c r="O76" i="14" s="1"/>
  <c r="O3" i="14" a="1"/>
  <c r="O3" i="14" s="1"/>
  <c r="O80" i="14" a="1"/>
  <c r="O80" i="14" s="1"/>
  <c r="O70" i="14" a="1"/>
  <c r="O70" i="14" s="1"/>
  <c r="O36" i="14" a="1"/>
  <c r="O36" i="14" s="1"/>
  <c r="O11" i="14" a="1"/>
  <c r="O11" i="14" s="1"/>
  <c r="O68" i="14" a="1"/>
  <c r="O68" i="14" s="1"/>
  <c r="O45" i="14" a="1"/>
  <c r="O45" i="14" s="1"/>
  <c r="O63" i="14" a="1"/>
  <c r="O63" i="14" s="1"/>
  <c r="O21" i="14" a="1"/>
  <c r="O21" i="14" s="1"/>
  <c r="O24" i="14" a="1"/>
  <c r="O24" i="14" s="1"/>
  <c r="O18" i="14" a="1"/>
  <c r="O18" i="14" s="1"/>
  <c r="O23" i="14" a="1"/>
  <c r="O23" i="14" s="1"/>
  <c r="O41" i="14" a="1"/>
  <c r="O41" i="14" s="1"/>
  <c r="O5" i="14" a="1"/>
  <c r="O5" i="14" s="1"/>
  <c r="O52" i="14" a="1"/>
  <c r="O52" i="14" s="1"/>
  <c r="O47" i="14" a="1"/>
  <c r="O47" i="14" s="1"/>
  <c r="O22" i="14" a="1"/>
  <c r="O22" i="14" s="1"/>
  <c r="O35" i="14" a="1"/>
  <c r="O35" i="14" s="1"/>
  <c r="O46" i="14" a="1"/>
  <c r="O46" i="14" s="1"/>
  <c r="O59" i="14" a="1"/>
  <c r="O59" i="14" s="1"/>
  <c r="O61" i="14" a="1"/>
  <c r="O61" i="14" s="1"/>
  <c r="O42" i="14" a="1"/>
  <c r="O42" i="14" s="1"/>
  <c r="O85" i="14" a="1"/>
  <c r="O85" i="14" s="1"/>
  <c r="O13" i="14" a="1"/>
  <c r="O13" i="14" s="1"/>
  <c r="O4" i="14" a="1"/>
  <c r="O4" i="14" s="1"/>
  <c r="O12" i="14" a="1"/>
  <c r="O12" i="14" s="1"/>
  <c r="O71" i="14" a="1"/>
  <c r="O71" i="14" s="1"/>
  <c r="O43" i="14" a="1"/>
  <c r="O43" i="14" s="1"/>
  <c r="O56" i="14" a="1"/>
  <c r="O56" i="14" s="1"/>
  <c r="R1639" i="10"/>
  <c r="AL1639" i="10" s="1"/>
  <c r="AV1639" i="10"/>
  <c r="T1639" i="10"/>
  <c r="AT1639" i="10"/>
  <c r="D22" i="16" s="1"/>
  <c r="BM1647" i="10"/>
  <c r="BE1647" i="10"/>
  <c r="BB1646" i="10"/>
  <c r="BD1647" i="10"/>
  <c r="N15" i="16"/>
  <c r="O15" i="16"/>
  <c r="BA1646" i="10"/>
  <c r="M15" i="16"/>
  <c r="T15" i="16" s="1"/>
  <c r="AV13" i="10" s="1"/>
  <c r="BN13" i="10" s="1"/>
  <c r="N17" i="16"/>
  <c r="L17" i="16"/>
  <c r="M17" i="16"/>
  <c r="O17" i="16"/>
  <c r="AP1646" i="10"/>
  <c r="AN1646" i="10"/>
  <c r="AM1662" i="10" s="1"/>
  <c r="M54" i="14" s="1" a="1"/>
  <c r="M54" i="14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BD1633" i="10"/>
  <c r="BH1632" i="10"/>
  <c r="BD1632" i="10" s="1"/>
  <c r="T27" i="16"/>
  <c r="AV25" i="10" s="1"/>
  <c r="T36" i="16"/>
  <c r="AV34" i="10" s="1"/>
  <c r="BJ1632" i="10"/>
  <c r="BN1633" i="10"/>
  <c r="BJ1633" i="10" s="1"/>
  <c r="AT1623" i="10"/>
  <c r="AV1623" i="10"/>
  <c r="T37" i="16"/>
  <c r="AV35" i="10" s="1"/>
  <c r="BQ1632" i="10"/>
  <c r="BM1632" i="10" s="1"/>
  <c r="BM1633" i="10"/>
  <c r="BK1633" i="10"/>
  <c r="BO1632" i="10"/>
  <c r="BK1632" i="10" s="1"/>
  <c r="M49" i="14" a="1"/>
  <c r="M49" i="14" s="1"/>
  <c r="BG1632" i="10"/>
  <c r="BC1632" i="10" s="1"/>
  <c r="BC1633" i="10"/>
  <c r="BP1632" i="10"/>
  <c r="BL1632" i="10" s="1"/>
  <c r="BL1633" i="10"/>
  <c r="M65" i="14" a="1"/>
  <c r="M65" i="14" s="1"/>
  <c r="BF1633" i="10"/>
  <c r="BB1633" i="10" s="1"/>
  <c r="BB1632" i="10"/>
  <c r="AZ1633" i="10"/>
  <c r="BA1633" i="10"/>
  <c r="AZ1632" i="10"/>
  <c r="BA1632" i="10"/>
  <c r="M68" i="14" a="1"/>
  <c r="M68" i="14" s="1"/>
  <c r="BI1632" i="10"/>
  <c r="BE1632" i="10" s="1"/>
  <c r="BE1633" i="10"/>
  <c r="G35" i="16"/>
  <c r="A35" i="16"/>
  <c r="AQ1634" i="10"/>
  <c r="X1635" i="10"/>
  <c r="T1623" i="10"/>
  <c r="R1623" i="10"/>
  <c r="D20" i="16"/>
  <c r="A20" i="16" s="1"/>
  <c r="D14" i="16"/>
  <c r="T33" i="16"/>
  <c r="AV31" i="10" s="1"/>
  <c r="BP32" i="10" s="1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T7" i="16"/>
  <c r="AV5" i="10" s="1"/>
  <c r="BN5" i="10" s="1"/>
  <c r="BJ5" i="10" s="1"/>
  <c r="X7" i="16" s="1"/>
  <c r="M47" i="14" l="1" a="1"/>
  <c r="M47" i="14" s="1"/>
  <c r="M57" i="14" a="1"/>
  <c r="M57" i="14" s="1"/>
  <c r="M22" i="14" a="1"/>
  <c r="M22" i="14" s="1"/>
  <c r="M8" i="14" a="1"/>
  <c r="M8" i="14" s="1"/>
  <c r="M6" i="14" a="1"/>
  <c r="M6" i="14" s="1"/>
  <c r="M14" i="14" a="1"/>
  <c r="M14" i="14" s="1"/>
  <c r="M69" i="14" a="1"/>
  <c r="M69" i="14" s="1"/>
  <c r="M18" i="14" a="1"/>
  <c r="M18" i="14" s="1"/>
  <c r="M32" i="14" a="1"/>
  <c r="M32" i="14" s="1"/>
  <c r="M59" i="14" a="1"/>
  <c r="M59" i="14" s="1"/>
  <c r="M17" i="14" a="1"/>
  <c r="M17" i="14" s="1"/>
  <c r="M10" i="14" a="1"/>
  <c r="M10" i="14" s="1"/>
  <c r="M48" i="14" a="1"/>
  <c r="M48" i="14" s="1"/>
  <c r="M3" i="14" a="1"/>
  <c r="M3" i="14" s="1"/>
  <c r="M13" i="14" a="1"/>
  <c r="M13" i="14" s="1"/>
  <c r="M25" i="14" a="1"/>
  <c r="M25" i="14" s="1"/>
  <c r="M41" i="14" a="1"/>
  <c r="M41" i="14" s="1"/>
  <c r="M77" i="14" a="1"/>
  <c r="M77" i="14" s="1"/>
  <c r="M24" i="14" a="1"/>
  <c r="M24" i="14" s="1"/>
  <c r="M34" i="14" a="1"/>
  <c r="M34" i="14" s="1"/>
  <c r="P34" i="14" s="1"/>
  <c r="M55" i="14" a="1"/>
  <c r="M55" i="14" s="1"/>
  <c r="M52" i="14" a="1"/>
  <c r="M52" i="14" s="1"/>
  <c r="M29" i="14" a="1"/>
  <c r="M29" i="14" s="1"/>
  <c r="M28" i="14" a="1"/>
  <c r="M28" i="14" s="1"/>
  <c r="M63" i="14" a="1"/>
  <c r="M63" i="14" s="1"/>
  <c r="M60" i="14" a="1"/>
  <c r="M60" i="14" s="1"/>
  <c r="M31" i="14" a="1"/>
  <c r="M31" i="14" s="1"/>
  <c r="M11" i="14" a="1"/>
  <c r="M11" i="14" s="1"/>
  <c r="M37" i="14" a="1"/>
  <c r="M37" i="14" s="1"/>
  <c r="M70" i="14" a="1"/>
  <c r="M70" i="14" s="1"/>
  <c r="M36" i="14" a="1"/>
  <c r="M36" i="14" s="1"/>
  <c r="M46" i="14" a="1"/>
  <c r="M46" i="14" s="1"/>
  <c r="M51" i="14" a="1"/>
  <c r="M51" i="14" s="1"/>
  <c r="N51" i="14" s="1"/>
  <c r="M38" i="14" a="1"/>
  <c r="M38" i="14" s="1"/>
  <c r="M86" i="14" a="1"/>
  <c r="M86" i="14" s="1"/>
  <c r="M39" i="14" a="1"/>
  <c r="M39" i="14" s="1"/>
  <c r="P39" i="14" s="1"/>
  <c r="M2" i="14" a="1"/>
  <c r="M2" i="14" s="1"/>
  <c r="M45" i="14" a="1"/>
  <c r="M45" i="14" s="1"/>
  <c r="M21" i="14" a="1"/>
  <c r="M21" i="14" s="1"/>
  <c r="M58" i="14" a="1"/>
  <c r="M58" i="14" s="1"/>
  <c r="P58" i="14" s="1"/>
  <c r="M9" i="14" a="1"/>
  <c r="M9" i="14" s="1"/>
  <c r="M73" i="14" a="1"/>
  <c r="M73" i="14" s="1"/>
  <c r="M79" i="14" a="1"/>
  <c r="M79" i="14" s="1"/>
  <c r="N79" i="14" s="1"/>
  <c r="M19" i="14" a="1"/>
  <c r="M19" i="14" s="1"/>
  <c r="P19" i="14" s="1"/>
  <c r="M75" i="14" a="1"/>
  <c r="M75" i="14" s="1"/>
  <c r="M76" i="14" a="1"/>
  <c r="M76" i="14" s="1"/>
  <c r="N76" i="14" s="1"/>
  <c r="M84" i="14" a="1"/>
  <c r="M84" i="14" s="1"/>
  <c r="N84" i="14" s="1"/>
  <c r="M42" i="14" a="1"/>
  <c r="M42" i="14" s="1"/>
  <c r="M40" i="14" a="1"/>
  <c r="M40" i="14" s="1"/>
  <c r="N40" i="14" s="1"/>
  <c r="M72" i="14" a="1"/>
  <c r="M72" i="14" s="1"/>
  <c r="M85" i="14" a="1"/>
  <c r="M85" i="14" s="1"/>
  <c r="N85" i="14" s="1"/>
  <c r="M50" i="14" a="1"/>
  <c r="M50" i="14" s="1"/>
  <c r="N50" i="14" s="1"/>
  <c r="M56" i="14" a="1"/>
  <c r="M56" i="14" s="1"/>
  <c r="N56" i="14" s="1"/>
  <c r="M80" i="14" a="1"/>
  <c r="M80" i="14" s="1"/>
  <c r="N80" i="14" s="1"/>
  <c r="M16" i="14" a="1"/>
  <c r="M16" i="14" s="1"/>
  <c r="N16" i="14" s="1"/>
  <c r="M12" i="14" a="1"/>
  <c r="M12" i="14" s="1"/>
  <c r="P12" i="14" s="1"/>
  <c r="M66" i="14" a="1"/>
  <c r="M66" i="14" s="1"/>
  <c r="N66" i="14" s="1"/>
  <c r="M74" i="14" a="1"/>
  <c r="M74" i="14" s="1"/>
  <c r="N74" i="14" s="1"/>
  <c r="M43" i="14" a="1"/>
  <c r="M43" i="14" s="1"/>
  <c r="N43" i="14" s="1"/>
  <c r="M23" i="14" a="1"/>
  <c r="M23" i="14" s="1"/>
  <c r="N23" i="14" s="1"/>
  <c r="M61" i="14" a="1"/>
  <c r="M61" i="14" s="1"/>
  <c r="N61" i="14" s="1"/>
  <c r="M30" i="14" a="1"/>
  <c r="M30" i="14" s="1"/>
  <c r="P30" i="14" s="1"/>
  <c r="M44" i="14" a="1"/>
  <c r="M44" i="14" s="1"/>
  <c r="N44" i="14" s="1"/>
  <c r="M26" i="14" a="1"/>
  <c r="M26" i="14" s="1"/>
  <c r="P26" i="14" s="1"/>
  <c r="M7" i="14" a="1"/>
  <c r="M7" i="14" s="1"/>
  <c r="P7" i="14" s="1"/>
  <c r="M71" i="14" a="1"/>
  <c r="M71" i="14" s="1"/>
  <c r="P71" i="14" s="1"/>
  <c r="M62" i="14" a="1"/>
  <c r="M62" i="14" s="1"/>
  <c r="P62" i="14" s="1"/>
  <c r="M4" i="14" a="1"/>
  <c r="M4" i="14" s="1"/>
  <c r="P4" i="14" s="1"/>
  <c r="M53" i="14" a="1"/>
  <c r="M53" i="14" s="1"/>
  <c r="N53" i="14" s="1"/>
  <c r="M78" i="14" a="1"/>
  <c r="M78" i="14" s="1"/>
  <c r="P78" i="14" s="1"/>
  <c r="AL1623" i="10"/>
  <c r="AK1651" i="10" s="1"/>
  <c r="AV1651" i="10" s="1"/>
  <c r="G25" i="16"/>
  <c r="M25" i="16" s="1"/>
  <c r="M15" i="14" a="1"/>
  <c r="M15" i="14" s="1"/>
  <c r="N15" i="14" s="1"/>
  <c r="M64" i="14" a="1"/>
  <c r="M64" i="14" s="1"/>
  <c r="N64" i="14" s="1"/>
  <c r="M81" i="14" a="1"/>
  <c r="M81" i="14" s="1"/>
  <c r="P81" i="14" s="1"/>
  <c r="M35" i="14" a="1"/>
  <c r="M35" i="14" s="1"/>
  <c r="P35" i="14" s="1"/>
  <c r="D6" i="16"/>
  <c r="G6" i="16" s="1"/>
  <c r="M83" i="14" a="1"/>
  <c r="M83" i="14" s="1"/>
  <c r="P83" i="14" s="1"/>
  <c r="M5" i="14" a="1"/>
  <c r="M5" i="14" s="1"/>
  <c r="N5" i="14" s="1"/>
  <c r="M20" i="14" a="1"/>
  <c r="M20" i="14" s="1"/>
  <c r="P20" i="14" s="1"/>
  <c r="M27" i="14" a="1"/>
  <c r="M27" i="14" s="1"/>
  <c r="N27" i="14" s="1"/>
  <c r="M82" i="14" a="1"/>
  <c r="M82" i="14" s="1"/>
  <c r="P82" i="14" s="1"/>
  <c r="T13" i="16"/>
  <c r="AV11" i="10" s="1"/>
  <c r="M33" i="14" a="1"/>
  <c r="M33" i="14" s="1"/>
  <c r="P33" i="14" s="1"/>
  <c r="P54" i="14"/>
  <c r="N54" i="14"/>
  <c r="AW1665" i="10"/>
  <c r="T1654" i="10"/>
  <c r="R1654" i="10"/>
  <c r="AL1654" i="10" s="1"/>
  <c r="AT1654" i="10"/>
  <c r="AV1654" i="10"/>
  <c r="R1662" i="10"/>
  <c r="AL1662" i="10" s="1"/>
  <c r="T1662" i="10"/>
  <c r="AV1662" i="10"/>
  <c r="AT1662" i="10"/>
  <c r="A9" i="16"/>
  <c r="G9" i="16"/>
  <c r="X1663" i="10"/>
  <c r="AQ1662" i="10"/>
  <c r="M67" i="14" a="1"/>
  <c r="M67" i="14" s="1"/>
  <c r="R1665" i="10"/>
  <c r="AL1665" i="10" s="1"/>
  <c r="T1665" i="10"/>
  <c r="AT1665" i="10"/>
  <c r="BH1665" i="10" s="1"/>
  <c r="AV1665" i="10"/>
  <c r="AW1664" i="10" s="1"/>
  <c r="AX1664" i="10"/>
  <c r="AU1665" i="10"/>
  <c r="AY1665" i="10" s="1"/>
  <c r="D31" i="16"/>
  <c r="N24" i="16"/>
  <c r="L24" i="16"/>
  <c r="M24" i="16"/>
  <c r="O24" i="16"/>
  <c r="G22" i="16"/>
  <c r="A22" i="16"/>
  <c r="O88" i="14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T17" i="16"/>
  <c r="AV15" i="10" s="1"/>
  <c r="AN1643" i="10"/>
  <c r="AP1643" i="10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N45" i="14"/>
  <c r="P45" i="14"/>
  <c r="P2" i="14"/>
  <c r="N2" i="14"/>
  <c r="P25" i="14"/>
  <c r="N25" i="14"/>
  <c r="N49" i="14"/>
  <c r="P49" i="14"/>
  <c r="P85" i="14"/>
  <c r="N65" i="14"/>
  <c r="P65" i="14"/>
  <c r="N73" i="14"/>
  <c r="P73" i="14"/>
  <c r="P21" i="14"/>
  <c r="N21" i="14"/>
  <c r="P63" i="14"/>
  <c r="N63" i="14"/>
  <c r="P47" i="14"/>
  <c r="N47" i="14"/>
  <c r="P31" i="14"/>
  <c r="N31" i="14"/>
  <c r="P32" i="14"/>
  <c r="N32" i="14"/>
  <c r="N77" i="14"/>
  <c r="P77" i="14"/>
  <c r="P86" i="14"/>
  <c r="N86" i="14"/>
  <c r="N57" i="14"/>
  <c r="P57" i="14"/>
  <c r="P36" i="14"/>
  <c r="N34" i="14"/>
  <c r="N52" i="14"/>
  <c r="P52" i="14"/>
  <c r="BJ37" i="10"/>
  <c r="X39" i="16" s="1"/>
  <c r="BN38" i="10"/>
  <c r="BJ38" i="10" s="1"/>
  <c r="X40" i="16" s="1"/>
  <c r="P42" i="14"/>
  <c r="N42" i="14"/>
  <c r="P6" i="14"/>
  <c r="N6" i="14"/>
  <c r="P29" i="14"/>
  <c r="N29" i="14"/>
  <c r="AT1635" i="10"/>
  <c r="AV1635" i="10"/>
  <c r="N69" i="14"/>
  <c r="P69" i="14"/>
  <c r="N19" i="14"/>
  <c r="P75" i="14"/>
  <c r="N75" i="14"/>
  <c r="N8" i="14"/>
  <c r="P8" i="14"/>
  <c r="N36" i="14"/>
  <c r="N38" i="14"/>
  <c r="P38" i="14"/>
  <c r="N41" i="14"/>
  <c r="P41" i="14"/>
  <c r="P72" i="14"/>
  <c r="N72" i="14"/>
  <c r="N39" i="14"/>
  <c r="N18" i="14"/>
  <c r="P18" i="14"/>
  <c r="N59" i="14"/>
  <c r="P59" i="14"/>
  <c r="P22" i="14"/>
  <c r="N22" i="14"/>
  <c r="N58" i="14"/>
  <c r="P60" i="14"/>
  <c r="N60" i="14"/>
  <c r="AW1622" i="10"/>
  <c r="BN1622" i="10"/>
  <c r="BO1623" i="10"/>
  <c r="BP1623" i="10"/>
  <c r="BQ1623" i="10"/>
  <c r="N68" i="14"/>
  <c r="P68" i="14"/>
  <c r="N10" i="14"/>
  <c r="P10" i="14"/>
  <c r="BF1622" i="10"/>
  <c r="AX1623" i="10"/>
  <c r="AU1622" i="10"/>
  <c r="AY1622" i="10" s="1"/>
  <c r="BG1623" i="10"/>
  <c r="BI1623" i="10"/>
  <c r="BH1623" i="10"/>
  <c r="D26" i="16"/>
  <c r="P17" i="14"/>
  <c r="N17" i="14"/>
  <c r="P24" i="14"/>
  <c r="N24" i="14"/>
  <c r="N35" i="16"/>
  <c r="M35" i="16"/>
  <c r="L35" i="16"/>
  <c r="O35" i="16"/>
  <c r="N55" i="14"/>
  <c r="P55" i="14"/>
  <c r="N3" i="14"/>
  <c r="P3" i="14"/>
  <c r="P48" i="14"/>
  <c r="N48" i="14"/>
  <c r="P11" i="14"/>
  <c r="N11" i="14"/>
  <c r="BQ26" i="10"/>
  <c r="BN25" i="10"/>
  <c r="BP26" i="10"/>
  <c r="BO26" i="10"/>
  <c r="P37" i="14"/>
  <c r="N35" i="14"/>
  <c r="N13" i="14"/>
  <c r="P13" i="14"/>
  <c r="P9" i="14"/>
  <c r="N9" i="14"/>
  <c r="P40" i="14"/>
  <c r="P14" i="14"/>
  <c r="N14" i="14"/>
  <c r="P28" i="14"/>
  <c r="N28" i="14"/>
  <c r="P84" i="14"/>
  <c r="P70" i="14"/>
  <c r="N70" i="14"/>
  <c r="N46" i="14"/>
  <c r="P46" i="14"/>
  <c r="R1635" i="10"/>
  <c r="T1635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G20" i="16"/>
  <c r="O20" i="16" s="1"/>
  <c r="BQ32" i="10"/>
  <c r="BM32" i="10" s="1"/>
  <c r="AA34" i="16" s="1"/>
  <c r="BN31" i="10"/>
  <c r="BJ31" i="10" s="1"/>
  <c r="X33" i="16" s="1"/>
  <c r="BO32" i="10"/>
  <c r="BK32" i="10" s="1"/>
  <c r="Y34" i="16" s="1"/>
  <c r="A14" i="16"/>
  <c r="G14" i="16"/>
  <c r="BP6" i="10"/>
  <c r="BL6" i="10" s="1"/>
  <c r="Z8" i="16" s="1"/>
  <c r="BO6" i="10"/>
  <c r="BK6" i="10" s="1"/>
  <c r="Y8" i="16" s="1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BQ6" i="10"/>
  <c r="BM6" i="10" s="1"/>
  <c r="AA8" i="16" s="1"/>
  <c r="BN6" i="10"/>
  <c r="BJ6" i="10" s="1"/>
  <c r="X8" i="16" s="1"/>
  <c r="BL32" i="10"/>
  <c r="Z34" i="16" s="1"/>
  <c r="BP31" i="10"/>
  <c r="BL31" i="10" s="1"/>
  <c r="Z33" i="16" s="1"/>
  <c r="BJ13" i="10"/>
  <c r="X15" i="16" s="1"/>
  <c r="BN14" i="10"/>
  <c r="BJ14" i="10" s="1"/>
  <c r="X16" i="16" s="1"/>
  <c r="P61" i="14" l="1"/>
  <c r="N30" i="14"/>
  <c r="P56" i="14"/>
  <c r="P50" i="14"/>
  <c r="N25" i="16"/>
  <c r="AL1651" i="10"/>
  <c r="Y1650" i="10"/>
  <c r="AT1651" i="10"/>
  <c r="P43" i="14"/>
  <c r="N12" i="14"/>
  <c r="P66" i="14"/>
  <c r="L25" i="16"/>
  <c r="T25" i="16" s="1"/>
  <c r="AV23" i="10" s="1"/>
  <c r="N26" i="14"/>
  <c r="N37" i="14"/>
  <c r="P79" i="14"/>
  <c r="P51" i="14"/>
  <c r="O25" i="16"/>
  <c r="P23" i="14"/>
  <c r="N7" i="14"/>
  <c r="P76" i="14"/>
  <c r="P16" i="14"/>
  <c r="P44" i="14"/>
  <c r="N78" i="14"/>
  <c r="P80" i="14"/>
  <c r="P74" i="14"/>
  <c r="N62" i="14"/>
  <c r="N4" i="14"/>
  <c r="N71" i="14"/>
  <c r="AL1635" i="10"/>
  <c r="AK1663" i="10" s="1"/>
  <c r="L76" i="14" s="1" a="1"/>
  <c r="L76" i="14" s="1"/>
  <c r="P53" i="14"/>
  <c r="A6" i="16"/>
  <c r="P15" i="14"/>
  <c r="P64" i="14"/>
  <c r="N81" i="14"/>
  <c r="D18" i="16"/>
  <c r="A18" i="16" s="1"/>
  <c r="P5" i="14"/>
  <c r="N83" i="14"/>
  <c r="M88" i="14"/>
  <c r="N20" i="14"/>
  <c r="N82" i="14"/>
  <c r="P27" i="14"/>
  <c r="T24" i="16"/>
  <c r="AV22" i="10" s="1"/>
  <c r="BN21" i="10" s="1"/>
  <c r="N33" i="14"/>
  <c r="L60" i="14" a="1"/>
  <c r="L60" i="14" s="1"/>
  <c r="L12" i="14" a="1"/>
  <c r="L12" i="14" s="1"/>
  <c r="L56" i="14" a="1"/>
  <c r="L56" i="14" s="1"/>
  <c r="L5" i="14" a="1"/>
  <c r="L5" i="14" s="1"/>
  <c r="L26" i="14" a="1"/>
  <c r="L26" i="14" s="1"/>
  <c r="L27" i="14" a="1"/>
  <c r="L27" i="14" s="1"/>
  <c r="L79" i="14" a="1"/>
  <c r="L79" i="14" s="1"/>
  <c r="L67" i="14" a="1"/>
  <c r="L67" i="14" s="1"/>
  <c r="L33" i="14" a="1"/>
  <c r="L33" i="14" s="1"/>
  <c r="L65" i="14" a="1"/>
  <c r="L65" i="14" s="1"/>
  <c r="L7" i="14" a="1"/>
  <c r="L7" i="14" s="1"/>
  <c r="L62" i="14" a="1"/>
  <c r="L62" i="14" s="1"/>
  <c r="L55" i="14" a="1"/>
  <c r="L55" i="14" s="1"/>
  <c r="L63" i="14" a="1"/>
  <c r="L63" i="14" s="1"/>
  <c r="BN1654" i="10"/>
  <c r="AW1655" i="10"/>
  <c r="BO1655" i="10"/>
  <c r="BP1655" i="10"/>
  <c r="BQ1655" i="10"/>
  <c r="G31" i="16"/>
  <c r="A31" i="16"/>
  <c r="L8" i="14" a="1"/>
  <c r="L8" i="14" s="1"/>
  <c r="L43" i="14" a="1"/>
  <c r="L43" i="14" s="1"/>
  <c r="L72" i="14" a="1"/>
  <c r="L72" i="14" s="1"/>
  <c r="L6" i="14" a="1"/>
  <c r="L6" i="14" s="1"/>
  <c r="L73" i="14" a="1"/>
  <c r="L73" i="14" s="1"/>
  <c r="L3" i="14" a="1"/>
  <c r="L3" i="14" s="1"/>
  <c r="BH1655" i="10"/>
  <c r="BI1655" i="10"/>
  <c r="BF1654" i="10"/>
  <c r="AX1654" i="10"/>
  <c r="AU1655" i="10"/>
  <c r="AY1655" i="10" s="1"/>
  <c r="BG1655" i="10"/>
  <c r="D21" i="16"/>
  <c r="L13" i="14" a="1"/>
  <c r="L13" i="14" s="1"/>
  <c r="R1663" i="10"/>
  <c r="AL1663" i="10" s="1"/>
  <c r="T1663" i="10"/>
  <c r="L83" i="14" a="1"/>
  <c r="L83" i="14" s="1"/>
  <c r="L57" i="14" a="1"/>
  <c r="L57" i="14" s="1"/>
  <c r="L78" i="14" a="1"/>
  <c r="L78" i="14" s="1"/>
  <c r="L47" i="14" a="1"/>
  <c r="L47" i="14" s="1"/>
  <c r="L20" i="14" a="1"/>
  <c r="L20" i="14" s="1"/>
  <c r="L21" i="14" a="1"/>
  <c r="L21" i="14" s="1"/>
  <c r="L17" i="14" a="1"/>
  <c r="L17" i="14" s="1"/>
  <c r="L15" i="14" a="1"/>
  <c r="L15" i="14" s="1"/>
  <c r="L50" i="14" a="1"/>
  <c r="L50" i="14" s="1"/>
  <c r="L49" i="14" a="1"/>
  <c r="L49" i="14" s="1"/>
  <c r="L35" i="14" a="1"/>
  <c r="L35" i="14" s="1"/>
  <c r="L86" i="14" a="1"/>
  <c r="L86" i="14" s="1"/>
  <c r="L75" i="14" a="1"/>
  <c r="L75" i="14" s="1"/>
  <c r="S1650" i="10"/>
  <c r="U1650" i="10"/>
  <c r="L25" i="14" a="1"/>
  <c r="L25" i="14" s="1"/>
  <c r="L2" i="14" a="1"/>
  <c r="L2" i="14" s="1"/>
  <c r="L9" i="14" a="1"/>
  <c r="L9" i="14" s="1"/>
  <c r="L84" i="14" a="1"/>
  <c r="L84" i="14" s="1"/>
  <c r="L4" i="14" a="1"/>
  <c r="L4" i="14" s="1"/>
  <c r="L32" i="14" a="1"/>
  <c r="L32" i="14" s="1"/>
  <c r="L77" i="14" a="1"/>
  <c r="L77" i="14" s="1"/>
  <c r="AX1651" i="10"/>
  <c r="AU1650" i="10"/>
  <c r="AY1650" i="10" s="1"/>
  <c r="BG1651" i="10"/>
  <c r="BH1651" i="10"/>
  <c r="BI1651" i="10"/>
  <c r="BF1650" i="10"/>
  <c r="BO1665" i="10"/>
  <c r="L42" i="14" a="1"/>
  <c r="L42" i="14" s="1"/>
  <c r="L38" i="14" a="1"/>
  <c r="L38" i="14" s="1"/>
  <c r="L69" i="14" a="1"/>
  <c r="L69" i="14" s="1"/>
  <c r="L40" i="14" a="1"/>
  <c r="L40" i="14" s="1"/>
  <c r="L41" i="14" a="1"/>
  <c r="L41" i="14" s="1"/>
  <c r="L74" i="14" a="1"/>
  <c r="L74" i="14" s="1"/>
  <c r="AW1650" i="10"/>
  <c r="BN1650" i="10"/>
  <c r="BO1651" i="10"/>
  <c r="BP1651" i="10"/>
  <c r="BQ1651" i="10"/>
  <c r="BQ1665" i="10"/>
  <c r="BH1664" i="10"/>
  <c r="BD1664" i="10" s="1"/>
  <c r="BD1665" i="10"/>
  <c r="AX1665" i="10"/>
  <c r="AU1664" i="10"/>
  <c r="AY1664" i="10" s="1"/>
  <c r="AZ1664" i="10" s="1"/>
  <c r="D32" i="16"/>
  <c r="AV1663" i="10"/>
  <c r="AW1662" i="10" s="1"/>
  <c r="Y1662" i="10"/>
  <c r="AT1663" i="10"/>
  <c r="BH1663" i="10" s="1"/>
  <c r="L54" i="14" a="1"/>
  <c r="L54" i="14" s="1"/>
  <c r="P67" i="14"/>
  <c r="BF1664" i="10"/>
  <c r="N67" i="14"/>
  <c r="N88" i="14" s="1"/>
  <c r="BG1665" i="10"/>
  <c r="BI1665" i="10"/>
  <c r="L81" i="14" a="1"/>
  <c r="L81" i="14" s="1"/>
  <c r="L28" i="14" a="1"/>
  <c r="L28" i="14" s="1"/>
  <c r="L36" i="14" a="1"/>
  <c r="L36" i="14" s="1"/>
  <c r="L29" i="14" a="1"/>
  <c r="L29" i="14" s="1"/>
  <c r="L30" i="14" a="1"/>
  <c r="L30" i="14" s="1"/>
  <c r="L19" i="14" a="1"/>
  <c r="L19" i="14" s="1"/>
  <c r="L53" i="14" a="1"/>
  <c r="L53" i="14" s="1"/>
  <c r="L9" i="16"/>
  <c r="N9" i="16"/>
  <c r="M9" i="16"/>
  <c r="O9" i="16"/>
  <c r="BP1665" i="10"/>
  <c r="L16" i="14" a="1"/>
  <c r="L16" i="14" s="1"/>
  <c r="L11" i="14" a="1"/>
  <c r="L11" i="14" s="1"/>
  <c r="L51" i="14" a="1"/>
  <c r="L51" i="14" s="1"/>
  <c r="L68" i="14" a="1"/>
  <c r="L68" i="14" s="1"/>
  <c r="L52" i="14" a="1"/>
  <c r="L52" i="14" s="1"/>
  <c r="L10" i="14" a="1"/>
  <c r="L10" i="14" s="1"/>
  <c r="L37" i="14" a="1"/>
  <c r="L37" i="14" s="1"/>
  <c r="L61" i="14" a="1"/>
  <c r="L61" i="14" s="1"/>
  <c r="L80" i="14" a="1"/>
  <c r="L80" i="14" s="1"/>
  <c r="L85" i="14" a="1"/>
  <c r="L85" i="14" s="1"/>
  <c r="L64" i="14" a="1"/>
  <c r="L64" i="14" s="1"/>
  <c r="L48" i="14" a="1"/>
  <c r="L48" i="14" s="1"/>
  <c r="L24" i="14" a="1"/>
  <c r="L24" i="14" s="1"/>
  <c r="L18" i="14" a="1"/>
  <c r="L18" i="14" s="1"/>
  <c r="AX1662" i="10"/>
  <c r="AU1663" i="10"/>
  <c r="AY1663" i="10" s="1"/>
  <c r="D29" i="16"/>
  <c r="BN1664" i="10"/>
  <c r="L34" i="14" a="1"/>
  <c r="L34" i="14" s="1"/>
  <c r="L23" i="14" a="1"/>
  <c r="L23" i="14" s="1"/>
  <c r="L70" i="14" a="1"/>
  <c r="L70" i="14" s="1"/>
  <c r="L39" i="14" a="1"/>
  <c r="L39" i="14" s="1"/>
  <c r="L82" i="14" a="1"/>
  <c r="L82" i="14" s="1"/>
  <c r="L66" i="14" a="1"/>
  <c r="L66" i="14" s="1"/>
  <c r="L22" i="14" a="1"/>
  <c r="L22" i="14" s="1"/>
  <c r="BN1662" i="10"/>
  <c r="AW1663" i="10"/>
  <c r="L46" i="14" a="1"/>
  <c r="L46" i="14" s="1"/>
  <c r="L14" i="14" a="1"/>
  <c r="L14" i="14" s="1"/>
  <c r="L59" i="14" a="1"/>
  <c r="L59" i="14" s="1"/>
  <c r="L44" i="14" a="1"/>
  <c r="L44" i="14" s="1"/>
  <c r="L45" i="14" a="1"/>
  <c r="L45" i="14" s="1"/>
  <c r="L71" i="14" a="1"/>
  <c r="L71" i="14" s="1"/>
  <c r="L58" i="14" a="1"/>
  <c r="L58" i="14" s="1"/>
  <c r="N22" i="16"/>
  <c r="M22" i="16"/>
  <c r="O22" i="16"/>
  <c r="L22" i="16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N6" i="16"/>
  <c r="O6" i="16"/>
  <c r="L6" i="16"/>
  <c r="M6" i="16"/>
  <c r="BO37" i="10"/>
  <c r="BK37" i="10" s="1"/>
  <c r="Y39" i="16" s="1"/>
  <c r="BL38" i="10"/>
  <c r="Z40" i="16" s="1"/>
  <c r="T35" i="16"/>
  <c r="AV33" i="10" s="1"/>
  <c r="BQ34" i="10" s="1"/>
  <c r="G26" i="16"/>
  <c r="A26" i="16"/>
  <c r="BQ25" i="10"/>
  <c r="BM25" i="10" s="1"/>
  <c r="AA27" i="16" s="1"/>
  <c r="BM26" i="10"/>
  <c r="AA28" i="16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BN26" i="10"/>
  <c r="BJ26" i="10" s="1"/>
  <c r="X28" i="16" s="1"/>
  <c r="BJ25" i="10"/>
  <c r="X27" i="16" s="1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D38" i="16"/>
  <c r="AX1635" i="10"/>
  <c r="AU1634" i="10"/>
  <c r="AY1634" i="10" s="1"/>
  <c r="BG1635" i="10"/>
  <c r="BF1634" i="10"/>
  <c r="BH1635" i="10"/>
  <c r="BI1635" i="10"/>
  <c r="P88" i="14"/>
  <c r="BL1623" i="10"/>
  <c r="BP1622" i="10"/>
  <c r="BL1622" i="10" s="1"/>
  <c r="BK1623" i="10"/>
  <c r="BO1622" i="10"/>
  <c r="BK1622" i="10" s="1"/>
  <c r="BN1623" i="10"/>
  <c r="BJ1623" i="10" s="1"/>
  <c r="BJ1622" i="10"/>
  <c r="BO25" i="10"/>
  <c r="BK25" i="10" s="1"/>
  <c r="Y27" i="16" s="1"/>
  <c r="BK26" i="10"/>
  <c r="Y28" i="16" s="1"/>
  <c r="BL26" i="10"/>
  <c r="Z28" i="16" s="1"/>
  <c r="BP25" i="10"/>
  <c r="BL25" i="10" s="1"/>
  <c r="Z27" i="16" s="1"/>
  <c r="N20" i="16"/>
  <c r="L20" i="16"/>
  <c r="M20" i="16"/>
  <c r="BM14" i="10"/>
  <c r="AA16" i="16" s="1"/>
  <c r="BK14" i="10"/>
  <c r="Y16" i="16" s="1"/>
  <c r="BP13" i="10"/>
  <c r="BL13" i="10" s="1"/>
  <c r="Z15" i="16" s="1"/>
  <c r="BQ31" i="10"/>
  <c r="BM31" i="10" s="1"/>
  <c r="AA33" i="16" s="1"/>
  <c r="BO31" i="10"/>
  <c r="BK31" i="10" s="1"/>
  <c r="Y33" i="16" s="1"/>
  <c r="BN32" i="10"/>
  <c r="BJ32" i="10" s="1"/>
  <c r="X34" i="16" s="1"/>
  <c r="O14" i="16"/>
  <c r="L14" i="16"/>
  <c r="M14" i="16"/>
  <c r="N14" i="16"/>
  <c r="BP5" i="10"/>
  <c r="BL5" i="10" s="1"/>
  <c r="Z7" i="16" s="1"/>
  <c r="BO5" i="10"/>
  <c r="BK5" i="10" s="1"/>
  <c r="Y7" i="16" s="1"/>
  <c r="BQ5" i="10"/>
  <c r="BM5" i="10" s="1"/>
  <c r="AA7" i="16" s="1"/>
  <c r="BP22" i="10" l="1"/>
  <c r="BL22" i="10" s="1"/>
  <c r="Z24" i="16" s="1"/>
  <c r="G18" i="16"/>
  <c r="M18" i="16" s="1"/>
  <c r="BQ22" i="10"/>
  <c r="BM22" i="10" s="1"/>
  <c r="AA24" i="16" s="1"/>
  <c r="BO22" i="10"/>
  <c r="BO21" i="10" s="1"/>
  <c r="BK21" i="10" s="1"/>
  <c r="Y23" i="16" s="1"/>
  <c r="BO1663" i="10"/>
  <c r="BK1663" i="10" s="1"/>
  <c r="BP1663" i="10"/>
  <c r="BL1663" i="10" s="1"/>
  <c r="BG1663" i="10"/>
  <c r="BG1662" i="10" s="1"/>
  <c r="BC1662" i="10" s="1"/>
  <c r="BF1662" i="10"/>
  <c r="BB1662" i="10" s="1"/>
  <c r="T22" i="16"/>
  <c r="AV20" i="10" s="1"/>
  <c r="BA1664" i="10"/>
  <c r="BQ1663" i="10"/>
  <c r="BM1663" i="10" s="1"/>
  <c r="BH1662" i="10"/>
  <c r="BD1662" i="10" s="1"/>
  <c r="BD1663" i="10"/>
  <c r="AZ1651" i="10"/>
  <c r="BA1651" i="10"/>
  <c r="BN1665" i="10"/>
  <c r="BJ1665" i="10" s="1"/>
  <c r="BJ1664" i="10"/>
  <c r="G29" i="16"/>
  <c r="A29" i="16"/>
  <c r="T9" i="16"/>
  <c r="AV7" i="10" s="1"/>
  <c r="A21" i="16"/>
  <c r="G21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32" i="16"/>
  <c r="G32" i="16"/>
  <c r="BN1663" i="10"/>
  <c r="BJ1663" i="10" s="1"/>
  <c r="BJ1662" i="10"/>
  <c r="AZ1655" i="10"/>
  <c r="BA1655" i="10"/>
  <c r="N31" i="16"/>
  <c r="M31" i="16"/>
  <c r="O31" i="16"/>
  <c r="L31" i="16"/>
  <c r="T31" i="16" s="1"/>
  <c r="AV29" i="10" s="1"/>
  <c r="AZ1654" i="10"/>
  <c r="BA1654" i="10"/>
  <c r="BQ1654" i="10"/>
  <c r="BM1654" i="10" s="1"/>
  <c r="BM1655" i="10"/>
  <c r="BI1663" i="10"/>
  <c r="BQ1664" i="10"/>
  <c r="BM1664" i="10" s="1"/>
  <c r="BM1665" i="10"/>
  <c r="BO1664" i="10"/>
  <c r="BK1664" i="10" s="1"/>
  <c r="BK1665" i="10"/>
  <c r="L88" i="14"/>
  <c r="BB1654" i="10"/>
  <c r="BF1655" i="10"/>
  <c r="BB1655" i="10" s="1"/>
  <c r="BL1655" i="10"/>
  <c r="BP1654" i="10"/>
  <c r="BL1654" i="10" s="1"/>
  <c r="BJ21" i="10"/>
  <c r="X23" i="16" s="1"/>
  <c r="BN22" i="10"/>
  <c r="BJ22" i="10" s="1"/>
  <c r="X24" i="16" s="1"/>
  <c r="BQ1650" i="10"/>
  <c r="BM1650" i="10" s="1"/>
  <c r="BM1651" i="10"/>
  <c r="BB1650" i="10"/>
  <c r="BF1651" i="10"/>
  <c r="BB1651" i="10" s="1"/>
  <c r="BI1654" i="10"/>
  <c r="BE1654" i="10" s="1"/>
  <c r="BE1655" i="10"/>
  <c r="BO1654" i="10"/>
  <c r="BK1654" i="10" s="1"/>
  <c r="BK1655" i="10"/>
  <c r="BP1650" i="10"/>
  <c r="BL1650" i="10" s="1"/>
  <c r="BL1651" i="10"/>
  <c r="BI1650" i="10"/>
  <c r="BE1650" i="10" s="1"/>
  <c r="BE1651" i="10"/>
  <c r="BH1654" i="10"/>
  <c r="BD1654" i="10" s="1"/>
  <c r="BD1655" i="10"/>
  <c r="BO1650" i="10"/>
  <c r="BK1650" i="10" s="1"/>
  <c r="BK1651" i="10"/>
  <c r="BH1650" i="10"/>
  <c r="BD1650" i="10" s="1"/>
  <c r="BD1651" i="10"/>
  <c r="AN1650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AX1663" i="10"/>
  <c r="AU1662" i="10"/>
  <c r="AY1662" i="10" s="1"/>
  <c r="AZ1662" i="10" s="1"/>
  <c r="D30" i="16"/>
  <c r="BN1651" i="10"/>
  <c r="BJ1651" i="10" s="1"/>
  <c r="BJ1650" i="10"/>
  <c r="BG1650" i="10"/>
  <c r="BC1650" i="10" s="1"/>
  <c r="BC1651" i="10"/>
  <c r="S1662" i="10"/>
  <c r="U1662" i="10"/>
  <c r="BA1650" i="10"/>
  <c r="AZ1650" i="10"/>
  <c r="T6" i="16"/>
  <c r="AV4" i="10" s="1"/>
  <c r="BP4" i="10" s="1"/>
  <c r="BN33" i="10"/>
  <c r="BJ33" i="10" s="1"/>
  <c r="X35" i="16" s="1"/>
  <c r="BO34" i="10"/>
  <c r="BO33" i="10" s="1"/>
  <c r="BK33" i="10" s="1"/>
  <c r="Y35" i="16" s="1"/>
  <c r="BP34" i="10"/>
  <c r="BL34" i="10" s="1"/>
  <c r="Z36" i="16" s="1"/>
  <c r="O18" i="16"/>
  <c r="L18" i="16"/>
  <c r="N18" i="16"/>
  <c r="T20" i="16"/>
  <c r="AV18" i="10" s="1"/>
  <c r="BQ18" i="10" s="1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M34" i="10"/>
  <c r="AA36" i="16" s="1"/>
  <c r="BQ33" i="10"/>
  <c r="BM33" i="10" s="1"/>
  <c r="AA35" i="16" s="1"/>
  <c r="A38" i="16"/>
  <c r="G38" i="16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M26" i="16"/>
  <c r="N26" i="16"/>
  <c r="O26" i="16"/>
  <c r="L26" i="16"/>
  <c r="T14" i="16"/>
  <c r="AV12" i="10" s="1"/>
  <c r="BQ21" i="10" l="1"/>
  <c r="BM21" i="10" s="1"/>
  <c r="AA23" i="16" s="1"/>
  <c r="BK22" i="10"/>
  <c r="Y24" i="16" s="1"/>
  <c r="BP21" i="10"/>
  <c r="BL21" i="10" s="1"/>
  <c r="Z23" i="16" s="1"/>
  <c r="BP1662" i="10"/>
  <c r="BL1662" i="10" s="1"/>
  <c r="BO1662" i="10"/>
  <c r="BK1662" i="10" s="1"/>
  <c r="BF1663" i="10"/>
  <c r="BB1663" i="10" s="1"/>
  <c r="BC1663" i="10"/>
  <c r="BQ1662" i="10"/>
  <c r="BM1662" i="10" s="1"/>
  <c r="O29" i="16"/>
  <c r="L29" i="16"/>
  <c r="M29" i="16"/>
  <c r="N29" i="16"/>
  <c r="G30" i="16"/>
  <c r="A30" i="16"/>
  <c r="AZ1663" i="10"/>
  <c r="BA1663" i="10"/>
  <c r="BA1662" i="10"/>
  <c r="M21" i="16"/>
  <c r="N21" i="16"/>
  <c r="O21" i="16"/>
  <c r="L21" i="16"/>
  <c r="AN1662" i="10"/>
  <c r="AP1662" i="10"/>
  <c r="N32" i="16"/>
  <c r="M32" i="16"/>
  <c r="O32" i="16"/>
  <c r="L32" i="16"/>
  <c r="BO8" i="10"/>
  <c r="BQ8" i="10"/>
  <c r="BN7" i="10"/>
  <c r="BP8" i="10"/>
  <c r="BI1662" i="10"/>
  <c r="BE1662" i="10" s="1"/>
  <c r="BE1663" i="10"/>
  <c r="BO4" i="10"/>
  <c r="BO3" i="10" s="1"/>
  <c r="BK3" i="10" s="1"/>
  <c r="Y5" i="16" s="1"/>
  <c r="BQ4" i="10"/>
  <c r="BM4" i="10" s="1"/>
  <c r="AA6" i="16" s="1"/>
  <c r="BN3" i="10"/>
  <c r="BJ3" i="10" s="1"/>
  <c r="X5" i="16" s="1"/>
  <c r="BN34" i="10"/>
  <c r="BJ34" i="10" s="1"/>
  <c r="X36" i="16" s="1"/>
  <c r="BP33" i="10"/>
  <c r="BL33" i="10" s="1"/>
  <c r="Z35" i="16" s="1"/>
  <c r="T18" i="16"/>
  <c r="AV16" i="10" s="1"/>
  <c r="BL4" i="10"/>
  <c r="Z6" i="16" s="1"/>
  <c r="BP3" i="10"/>
  <c r="BL3" i="10" s="1"/>
  <c r="Z5" i="16" s="1"/>
  <c r="BK34" i="10"/>
  <c r="Y36" i="16" s="1"/>
  <c r="BP18" i="10"/>
  <c r="BL18" i="10" s="1"/>
  <c r="Z20" i="16" s="1"/>
  <c r="T26" i="16"/>
  <c r="AV24" i="10" s="1"/>
  <c r="BN23" i="10" s="1"/>
  <c r="BN17" i="10"/>
  <c r="BN18" i="10" s="1"/>
  <c r="BJ18" i="10" s="1"/>
  <c r="X20" i="16" s="1"/>
  <c r="BO18" i="10"/>
  <c r="BK18" i="10" s="1"/>
  <c r="Y20" i="16" s="1"/>
  <c r="O38" i="16"/>
  <c r="L38" i="16"/>
  <c r="N38" i="16"/>
  <c r="M38" i="16"/>
  <c r="BQ12" i="10"/>
  <c r="BO12" i="10"/>
  <c r="BP12" i="10"/>
  <c r="BN11" i="10"/>
  <c r="BQ17" i="10"/>
  <c r="BM17" i="10" s="1"/>
  <c r="AA19" i="16" s="1"/>
  <c r="BM18" i="10"/>
  <c r="AA20" i="16" s="1"/>
  <c r="T32" i="16" l="1"/>
  <c r="AV30" i="10" s="1"/>
  <c r="BP30" i="10" s="1"/>
  <c r="BP29" i="10" s="1"/>
  <c r="BL29" i="10" s="1"/>
  <c r="Z31" i="16" s="1"/>
  <c r="T21" i="16"/>
  <c r="AV19" i="10" s="1"/>
  <c r="BP20" i="10" s="1"/>
  <c r="BK8" i="10"/>
  <c r="Y10" i="16" s="1"/>
  <c r="BO7" i="10"/>
  <c r="BK7" i="10" s="1"/>
  <c r="Y9" i="16" s="1"/>
  <c r="BK4" i="10"/>
  <c r="Y6" i="16" s="1"/>
  <c r="N30" i="16"/>
  <c r="M30" i="16"/>
  <c r="L30" i="16"/>
  <c r="O30" i="16"/>
  <c r="BL8" i="10"/>
  <c r="Z10" i="16" s="1"/>
  <c r="BP7" i="10"/>
  <c r="BL7" i="10" s="1"/>
  <c r="Z9" i="16" s="1"/>
  <c r="BN8" i="10"/>
  <c r="BJ8" i="10" s="1"/>
  <c r="X10" i="16" s="1"/>
  <c r="BJ7" i="10"/>
  <c r="X9" i="16" s="1"/>
  <c r="T29" i="16"/>
  <c r="AV27" i="10" s="1"/>
  <c r="BQ7" i="10"/>
  <c r="BM7" i="10" s="1"/>
  <c r="AA9" i="16" s="1"/>
  <c r="BM8" i="10"/>
  <c r="AA10" i="16" s="1"/>
  <c r="BN4" i="10"/>
  <c r="BJ4" i="10" s="1"/>
  <c r="X6" i="16" s="1"/>
  <c r="BQ3" i="10"/>
  <c r="BM3" i="10" s="1"/>
  <c r="AA5" i="16" s="1"/>
  <c r="BQ24" i="10"/>
  <c r="BQ23" i="10" s="1"/>
  <c r="BM23" i="10" s="1"/>
  <c r="AA25" i="16" s="1"/>
  <c r="BO24" i="10"/>
  <c r="BK24" i="10" s="1"/>
  <c r="Y26" i="16" s="1"/>
  <c r="BP24" i="10"/>
  <c r="BL24" i="10" s="1"/>
  <c r="Z26" i="16" s="1"/>
  <c r="BN15" i="10"/>
  <c r="BQ16" i="10"/>
  <c r="BP16" i="10"/>
  <c r="BO16" i="10"/>
  <c r="BP17" i="10"/>
  <c r="BL17" i="10" s="1"/>
  <c r="Z19" i="16" s="1"/>
  <c r="BJ17" i="10"/>
  <c r="X19" i="16" s="1"/>
  <c r="BO17" i="10"/>
  <c r="BK17" i="10" s="1"/>
  <c r="Y19" i="16" s="1"/>
  <c r="T38" i="16"/>
  <c r="AV36" i="10" s="1"/>
  <c r="BN24" i="10"/>
  <c r="BJ24" i="10" s="1"/>
  <c r="X26" i="16" s="1"/>
  <c r="BJ23" i="10"/>
  <c r="X25" i="16" s="1"/>
  <c r="BJ11" i="10"/>
  <c r="X13" i="16" s="1"/>
  <c r="BN12" i="10"/>
  <c r="BJ12" i="10" s="1"/>
  <c r="X14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M12" i="10"/>
  <c r="AA14" i="16" s="1"/>
  <c r="BQ11" i="10"/>
  <c r="BM11" i="10" s="1"/>
  <c r="AA13" i="16" s="1"/>
  <c r="BO20" i="10" l="1"/>
  <c r="BO19" i="10" s="1"/>
  <c r="BK19" i="10" s="1"/>
  <c r="Y21" i="16" s="1"/>
  <c r="BN19" i="10"/>
  <c r="BJ19" i="10" s="1"/>
  <c r="X21" i="16" s="1"/>
  <c r="BQ20" i="10"/>
  <c r="BQ19" i="10" s="1"/>
  <c r="BM19" i="10" s="1"/>
  <c r="AA21" i="16" s="1"/>
  <c r="BO30" i="10"/>
  <c r="BO29" i="10" s="1"/>
  <c r="BK29" i="10" s="1"/>
  <c r="Y31" i="16" s="1"/>
  <c r="BQ30" i="10"/>
  <c r="BM30" i="10" s="1"/>
  <c r="AA32" i="16" s="1"/>
  <c r="BN29" i="10"/>
  <c r="BJ29" i="10" s="1"/>
  <c r="X31" i="16" s="1"/>
  <c r="BL30" i="10"/>
  <c r="Z32" i="16" s="1"/>
  <c r="T30" i="16"/>
  <c r="AV28" i="10" s="1"/>
  <c r="BQ28" i="10" s="1"/>
  <c r="BP19" i="10"/>
  <c r="BL19" i="10" s="1"/>
  <c r="Z21" i="16" s="1"/>
  <c r="BL20" i="10"/>
  <c r="Z22" i="16" s="1"/>
  <c r="BM24" i="10"/>
  <c r="AA26" i="16" s="1"/>
  <c r="BP23" i="10"/>
  <c r="BL23" i="10" s="1"/>
  <c r="Z25" i="16" s="1"/>
  <c r="BO23" i="10"/>
  <c r="BK23" i="10" s="1"/>
  <c r="Y25" i="16" s="1"/>
  <c r="BO15" i="10"/>
  <c r="BK15" i="10" s="1"/>
  <c r="Y17" i="16" s="1"/>
  <c r="BK16" i="10"/>
  <c r="Y18" i="16" s="1"/>
  <c r="BL16" i="10"/>
  <c r="Z18" i="16" s="1"/>
  <c r="BP15" i="10"/>
  <c r="BL15" i="10" s="1"/>
  <c r="Z17" i="16" s="1"/>
  <c r="BQ15" i="10"/>
  <c r="BM15" i="10" s="1"/>
  <c r="AA17" i="16" s="1"/>
  <c r="BM16" i="10"/>
  <c r="AA18" i="16" s="1"/>
  <c r="BN16" i="10"/>
  <c r="BJ16" i="10" s="1"/>
  <c r="X18" i="16" s="1"/>
  <c r="BJ15" i="10"/>
  <c r="X17" i="16" s="1"/>
  <c r="BN35" i="10"/>
  <c r="BO36" i="10"/>
  <c r="BQ36" i="10"/>
  <c r="BP36" i="10"/>
  <c r="BN27" i="10" l="1"/>
  <c r="BN28" i="10" s="1"/>
  <c r="BJ28" i="10" s="1"/>
  <c r="X30" i="16" s="1"/>
  <c r="BP28" i="10"/>
  <c r="BL28" i="10" s="1"/>
  <c r="Z30" i="16" s="1"/>
  <c r="BM20" i="10"/>
  <c r="AA22" i="16" s="1"/>
  <c r="BN20" i="10"/>
  <c r="BJ20" i="10" s="1"/>
  <c r="X22" i="16" s="1"/>
  <c r="BK20" i="10"/>
  <c r="Y22" i="16" s="1"/>
  <c r="BK30" i="10"/>
  <c r="Y32" i="16" s="1"/>
  <c r="BN30" i="10"/>
  <c r="BJ30" i="10" s="1"/>
  <c r="X32" i="16" s="1"/>
  <c r="BQ29" i="10"/>
  <c r="BM29" i="10" s="1"/>
  <c r="AA31" i="16" s="1"/>
  <c r="BO28" i="10"/>
  <c r="BO27" i="10" s="1"/>
  <c r="BK27" i="10" s="1"/>
  <c r="Y29" i="16" s="1"/>
  <c r="BQ27" i="10"/>
  <c r="BM27" i="10" s="1"/>
  <c r="AA29" i="16" s="1"/>
  <c r="BM28" i="10"/>
  <c r="AA30" i="16" s="1"/>
  <c r="BP35" i="10"/>
  <c r="BL35" i="10" s="1"/>
  <c r="Z37" i="16" s="1"/>
  <c r="BL36" i="10"/>
  <c r="Z38" i="16" s="1"/>
  <c r="BM36" i="10"/>
  <c r="AA38" i="16" s="1"/>
  <c r="BQ35" i="10"/>
  <c r="BM35" i="10" s="1"/>
  <c r="AA37" i="16" s="1"/>
  <c r="BK36" i="10"/>
  <c r="Y38" i="16" s="1"/>
  <c r="BO35" i="10"/>
  <c r="BK35" i="10" s="1"/>
  <c r="Y37" i="16" s="1"/>
  <c r="BJ35" i="10"/>
  <c r="X37" i="16" s="1"/>
  <c r="BN36" i="10"/>
  <c r="BJ36" i="10" s="1"/>
  <c r="X38" i="16" s="1"/>
  <c r="BJ27" i="10" l="1"/>
  <c r="X29" i="16" s="1"/>
  <c r="BP27" i="10"/>
  <c r="BL27" i="10" s="1"/>
  <c r="Z29" i="16" s="1"/>
  <c r="BK28" i="10"/>
  <c r="Y30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<sst xmlns="http://schemas.openxmlformats.org/spreadsheetml/2006/main" count="21448" uniqueCount="1957">
  <si>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</si>
  <si>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</si>
  <si>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</si>
  <si>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</si>
  <si>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</si>
  <si>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</si>
  <si>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</si>
  <si>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</si>
  <si>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</si>
  <si>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</si>
  <si>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</si>
  <si>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</si>
  <si>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</si>
  <si>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</si>
  <si>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</si>
  <si>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</si>
  <si>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</si>
  <si>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</si>
  <si>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</si>
  <si>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</si>
  <si>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</si>
  <si>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</si>
  <si>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</si>
  <si>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</si>
  <si>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</si>
  <si>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</si>
  <si>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</si>
  <si>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</si>
  <si>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</si>
  <si>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</si>
  <si>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</si>
  <si>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</si>
  <si>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</si>
  <si>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</si>
  <si>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</si>
  <si>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</si>
  <si>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</si>
  <si>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</si>
  <si>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</si>
  <si>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</si>
  <si>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</si>
  <si>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</si>
  <si>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</si>
  <si>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</si>
  <si>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</si>
  <si>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</si>
  <si>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</si>
  <si>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</si>
  <si>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</si>
  <si>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</si>
  <si>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</si>
  <si>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</si>
  <si>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</si>
  <si>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</si>
  <si>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</si>
  <si>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</si>
  <si>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</si>
  <si>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</si>
  <si>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</si>
  <si>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</si>
  <si>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</si>
  <si>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</si>
  <si>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</si>
  <si>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</si>
  <si>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</si>
  <si>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</si>
  <si>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</si>
  <si>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</si>
  <si>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</si>
  <si>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</si>
  <si>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</si>
  <si>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</si>
  <si>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</si>
  <si>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</si>
  <si>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</si>
  <si>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</si>
  <si>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</si>
  <si>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</si>
  <si>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</si>
  <si>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</si>
  <si>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</si>
  <si>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</si>
  <si>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</si>
  <si>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</si>
  <si>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</si>
  <si>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</si>
  <si>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</si>
  <si>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</si>
  <si>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</si>
  <si>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</si>
  <si>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</si>
  <si>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</si>
  <si>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</si>
  <si>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</si>
  <si>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</si>
  <si>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</si>
  <si>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</si>
  <si>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</si>
  <si>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</si>
  <si>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</si>
  <si>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</si>
  <si>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</si>
  <si>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</si>
  <si>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</si>
  <si>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</si>
  <si>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</si>
  <si>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</si>
  <si>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</si>
  <si>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</si>
  <si>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</si>
  <si>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</si>
  <si>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</si>
  <si>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</si>
  <si>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</si>
  <si>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</si>
  <si>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</si>
  <si>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</si>
  <si>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</si>
  <si>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</si>
  <si>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</si>
  <si>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</si>
  <si>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</si>
  <si>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</si>
  <si>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</si>
  <si>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</si>
  <si>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</si>
  <si>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</si>
  <si>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</si>
  <si>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</si>
  <si>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</si>
  <si>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</si>
  <si>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</si>
  <si>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</si>
  <si>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</si>
  <si>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</si>
  <si>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</si>
  <si>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</si>
  <si>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</si>
  <si>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</si>
  <si>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</si>
  <si>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</si>
  <si>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</si>
  <si>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</si>
  <si>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</si>
  <si>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</si>
  <si>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</si>
  <si>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</si>
  <si>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</si>
  <si>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</si>
  <si>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</si>
  <si>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</si>
  <si>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</si>
  <si>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</si>
  <si>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</si>
  <si>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</si>
  <si>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</si>
  <si>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</si>
  <si>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</si>
  <si>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</si>
  <si>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</si>
  <si>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</si>
  <si>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</si>
  <si>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</si>
  <si>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</si>
  <si>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</si>
  <si>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</si>
  <si>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</si>
  <si>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</si>
  <si>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</si>
  <si>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</si>
  <si>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</si>
  <si>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</si>
  <si>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</si>
  <si>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</si>
  <si>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</si>
  <si>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</si>
  <si>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</si>
  <si>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</si>
  <si>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</si>
  <si>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</si>
  <si>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</si>
  <si>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</si>
  <si>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</si>
  <si>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</si>
  <si>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</si>
  <si>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</si>
  <si>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</si>
  <si>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</si>
  <si>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</si>
  <si>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</si>
  <si>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</si>
  <si>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</si>
  <si>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</si>
  <si>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</si>
  <si>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</si>
  <si>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</si>
  <si>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</si>
  <si>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</si>
  <si>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</si>
  <si>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</si>
  <si>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</si>
  <si>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</si>
  <si>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</si>
  <si>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</si>
  <si>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</si>
  <si>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</si>
  <si>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</si>
  <si>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</si>
  <si>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</si>
  <si>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</si>
  <si>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</si>
  <si>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</si>
  <si>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</si>
  <si>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</si>
  <si>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</si>
  <si>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</si>
  <si>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</si>
  <si>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</si>
  <si>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</si>
  <si>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</si>
  <si>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</si>
  <si>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</si>
  <si>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</si>
  <si>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</si>
  <si>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</si>
  <si>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</si>
  <si>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</si>
  <si>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</si>
  <si>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</si>
  <si>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</si>
  <si>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</si>
  <si>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</si>
  <si>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</si>
  <si>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</si>
  <si>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</si>
  <si>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</si>
  <si>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</si>
  <si>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</si>
  <si>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</si>
  <si>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</si>
  <si>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</si>
  <si>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</si>
  <si>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</si>
  <si>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</si>
  <si>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</si>
  <si>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</si>
  <si>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</si>
  <si>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</si>
  <si>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</si>
  <si>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</si>
  <si>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</si>
  <si>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</si>
  <si>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</si>
  <si>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</si>
  <si>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</si>
  <si>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</si>
  <si>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</si>
  <si>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</si>
  <si>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</si>
  <si>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</si>
  <si>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</si>
  <si>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</si>
  <si>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</si>
  <si>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</si>
  <si>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</si>
  <si>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</si>
  <si>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</si>
  <si>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</si>
  <si>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</si>
  <si>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</si>
  <si>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</si>
  <si>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</si>
  <si>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</si>
  <si>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</si>
  <si>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</si>
  <si>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</si>
  <si>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</si>
  <si>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</si>
  <si>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</si>
  <si>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</si>
  <si>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</si>
  <si>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</si>
  <si>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</si>
  <si>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</si>
  <si>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</si>
  <si>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</si>
  <si>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</si>
  <si>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</si>
  <si>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</si>
  <si>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</si>
  <si>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</si>
  <si>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</si>
  <si>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</si>
  <si>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</si>
  <si>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</si>
  <si>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</si>
  <si>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</si>
  <si>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</si>
  <si>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</si>
  <si>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</si>
  <si>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</si>
  <si>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</si>
  <si>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</si>
  <si>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</si>
  <si>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</si>
  <si>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</si>
  <si>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</si>
  <si>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</si>
  <si>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</si>
  <si>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</si>
  <si>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</si>
  <si>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</si>
  <si>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</si>
  <si>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</si>
  <si>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</si>
  <si>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</si>
  <si>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</si>
  <si>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</si>
  <si>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</si>
  <si>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</si>
  <si>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</si>
  <si>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</si>
  <si>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</si>
  <si>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</si>
  <si>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</si>
  <si>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</si>
  <si>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</si>
  <si>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</si>
  <si>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</si>
  <si>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</si>
  <si>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</si>
  <si>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</si>
  <si>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</si>
  <si>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</si>
  <si>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</si>
  <si>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</si>
  <si>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</si>
  <si>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</si>
  <si>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</si>
  <si>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</si>
  <si>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</si>
  <si>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</si>
  <si>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</si>
  <si>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</si>
  <si>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</si>
  <si>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</si>
  <si>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</si>
  <si>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</si>
  <si>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</si>
  <si>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</si>
  <si>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</si>
  <si>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</si>
  <si>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</si>
  <si>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</si>
  <si>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</si>
  <si>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</si>
  <si>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</si>
  <si>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</si>
  <si>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</si>
  <si>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</si>
  <si>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</si>
  <si>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</si>
  <si>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</si>
  <si>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</si>
  <si>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</si>
  <si>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</si>
  <si>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</si>
  <si>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</si>
  <si>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</si>
  <si>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</si>
  <si>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</si>
  <si>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</si>
  <si>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</si>
  <si>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</si>
  <si>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</si>
  <si>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</si>
  <si>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</si>
  <si>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</si>
  <si>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</si>
  <si>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</si>
  <si>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</si>
  <si>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</si>
  <si>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</si>
  <si>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</si>
  <si>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</si>
  <si>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</si>
  <si>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</si>
  <si>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</si>
  <si>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</si>
  <si>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</si>
  <si>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</si>
  <si>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</si>
  <si>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</si>
  <si>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</si>
  <si>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</si>
  <si>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</si>
  <si>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</si>
  <si>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</si>
  <si>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</si>
  <si>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</si>
  <si>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</si>
  <si>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</si>
  <si>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</si>
  <si>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</si>
  <si>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</si>
  <si>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</si>
  <si>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</si>
  <si>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</si>
  <si>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</si>
  <si>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</si>
  <si>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</si>
  <si>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</si>
  <si>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</si>
  <si>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</si>
  <si>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</si>
  <si>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</si>
  <si>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</si>
  <si>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</si>
  <si>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</si>
  <si>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</si>
  <si>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</si>
  <si>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</si>
  <si>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</si>
  <si>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</si>
  <si>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</si>
  <si>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</si>
  <si>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</si>
  <si>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</si>
  <si>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</si>
  <si>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</si>
  <si>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</si>
  <si>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</si>
  <si>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</si>
  <si>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</si>
  <si>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</si>
  <si>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</si>
  <si>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</si>
  <si>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</si>
  <si>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</si>
  <si>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</si>
  <si>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</si>
  <si>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</si>
  <si>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</si>
  <si>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</si>
  <si>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</si>
  <si>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</si>
  <si>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</si>
  <si>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</si>
  <si>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</si>
  <si>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</si>
  <si>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</si>
  <si>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</si>
  <si>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</si>
  <si>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</si>
  <si>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</si>
  <si>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</si>
  <si>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</si>
  <si>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</si>
  <si>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</si>
  <si>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</si>
  <si>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</si>
  <si>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</si>
  <si>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</si>
  <si>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</si>
  <si>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</si>
  <si>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</si>
  <si>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</si>
  <si>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</si>
  <si>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</si>
  <si>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</si>
  <si>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</si>
  <si>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</si>
  <si>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</si>
  <si>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</si>
  <si>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</si>
  <si>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</si>
  <si>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</si>
  <si>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</si>
  <si>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</si>
  <si>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</si>
  <si>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</si>
  <si>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</si>
  <si>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</si>
  <si>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</si>
  <si>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</si>
  <si>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</si>
  <si>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</si>
  <si>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</si>
  <si>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</si>
  <si>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</si>
  <si>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</si>
  <si>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</si>
  <si>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</si>
  <si>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</si>
  <si>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</si>
  <si>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</si>
  <si>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</si>
  <si>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</si>
  <si>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</si>
  <si>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</si>
  <si>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</si>
  <si>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</si>
  <si>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</si>
  <si>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</si>
  <si>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</si>
  <si>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</si>
  <si>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</si>
  <si>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</si>
  <si>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</si>
  <si>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</si>
  <si>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</si>
  <si>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</si>
  <si>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</si>
  <si>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</si>
  <si>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</si>
  <si>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</si>
  <si>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</si>
  <si>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</si>
  <si>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</si>
  <si>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</si>
  <si>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</si>
  <si>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</si>
  <si>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</si>
  <si>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</si>
  <si>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</si>
  <si>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</si>
  <si>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</si>
  <si>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</si>
  <si>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</si>
  <si>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</si>
  <si>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</si>
  <si>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</si>
  <si>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</si>
  <si>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</si>
  <si>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</si>
  <si>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</si>
  <si>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</si>
  <si>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</si>
  <si>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</si>
  <si>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</si>
  <si>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</si>
  <si>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</si>
  <si>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</si>
  <si>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</si>
  <si>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</si>
  <si>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</si>
  <si>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</si>
  <si>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</si>
  <si>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</si>
  <si>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</si>
  <si>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</si>
  <si>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</si>
  <si>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</si>
  <si>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</si>
  <si>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</si>
  <si>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</si>
  <si>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</si>
  <si>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</si>
  <si>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</si>
  <si>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</si>
  <si>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</si>
  <si>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</si>
  <si>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</si>
  <si>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</si>
  <si>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</si>
  <si>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</si>
  <si>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</si>
  <si>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</si>
  <si>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</si>
  <si>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</si>
  <si>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</si>
  <si>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</si>
  <si>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</si>
  <si>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</si>
  <si>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</si>
  <si>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</si>
  <si>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</si>
  <si>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</si>
  <si>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</si>
  <si>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</si>
  <si>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</si>
  <si>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</si>
  <si>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</si>
  <si>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</si>
  <si>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</si>
  <si>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</si>
  <si>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</si>
  <si>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</si>
  <si>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</si>
  <si>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</si>
  <si>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</si>
  <si>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</si>
  <si>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</si>
  <si>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</si>
  <si>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</si>
  <si>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</si>
  <si>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</si>
  <si>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</si>
  <si>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</si>
  <si>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</si>
  <si>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</si>
  <si>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</si>
  <si>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</si>
  <si>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</si>
  <si>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</si>
  <si>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</si>
  <si>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</si>
  <si>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</si>
  <si>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</si>
  <si>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</si>
  <si>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</si>
  <si>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</si>
  <si>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</si>
  <si>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</si>
  <si>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</si>
  <si>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</si>
  <si>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</si>
  <si>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</si>
  <si>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</si>
  <si>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</si>
  <si>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</si>
  <si>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</si>
  <si>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</si>
  <si>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</si>
  <si>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</si>
  <si>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</si>
  <si>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</si>
  <si>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</si>
  <si>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</si>
  <si>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</si>
  <si>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</si>
  <si>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</si>
  <si>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</si>
  <si>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</si>
  <si>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</si>
  <si>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</si>
  <si>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</si>
  <si>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</si>
  <si>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</si>
  <si>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</si>
  <si>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</si>
  <si>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</si>
  <si>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</si>
  <si>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</si>
  <si>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</si>
  <si>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</si>
  <si>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</si>
  <si>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</si>
  <si>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</si>
  <si>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</si>
  <si>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</si>
  <si>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</si>
  <si>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</si>
  <si>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</si>
  <si>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</si>
  <si>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</si>
  <si>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</si>
  <si>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</si>
  <si>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</si>
  <si>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</si>
  <si>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</si>
  <si>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</si>
  <si>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</si>
  <si>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</si>
  <si>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</si>
  <si>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</si>
  <si>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</si>
  <si>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</si>
  <si>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</si>
  <si>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</si>
  <si>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</si>
  <si>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</si>
  <si>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</si>
  <si>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</si>
  <si>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</si>
  <si>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</si>
  <si>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</si>
  <si>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</si>
  <si>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</si>
  <si>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</si>
  <si>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</si>
  <si>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</si>
  <si>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</si>
  <si>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</si>
  <si>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</si>
  <si>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</si>
  <si>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</si>
  <si>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</si>
  <si>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</si>
  <si>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</si>
  <si>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</si>
  <si>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</si>
  <si>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</si>
  <si>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</si>
  <si>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</si>
  <si>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</si>
  <si>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</si>
  <si>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</si>
  <si>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</si>
  <si>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</si>
  <si>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</si>
  <si>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</si>
  <si>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</si>
  <si>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</si>
  <si>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</si>
  <si>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</si>
  <si>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</si>
  <si>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</si>
  <si>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</si>
  <si>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</si>
  <si>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</si>
  <si>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</si>
  <si>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</si>
  <si>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</si>
  <si>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</si>
  <si>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</si>
  <si>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</si>
  <si>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</si>
  <si>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</si>
  <si>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</si>
  <si>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</si>
  <si>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</si>
  <si>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</si>
  <si>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</si>
  <si>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</si>
  <si>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</si>
  <si>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</si>
  <si>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</si>
  <si>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</si>
  <si>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</si>
  <si>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</si>
  <si>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</si>
  <si>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</si>
  <si>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</si>
  <si>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</si>
  <si>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</si>
  <si>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</si>
  <si>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</si>
  <si>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</si>
  <si>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</si>
  <si>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</si>
  <si>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</si>
  <si>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</si>
  <si>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</si>
  <si>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</si>
  <si>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</si>
  <si>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</si>
  <si>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</si>
  <si>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</si>
  <si>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</si>
  <si>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</si>
  <si>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</si>
  <si>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</si>
  <si>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</si>
  <si>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</si>
  <si>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</si>
  <si>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</si>
  <si>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</si>
  <si>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</si>
  <si>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</si>
  <si>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</si>
  <si>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</si>
  <si>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</si>
  <si>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</si>
  <si>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</si>
  <si>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</si>
  <si>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</si>
  <si>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</si>
  <si>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</si>
  <si>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</si>
  <si>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</si>
  <si>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</si>
  <si>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</si>
  <si>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</si>
  <si>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</si>
  <si>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</si>
  <si>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</si>
  <si>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</si>
  <si>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</si>
  <si>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</si>
  <si>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</si>
  <si>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</si>
  <si>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</si>
  <si>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</si>
  <si>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</si>
  <si>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</si>
  <si>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</si>
  <si>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</si>
  <si>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</si>
  <si>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</si>
  <si>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</si>
  <si>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</si>
  <si>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</si>
  <si>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</si>
  <si>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</si>
  <si>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</si>
  <si>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</si>
  <si>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</si>
  <si>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</si>
  <si>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</si>
  <si>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</si>
  <si>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</si>
  <si>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</si>
  <si>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</si>
  <si>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</si>
  <si>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</si>
  <si>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</si>
  <si>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</si>
  <si>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</si>
  <si>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</si>
  <si>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</si>
  <si>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</si>
  <si>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</si>
  <si>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</si>
  <si>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</si>
  <si>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</si>
  <si>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</si>
  <si>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</si>
  <si>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</si>
  <si>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</si>
  <si>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</si>
  <si>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</si>
  <si>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</si>
  <si>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</si>
  <si>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</si>
  <si>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</si>
  <si>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</si>
  <si>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</si>
  <si>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</si>
  <si>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</si>
  <si>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</si>
  <si>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</si>
  <si>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</si>
  <si>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</si>
  <si>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</si>
  <si>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</si>
  <si>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</si>
  <si>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</si>
  <si>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</si>
  <si>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</si>
  <si>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</si>
  <si>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</si>
  <si>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</si>
  <si>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</si>
  <si>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</si>
  <si>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</si>
  <si>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</si>
  <si>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</si>
  <si>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</si>
  <si>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</si>
  <si>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</si>
  <si>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</si>
  <si>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</si>
  <si>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</si>
  <si>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</si>
  <si>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</si>
  <si>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</si>
  <si>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</si>
  <si>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</si>
  <si>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</si>
  <si>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</si>
  <si>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</si>
  <si>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</si>
  <si>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</si>
  <si>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</si>
  <si>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</si>
  <si>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</si>
  <si>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</si>
  <si>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</si>
  <si>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</si>
  <si>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</si>
  <si>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</si>
  <si>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</si>
  <si>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</si>
  <si>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</si>
  <si>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</si>
  <si>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</si>
  <si>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</si>
  <si>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</si>
  <si>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</si>
  <si>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</si>
  <si>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</si>
  <si>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</si>
  <si>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</si>
  <si>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</si>
  <si>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</si>
  <si>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</si>
  <si>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</si>
  <si>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</si>
  <si>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</si>
  <si>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</si>
  <si>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</si>
  <si>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</si>
  <si>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</si>
  <si>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</si>
  <si>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</si>
  <si>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</si>
  <si>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</si>
  <si>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</si>
  <si>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</si>
  <si>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</si>
  <si>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</si>
  <si>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</si>
  <si>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</si>
  <si>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</si>
  <si>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</si>
  <si>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</si>
  <si>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</si>
  <si>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</si>
  <si>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</si>
  <si>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</si>
  <si>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</si>
  <si>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</si>
  <si>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</si>
  <si>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</si>
  <si>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</si>
  <si>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</si>
  <si>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</si>
  <si>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</si>
  <si>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</si>
  <si>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</si>
  <si>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</si>
  <si>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</si>
  <si>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</si>
  <si>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</si>
  <si>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</si>
  <si>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</si>
  <si>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</si>
  <si>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</si>
  <si>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</si>
  <si>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</si>
  <si>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</si>
  <si>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</si>
  <si>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</si>
  <si>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</si>
  <si>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</si>
  <si>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</si>
  <si>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</si>
  <si>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</si>
  <si>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</si>
  <si>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</si>
  <si>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</si>
  <si>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</si>
  <si>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</si>
  <si>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</si>
  <si>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</si>
  <si>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</si>
  <si>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</si>
  <si>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</si>
  <si>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</si>
  <si>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</si>
  <si>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</si>
  <si>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</si>
  <si>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</si>
  <si>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</si>
  <si>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</si>
  <si>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</si>
  <si>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</si>
  <si>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</si>
  <si>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</si>
  <si>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</si>
  <si>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</si>
  <si>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</si>
  <si>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</si>
  <si>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</si>
  <si>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</si>
  <si>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</si>
  <si>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</si>
  <si>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</si>
  <si>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</si>
  <si>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</si>
  <si>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</si>
  <si>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</si>
  <si>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</si>
  <si>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</si>
  <si>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</si>
  <si>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</si>
  <si>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</si>
  <si>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</si>
  <si>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</si>
  <si>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</si>
  <si>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</si>
  <si>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</si>
  <si>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</si>
  <si>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</si>
  <si>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</si>
  <si>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</si>
  <si>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</si>
  <si>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</si>
  <si>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</si>
  <si>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</si>
  <si>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</si>
  <si>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</si>
  <si>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</si>
  <si>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</si>
  <si>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</si>
  <si>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</si>
  <si>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</si>
  <si>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</si>
  <si>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</si>
  <si>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</si>
  <si>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</si>
  <si>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</si>
  <si>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</si>
  <si>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</si>
  <si>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</si>
  <si>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</si>
  <si>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</si>
  <si>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</si>
  <si>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</si>
  <si>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</si>
  <si>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</si>
  <si>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</si>
  <si>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</si>
  <si>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</si>
  <si>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</si>
  <si>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</si>
  <si>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</si>
  <si>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</si>
  <si>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</si>
  <si>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</si>
  <si>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</si>
  <si>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</si>
  <si>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</si>
  <si>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</si>
  <si>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</si>
  <si>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</si>
  <si>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</si>
  <si>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</si>
  <si>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</si>
  <si>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</si>
  <si>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</si>
  <si>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</si>
  <si>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</si>
  <si>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</si>
  <si>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</si>
  <si>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</si>
  <si>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</si>
  <si>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</si>
  <si>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</si>
  <si>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</si>
  <si>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</si>
  <si>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</si>
  <si>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</si>
  <si>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</si>
  <si>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</si>
  <si>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</si>
  <si>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</si>
  <si>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</si>
  <si>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</si>
  <si>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</si>
  <si>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</si>
  <si>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</si>
  <si>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</si>
  <si>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</si>
  <si>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</si>
  <si>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</si>
  <si>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</si>
  <si>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</si>
  <si>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</si>
  <si>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</si>
  <si>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</si>
  <si>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</si>
  <si>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</si>
  <si>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</si>
  <si>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</si>
  <si>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</si>
  <si>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</si>
  <si>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</si>
  <si>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</si>
  <si>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</si>
  <si>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</si>
  <si>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</si>
  <si>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</si>
  <si>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</si>
  <si>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</si>
  <si>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</si>
  <si>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</si>
  <si>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</si>
  <si>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</si>
  <si>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</si>
  <si>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</si>
  <si>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</si>
  <si>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</si>
  <si>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</si>
  <si>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</si>
  <si>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</si>
  <si>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</si>
  <si>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</si>
  <si>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</si>
  <si>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</si>
  <si>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</si>
  <si>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</si>
  <si>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</si>
  <si>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</si>
  <si>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</si>
  <si>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</si>
  <si>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</si>
  <si>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</si>
  <si>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</si>
  <si>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</si>
  <si>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</si>
  <si>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</si>
  <si>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</si>
  <si>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</si>
  <si>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</si>
  <si>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</si>
  <si>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</si>
  <si>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</si>
  <si>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</si>
  <si>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</si>
  <si>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</si>
  <si>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</si>
  <si>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</si>
  <si>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</si>
  <si>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</si>
  <si>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</si>
  <si>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</si>
  <si>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</si>
  <si>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</si>
  <si>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</si>
  <si>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</si>
  <si>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</si>
  <si>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</si>
  <si>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</si>
  <si>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</si>
  <si>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</si>
  <si>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</si>
  <si>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</si>
  <si>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</si>
  <si>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</si>
  <si>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</si>
  <si>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</si>
  <si>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</si>
  <si>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</si>
  <si>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</si>
  <si>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</si>
  <si>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</si>
  <si>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</si>
  <si>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</si>
  <si>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</si>
  <si>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</si>
  <si>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</si>
  <si>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</si>
  <si>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</si>
  <si>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</si>
  <si>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</si>
  <si>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</si>
  <si>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</si>
  <si>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</si>
  <si>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</si>
  <si>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</si>
  <si>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</si>
  <si>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</si>
  <si>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</si>
  <si>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</si>
  <si>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</si>
  <si>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</si>
  <si>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</si>
  <si>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</si>
  <si>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</si>
  <si>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</si>
  <si>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</si>
  <si>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</si>
  <si>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</si>
  <si>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</si>
  <si>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</si>
  <si>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</si>
  <si>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</si>
  <si>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</si>
  <si>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</si>
  <si>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</si>
  <si>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</si>
  <si>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</si>
  <si>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</si>
  <si>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</si>
  <si>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</si>
  <si>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</si>
  <si>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</si>
  <si>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</si>
  <si>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</si>
  <si>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</si>
  <si>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</si>
  <si>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</si>
  <si>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</si>
  <si>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</si>
  <si>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</si>
  <si>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</si>
  <si>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</si>
  <si>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</si>
  <si>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</si>
  <si>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</si>
  <si>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</si>
  <si>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</si>
  <si>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</si>
  <si>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</si>
  <si>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</si>
  <si>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</si>
  <si>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</si>
  <si>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</si>
  <si>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</si>
  <si>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</si>
  <si>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</si>
  <si>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</si>
  <si>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</si>
  <si>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</si>
  <si>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</si>
  <si>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</si>
  <si>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</si>
  <si>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</si>
  <si>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</si>
  <si>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</si>
  <si>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</si>
  <si>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</si>
  <si>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</si>
  <si>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</si>
  <si>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</si>
  <si>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</si>
  <si>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</si>
  <si>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</si>
  <si>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</si>
  <si>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</si>
  <si>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</si>
  <si>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</si>
  <si>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</si>
  <si>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</si>
  <si>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</si>
  <si>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</si>
  <si>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</si>
  <si>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</si>
  <si>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</si>
  <si>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</si>
  <si>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</si>
  <si>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</si>
  <si>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</si>
  <si>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</si>
  <si>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</si>
  <si>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</si>
  <si>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</si>
  <si>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</si>
  <si>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</si>
  <si>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</si>
  <si>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</si>
  <si>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</si>
  <si>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</si>
  <si>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</si>
  <si>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</si>
  <si>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</si>
  <si>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</si>
  <si>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</si>
  <si>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</si>
  <si>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</si>
  <si>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</si>
  <si>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</si>
  <si>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</si>
  <si>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</si>
  <si>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</si>
  <si>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</si>
  <si>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</si>
  <si>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</si>
  <si>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</si>
  <si>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</si>
  <si>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</si>
  <si>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</si>
  <si>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</si>
  <si>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</si>
  <si>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</si>
  <si>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</si>
  <si>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</si>
  <si>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</si>
  <si>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</si>
  <si>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</si>
  <si>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</si>
  <si>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</si>
  <si>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</si>
  <si>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</si>
  <si>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</si>
  <si>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</si>
  <si>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</si>
  <si>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</si>
  <si>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</si>
  <si>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</si>
  <si>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</si>
  <si>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</si>
  <si>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</si>
  <si>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</si>
  <si>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</si>
  <si>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</si>
  <si>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</si>
  <si>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</si>
  <si>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</si>
  <si>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</si>
  <si>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</si>
  <si>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</si>
  <si>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</si>
  <si>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</si>
  <si>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</si>
  <si>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</si>
  <si>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</si>
  <si>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</si>
  <si>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</si>
  <si>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</si>
  <si>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</si>
  <si>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</si>
  <si>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</si>
  <si>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</si>
  <si>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</si>
  <si>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</si>
  <si>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</si>
  <si>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</si>
  <si>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</si>
  <si>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</si>
  <si>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</si>
  <si>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</si>
  <si>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</si>
  <si>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</si>
  <si>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</si>
  <si>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</si>
  <si>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</si>
  <si>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</si>
  <si>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</si>
  <si>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</si>
  <si>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</si>
  <si>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</si>
  <si>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</si>
  <si>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</si>
  <si>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</si>
  <si>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</si>
  <si>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</si>
  <si>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</si>
  <si>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</si>
  <si>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</si>
  <si>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</si>
  <si>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</si>
  <si>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</si>
  <si>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</si>
  <si>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</si>
  <si>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</si>
  <si>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</si>
  <si>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</si>
  <si>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</si>
  <si>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</si>
  <si>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</si>
  <si>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</si>
  <si>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</si>
  <si>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</si>
  <si>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</si>
  <si>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</si>
  <si>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</si>
  <si>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</si>
  <si>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</si>
  <si>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</si>
  <si>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</si>
  <si>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</si>
  <si>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</si>
  <si>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</si>
  <si>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</si>
  <si>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</si>
  <si>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</si>
  <si>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</si>
  <si>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</si>
  <si>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</si>
  <si>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</si>
  <si>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</si>
  <si>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</si>
  <si>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</si>
  <si>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Johansson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</si>
  <si>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</si>
  <si>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</si>
  <si>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</si>
  <si>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</si>
  <si>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</si>
  <si>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</si>
  <si>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</si>
  <si>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</si>
  <si>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</si>
  <si>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</si>
  <si>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</si>
  <si>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</si>
  <si>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</si>
  <si>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</si>
  <si>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</si>
  <si>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</si>
  <si>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</si>
  <si>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</si>
  <si>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</si>
  <si>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</si>
  <si>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</si>
  <si>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</si>
  <si>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</si>
  <si>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</si>
  <si>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</si>
  <si>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</si>
  <si>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</si>
  <si>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</si>
  <si>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</si>
  <si>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</si>
  <si>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</si>
  <si>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</si>
  <si>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</si>
  <si>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</si>
  <si>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</si>
  <si>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</si>
  <si>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</si>
  <si>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</si>
  <si>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</si>
  <si>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</si>
  <si>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</si>
  <si>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</si>
  <si>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</si>
  <si>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</si>
  <si>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</si>
  <si>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</si>
  <si>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</si>
  <si>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</si>
  <si>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</si>
  <si>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</si>
  <si>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</si>
  <si>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</si>
  <si>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</si>
  <si>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</si>
  <si>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</si>
  <si>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</si>
  <si>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</si>
  <si>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</si>
  <si>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</si>
  <si>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</si>
  <si>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</si>
  <si>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</si>
  <si>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</si>
  <si>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</si>
  <si>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</si>
  <si>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</si>
  <si>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</si>
  <si>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</si>
  <si>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</si>
  <si>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</si>
  <si>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</si>
  <si>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</si>
  <si>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</si>
  <si>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</si>
  <si>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</si>
  <si>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</si>
  <si>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</si>
  <si>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</si>
  <si>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</si>
  <si>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</si>
  <si>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</si>
  <si>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</si>
  <si>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</si>
  <si>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</si>
  <si>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</si>
  <si>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</si>
  <si>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</si>
  <si>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</si>
  <si>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</si>
  <si>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</si>
  <si>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</si>
  <si>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</si>
  <si>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</si>
  <si>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</si>
  <si>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</si>
  <si>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</si>
  <si>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</si>
  <si>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</si>
  <si>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</si>
  <si>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</si>
  <si>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</si>
  <si>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</si>
  <si>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</si>
  <si>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</si>
  <si>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</si>
  <si>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</si>
  <si>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</si>
  <si>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</si>
  <si>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</si>
  <si>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</si>
  <si>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</si>
  <si>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</si>
  <si>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</si>
  <si>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</si>
  <si>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</si>
  <si>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</si>
  <si>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</si>
  <si>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</si>
  <si>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</si>
  <si>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</si>
  <si>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</si>
  <si>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</si>
  <si>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</si>
  <si>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</si>
  <si>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</si>
  <si>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</si>
  <si>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</si>
  <si>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</si>
  <si>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</si>
  <si>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</si>
  <si>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</si>
  <si>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</si>
  <si>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</si>
  <si>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</si>
  <si>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</si>
  <si>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</si>
  <si>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</si>
  <si>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</si>
  <si>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</si>
  <si>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</si>
  <si>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</si>
  <si>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</si>
  <si>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</si>
  <si>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</si>
  <si>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</si>
  <si>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</si>
  <si>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</si>
  <si>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</si>
  <si>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</si>
  <si>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</si>
  <si>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</si>
  <si>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</si>
  <si>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</si>
  <si>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</si>
  <si>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</si>
  <si>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</si>
  <si>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</si>
  <si>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</si>
  <si>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</si>
  <si>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</si>
  <si>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</si>
  <si>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</si>
  <si>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</si>
  <si>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</si>
  <si>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</si>
  <si>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</si>
  <si>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</si>
  <si>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</si>
  <si>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</si>
  <si>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</si>
  <si>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</si>
  <si>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</si>
  <si>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</si>
  <si>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</si>
  <si>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</si>
  <si>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</si>
  <si>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</si>
  <si>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</si>
  <si>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</si>
  <si>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</si>
  <si>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</si>
  <si>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</si>
  <si>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</si>
  <si>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</si>
  <si>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</si>
  <si>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</si>
  <si>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</si>
  <si>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</si>
  <si>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</si>
  <si>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</si>
  <si>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</si>
  <si>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</si>
  <si>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</si>
  <si>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</si>
  <si>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</si>
  <si>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</si>
  <si>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</si>
  <si>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</si>
  <si>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</si>
  <si>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</si>
  <si>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</si>
  <si>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</si>
  <si>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</si>
  <si>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</si>
  <si>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</si>
  <si>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</si>
  <si>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</si>
  <si>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</si>
  <si>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</si>
  <si>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</si>
  <si>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</si>
  <si>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</si>
  <si>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</si>
  <si>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</si>
  <si>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</si>
  <si>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</si>
  <si>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</si>
  <si>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</si>
  <si>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</si>
  <si>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</si>
  <si>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</si>
  <si>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</si>
  <si>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</si>
  <si>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</si>
  <si>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</si>
  <si>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</si>
  <si>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</si>
  <si>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</si>
  <si>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</si>
  <si>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</si>
  <si>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</si>
  <si>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Moore Dec 29</t>
  </si>
  <si>
    <t>Horvat Jan 1</t>
  </si>
  <si>
    <t>McNabb Jan 2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</si>
  <si>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</si>
  <si>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</si>
  <si>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</si>
  <si>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</si>
  <si>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</si>
  <si>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</si>
  <si>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</si>
  <si>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</si>
  <si>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</si>
  <si>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</si>
  <si>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</si>
  <si>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</si>
  <si>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</si>
  <si>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</si>
  <si>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</si>
  <si>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</si>
  <si>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</si>
  <si>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</si>
  <si>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</si>
  <si>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</si>
  <si>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</si>
  <si>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</si>
  <si>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</si>
  <si>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</si>
  <si>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</si>
  <si>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</si>
  <si>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</si>
  <si>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</si>
  <si>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</si>
  <si>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</si>
  <si>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</si>
  <si>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</si>
  <si>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</si>
  <si>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</si>
  <si>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</si>
  <si>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</si>
  <si>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</si>
  <si>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</si>
  <si>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</si>
  <si>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</si>
  <si>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</si>
  <si>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</si>
  <si>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</si>
  <si>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</si>
  <si>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</si>
  <si>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</si>
  <si>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</si>
  <si>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</si>
  <si>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</si>
  <si>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</si>
  <si>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</si>
  <si>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</si>
  <si>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</si>
  <si>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</si>
  <si>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</si>
  <si>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</si>
  <si>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</si>
  <si>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</si>
  <si>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</si>
  <si>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</si>
  <si>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</si>
  <si>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</si>
  <si>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</si>
  <si>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</si>
  <si>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</si>
  <si>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</si>
  <si>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</si>
  <si>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</si>
  <si>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</si>
  <si>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</si>
  <si>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</si>
  <si>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</si>
  <si>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</si>
  <si>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</si>
  <si>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</si>
  <si>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</si>
  <si>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</si>
  <si>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</si>
  <si>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</si>
  <si>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</si>
  <si>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</si>
  <si>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</si>
  <si>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</si>
  <si>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</si>
  <si>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</si>
  <si>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</si>
  <si>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</si>
  <si>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</si>
  <si>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</si>
  <si>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</si>
  <si>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</si>
  <si>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</si>
  <si>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</si>
  <si>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</si>
  <si>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</si>
  <si>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</si>
  <si>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</si>
  <si>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</si>
  <si>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</si>
  <si>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</si>
  <si>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</si>
  <si>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</si>
  <si>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</si>
  <si>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</si>
  <si>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</si>
  <si>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</si>
  <si>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</si>
  <si>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</si>
  <si>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</si>
  <si>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</si>
  <si>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</si>
  <si>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</si>
  <si>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</si>
  <si>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</si>
  <si>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</si>
  <si>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</si>
  <si>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</si>
  <si>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</si>
  <si>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</si>
  <si>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</si>
  <si>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</si>
  <si>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</si>
  <si>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</si>
  <si>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</si>
  <si>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</si>
  <si>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</si>
  <si>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</si>
  <si>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</si>
  <si>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</si>
  <si>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</si>
  <si>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</si>
  <si>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</si>
  <si>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</si>
  <si>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</si>
  <si>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</si>
  <si>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</si>
  <si>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</si>
  <si>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Marchment Jan 6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</si>
  <si>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</si>
  <si>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</si>
  <si>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</si>
  <si>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</si>
  <si>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</si>
  <si>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</si>
  <si>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</si>
  <si>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</si>
  <si>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</si>
  <si>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</si>
  <si>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</si>
  <si>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</si>
  <si>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</si>
  <si>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</si>
  <si>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</si>
  <si>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</si>
  <si>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</si>
  <si>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</si>
  <si>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</si>
  <si>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</si>
  <si>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</si>
  <si>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</si>
  <si>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</si>
  <si>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</si>
  <si>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</si>
  <si>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</si>
  <si>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</si>
  <si>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</si>
  <si>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</si>
  <si>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</si>
  <si>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</si>
  <si>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</si>
  <si>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</si>
  <si>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</si>
  <si>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</si>
  <si>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Saad</t>
  </si>
  <si>
    <t>Howden Jan 11</t>
  </si>
  <si>
    <t>Ek Jan 11</t>
  </si>
  <si>
    <t>Sherwoof</t>
  </si>
  <si>
    <t>Rossi</t>
  </si>
  <si>
    <t>Robert Thomas Jan 12</t>
  </si>
  <si>
    <t>Teravainen Jan 12</t>
  </si>
  <si>
    <t>McDonnagh (/.015)</t>
  </si>
  <si>
    <t>Point Jan 12 (.04/.01)</t>
  </si>
  <si>
    <t>Karlsson Jan 13</t>
  </si>
  <si>
    <t>Wood han 12</t>
  </si>
  <si>
    <t>Laine  Oct 18</t>
  </si>
  <si>
    <t>Kerfoot Jan 9</t>
  </si>
  <si>
    <t>Norris Jan 14</t>
  </si>
  <si>
    <t>Brodin Jan 15</t>
  </si>
  <si>
    <t>Nylander Jan 15</t>
  </si>
  <si>
    <t>Wilson HALF</t>
  </si>
  <si>
    <t>Carlsson Jan 13</t>
  </si>
  <si>
    <t>Boldy 0.045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</si>
  <si>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</si>
  <si>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</si>
  <si>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</si>
  <si>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</si>
  <si>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</si>
  <si>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</si>
  <si>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</si>
  <si>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</si>
  <si>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</si>
  <si>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</si>
  <si>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</si>
  <si>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</si>
  <si>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</si>
  <si>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</si>
  <si>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</si>
  <si>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</si>
  <si>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</si>
  <si>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</si>
  <si>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</si>
  <si>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</si>
  <si>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</si>
  <si>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</si>
  <si>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</si>
  <si>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</si>
  <si>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</si>
  <si>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</si>
  <si>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</si>
  <si>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</si>
  <si>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</si>
  <si>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</si>
  <si>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</si>
  <si>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</si>
  <si>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</si>
  <si>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</si>
  <si>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</si>
  <si>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</si>
  <si>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</si>
  <si>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</si>
  <si>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</si>
  <si>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</si>
  <si>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</si>
  <si>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</si>
  <si>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</si>
  <si>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</si>
  <si>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</si>
  <si>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</si>
  <si>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</si>
  <si>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</si>
  <si>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</si>
  <si>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</si>
  <si>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</si>
  <si>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</si>
  <si>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</si>
  <si>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</si>
  <si>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</si>
  <si>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</si>
  <si>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</si>
  <si>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</si>
  <si>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</si>
  <si>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</si>
  <si>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</si>
  <si>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</si>
  <si>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</si>
  <si>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</si>
  <si>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</si>
  <si>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</si>
  <si>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</si>
  <si>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</si>
  <si>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</si>
  <si>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</si>
  <si>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</si>
  <si>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</si>
  <si>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</si>
  <si>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</si>
  <si>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</si>
  <si>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</si>
  <si>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</si>
  <si>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</si>
  <si>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</si>
  <si>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</si>
  <si>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</si>
  <si>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</si>
  <si>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</si>
  <si>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</si>
  <si>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</si>
  <si>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</si>
  <si>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</si>
  <si>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</si>
  <si>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</si>
  <si>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</si>
  <si>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</si>
  <si>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</si>
  <si>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</si>
  <si>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</si>
  <si>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</si>
  <si>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</si>
  <si>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</si>
  <si>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</si>
  <si>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</si>
  <si>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</si>
  <si>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</si>
  <si>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</si>
  <si>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</si>
  <si>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</si>
  <si>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</si>
  <si>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</si>
  <si>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</si>
  <si>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</si>
  <si>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</si>
  <si>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</si>
  <si>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</si>
  <si>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</si>
  <si>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</si>
  <si>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</si>
  <si>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</si>
  <si>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</si>
  <si>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</si>
  <si>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</si>
  <si>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</si>
  <si>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</si>
  <si>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</si>
  <si>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</si>
  <si>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</si>
  <si>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</si>
  <si>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</si>
  <si>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</si>
  <si>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</si>
  <si>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</si>
  <si>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</si>
  <si>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</si>
  <si>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</si>
  <si>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</si>
  <si>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</si>
  <si>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</si>
  <si>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</si>
  <si>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</si>
  <si>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</si>
  <si>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</si>
  <si>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</si>
  <si>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</si>
  <si>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</si>
  <si>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</si>
  <si>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</si>
  <si>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</si>
  <si>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</si>
  <si>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</si>
  <si>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</si>
  <si>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</si>
  <si>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</si>
  <si>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</si>
  <si>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Drai</t>
  </si>
  <si>
    <t>Bura Jan 19</t>
  </si>
  <si>
    <t>Kap</t>
  </si>
  <si>
    <t>/Newhook Nov 16</t>
  </si>
  <si>
    <t>Tex jan 20</t>
  </si>
  <si>
    <t>L Hughes Jan 19</t>
  </si>
  <si>
    <t>James Reimer</t>
  </si>
  <si>
    <t>Letang Jan 20</t>
  </si>
  <si>
    <t>Doughty Jan 20</t>
  </si>
  <si>
    <t>Cirelli (0.02/0.005)</t>
  </si>
  <si>
    <t>Suter</t>
  </si>
  <si>
    <t>Sundqvist</t>
  </si>
  <si>
    <t>Rant Jan 20 -HALF</t>
  </si>
  <si>
    <t>Rasmus Jan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</si>
</sst>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46043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46044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1590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46043</v>
      </c>
      <c r="B5" s="1" t="str" cm="1">
        <f t="array" aca="1" ref="B5:C32" ca="1">_xlfn._xlws.FILTER('2026'!A:B,('2026'!C:C=Projections!B1)+('2026'!C:C=Projections!B2))</f>
        <v>2025020788 DET</v>
      </c>
      <c r="C5">
        <f ca="1"/>
        <v>2025020788</v>
      </c>
      <c r="D5" s="7">
        <f ca="1">_xlfn.XLOOKUP(B5,'2026'!A:A,'2026'!AT:AT)</f>
        <v>2.8765085104592849</v>
      </c>
      <c r="E5" s="7">
        <f ca="1">_xlfn.XLOOKUP(B5,'2026'!A:A,'2026'!Z:Z)</f>
        <v>0.99</v>
      </c>
      <c r="F5" s="39" t="str">
        <f ca="1">_xlfn.XLOOKUP(B5,'2026'!A:A,'2026'!E:E)</f>
        <v>DET</v>
      </c>
      <c r="G5" s="5">
        <f ca="1">D5/E6</f>
        <v>2.965472691195139</v>
      </c>
      <c r="H5" s="5">
        <f ca="1">SUMIFS(Goalies!$J:$J,Goalies!$C:$C,Projections!$F5,Goalies!$A:$A,Projections!H$2)</f>
        <v>0.99</v>
      </c>
      <c r="I5" s="5">
        <f ca="1">SUMIFS(Goalies!$J:$J,Goalies!$C:$C,Projections!$F5,Goalies!$A:$A,Projections!I$2)</f>
        <v>0.99</v>
      </c>
      <c r="J5" s="5">
        <f ca="1">SUMIFS(Goalies!$J:$J,Goalies!$C:$C,Projections!$F5,Goalies!$A:$A,Projections!J$2)</f>
        <v>1.01</v>
      </c>
      <c r="K5" s="5">
        <f ca="1">SUMIFS(Goalies!$J:$J,Goalies!$C:$C,Projections!$F5,Goalies!$A:$A,Projections!K$2)</f>
        <v>1.01</v>
      </c>
      <c r="L5" s="5">
        <f ca="1">IFERROR($G5*H6,0)</f>
        <v>2.9951274181070904</v>
      </c>
      <c r="M5" s="5">
        <f ca="1">IFERROR($G5*I6,0)</f>
        <v>2.8765085104592849</v>
      </c>
      <c r="N5" s="5">
        <f ca="1">IFERROR($G5*J6,0)</f>
        <v>2.9951274181070904</v>
      </c>
      <c r="O5" s="5">
        <f ca="1">IFERROR($G5*K6,0)</f>
        <v>2.8765085104592849</v>
      </c>
      <c r="P5" s="2" t="str">
        <f ca="1">_xlfn.XLOOKUP(B5,'2026'!A:A,'2026'!AS:AS)</f>
        <v>Weak</v>
      </c>
      <c r="Q5" s="5" t="str" cm="1">
        <f t="array" aca="1" ref="Q5" ca="1">_xlfn.XLOOKUP(1, (Goalies!C:C=Projections!W5)*(Goalies!A:A=Projections!$Q$4), Goalies!D:D)</f>
        <v>John Gibson</v>
      </c>
      <c r="R5" s="5" t="str" cm="1">
        <f t="array" aca="1" ref="R5" ca="1">_xlfn.XLOOKUP(1, (Goalies!C:C=Projections!W5)*(Goalies!A:A=Projections!$R$4), Goalies!D:D)</f>
        <v>Cam Talbot</v>
      </c>
      <c r="S5" s="24">
        <v>1</v>
      </c>
      <c r="T5" s="5">
        <f ca="1">IFERROR(L5*S6+(1-S6)*M5,0)</f>
        <v>2.8765085104592849</v>
      </c>
      <c r="U5" s="5"/>
      <c r="V5" s="5"/>
      <c r="W5" s="40" t="str">
        <f t="shared" ref="W5:W12" ca="1" si="0">F5</f>
        <v>DET</v>
      </c>
      <c r="X5" s="43">
        <f ca="1">'2026'!BJ3</f>
        <v>116</v>
      </c>
      <c r="Y5" s="43">
        <f ca="1">'2026'!BK3</f>
        <v>-125</v>
      </c>
      <c r="Z5" s="43">
        <f ca="1">'2026'!BL3</f>
        <v>101</v>
      </c>
      <c r="AA5" s="43">
        <f ca="1">'2026'!BM3</f>
        <v>127</v>
      </c>
    </row>
    <row r="6" spans="1:27" x14ac:dyDescent="0.2">
      <c r="A6" s="34">
        <f ca="1">IF(D6=0,"0",(_xlfn.XLOOKUP(B6,'2026'!A:A,'2026'!C:C)))</f>
        <v>46043</v>
      </c>
      <c r="B6" t="str">
        <f ca="1"/>
        <v>2025020788 TOR</v>
      </c>
      <c r="C6">
        <f ca="1"/>
        <v>2025020788</v>
      </c>
      <c r="D6" s="7">
        <f ca="1">_xlfn.XLOOKUP(B6,'2026'!A:A,'2026'!AT:AT)</f>
        <v>3.0753374858732263</v>
      </c>
      <c r="E6" s="7">
        <f ca="1">_xlfn.XLOOKUP(B6,'2026'!A:A,'2026'!Z:Z)</f>
        <v>0.97</v>
      </c>
      <c r="F6" s="39" t="str">
        <f ca="1">_xlfn.XLOOKUP(B6,'2026'!A:A,'2026'!E:E)</f>
        <v>TOR</v>
      </c>
      <c r="G6" s="5">
        <f ca="1">D6/E5</f>
        <v>3.1064015008820469</v>
      </c>
      <c r="H6" s="5">
        <f ca="1">SUMIFS(Goalies!$J:$J,Goalies!$C:$C,Projections!$F6,Goalies!$A:$A,Projections!H$4)</f>
        <v>1.01</v>
      </c>
      <c r="I6" s="5">
        <f ca="1">SUMIFS(Goalies!$J:$J,Goalies!$C:$C,Projections!$F6,Goalies!$A:$A,Projections!I$4)</f>
        <v>0.97</v>
      </c>
      <c r="J6" s="5">
        <f ca="1">SUMIFS(Goalies!$J:$J,Goalies!$C:$C,Projections!$F6,Goalies!$A:$A,Projections!J$4)</f>
        <v>1.01</v>
      </c>
      <c r="K6" s="5">
        <f ca="1">SUMIFS(Goalies!$J:$J,Goalies!$C:$C,Projections!$F6,Goalies!$A:$A,Projections!K$4)</f>
        <v>0.97</v>
      </c>
      <c r="L6" s="5">
        <f ca="1">IFERROR($G6*H5,0)</f>
        <v>3.0753374858732263</v>
      </c>
      <c r="M6" s="5">
        <f ca="1">IFERROR($G6*I5,0)</f>
        <v>3.0753374858732263</v>
      </c>
      <c r="N6" s="5">
        <f ca="1">IFERROR($G6*J5,0)</f>
        <v>3.1374655158908675</v>
      </c>
      <c r="O6" s="5">
        <f ca="1">IFERROR($G6*K5,0)</f>
        <v>3.1374655158908675</v>
      </c>
      <c r="P6" s="2" t="str">
        <f ca="1">_xlfn.XLOOKUP(B6,'2026'!A:A,'2026'!AS:AS)</f>
        <v>Weak</v>
      </c>
      <c r="Q6" s="5" t="str" cm="1">
        <f t="array" aca="1" ref="Q6" ca="1">_xlfn.XLOOKUP(1, (Goalies!C:C=Projections!W6)*(Goalies!A:A=Projections!$Q$4), Goalies!D:D)</f>
        <v>Anthony Stolarz</v>
      </c>
      <c r="R6" s="5" t="str" cm="1">
        <f t="array" aca="1" ref="R6" ca="1">_xlfn.XLOOKUP(1, (Goalies!C:C=Projections!W6)*(Goalies!A:A=Projections!$R$4), Goalies!D:D)</f>
        <v>Joseph Woll</v>
      </c>
      <c r="S6" s="24">
        <v>0</v>
      </c>
      <c r="T6" s="5">
        <f ca="1">IFERROR(L6*S5+(1-S5)*N6,0)</f>
        <v>3.0753374858732263</v>
      </c>
      <c r="U6" s="5"/>
      <c r="V6" s="5"/>
      <c r="W6" s="40" t="str">
        <f t="shared" ca="1" si="0"/>
        <v>TOR</v>
      </c>
      <c r="X6" s="43">
        <f ca="1">'2026'!BJ4</f>
        <v>-116</v>
      </c>
      <c r="Y6" s="43">
        <f ca="1">'2026'!BK4</f>
        <v>125</v>
      </c>
      <c r="Z6" s="43">
        <f ca="1">'2026'!BL4</f>
        <v>-101</v>
      </c>
      <c r="AA6" s="43">
        <f ca="1">'2026'!BM4</f>
        <v>-127</v>
      </c>
    </row>
    <row r="7" spans="1:27" x14ac:dyDescent="0.2">
      <c r="A7" s="34">
        <f ca="1">IF(D7=0,"0",(_xlfn.XLOOKUP(B7,'2026'!A:A,'2026'!C:C)))</f>
        <v>46043</v>
      </c>
      <c r="B7" t="str">
        <f ca="1"/>
        <v>2025020789 ANA</v>
      </c>
      <c r="C7">
        <f ca="1"/>
        <v>2025020789</v>
      </c>
      <c r="D7" s="7">
        <f ca="1">_xlfn.XLOOKUP(B7,'2026'!A:A,'2026'!AT:AT)</f>
        <v>2.5863356137061575</v>
      </c>
      <c r="E7" s="7">
        <f ca="1">_xlfn.XLOOKUP(B7,'2026'!A:A,'2026'!Z:Z)</f>
        <v>0.97</v>
      </c>
      <c r="F7" s="39" t="str">
        <f ca="1">_xlfn.XLOOKUP(B7,'2026'!A:A,'2026'!E:E)</f>
        <v>ANA</v>
      </c>
      <c r="G7" s="5">
        <f ca="1">D7/E8</f>
        <v>2.560728330402136</v>
      </c>
      <c r="H7" s="5">
        <f ca="1">SUMIFS(Goalies!$J:$J,Goalies!$C:$C,Projections!$F7,Goalies!$A:$A,Projections!H$2)</f>
        <v>0.97</v>
      </c>
      <c r="I7" s="5">
        <f ca="1">SUMIFS(Goalies!$J:$J,Goalies!$C:$C,Projections!$F7,Goalies!$A:$A,Projections!I$2)</f>
        <v>0.97</v>
      </c>
      <c r="J7" s="5">
        <f ca="1">SUMIFS(Goalies!$J:$J,Goalies!$C:$C,Projections!$F7,Goalies!$A:$A,Projections!J$2)</f>
        <v>2.085</v>
      </c>
      <c r="K7" s="5">
        <f ca="1">SUMIFS(Goalies!$J:$J,Goalies!$C:$C,Projections!$F7,Goalies!$A:$A,Projections!K$2)</f>
        <v>2.085</v>
      </c>
      <c r="L7" s="5">
        <f ca="1">IFERROR($G7*H8,0)</f>
        <v>2.5351210470981145</v>
      </c>
      <c r="M7" s="5">
        <f ca="1">IFERROR($G7*I8,0)</f>
        <v>2.5863356137061575</v>
      </c>
      <c r="N7" s="5">
        <f ca="1">IFERROR($G7*J8,0)</f>
        <v>2.5351210470981145</v>
      </c>
      <c r="O7" s="5">
        <f ca="1">IFERROR($G7*K8,0)</f>
        <v>2.5863356137061575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Lukas Dostal</v>
      </c>
      <c r="R7" s="5" t="str" cm="1">
        <f t="array" aca="1" ref="R7" ca="1">_xlfn.XLOOKUP(1, (Goalies!C:C=Projections!W7)*(Goalies!A:A=Projections!$R$4), Goalies!D:D)</f>
        <v>Petr Mrazek</v>
      </c>
      <c r="S7" s="24">
        <v>0</v>
      </c>
      <c r="T7" s="5">
        <f ca="1">IFERROR(L7*S8+(1-S8)*M7,0)</f>
        <v>2.5863356137061575</v>
      </c>
      <c r="U7" s="5"/>
      <c r="V7" s="5"/>
      <c r="W7" t="str">
        <f t="shared" ca="1" si="0"/>
        <v>ANA</v>
      </c>
      <c r="X7" s="2" t="e">
        <f ca="1">'2026'!BJ5</f>
        <v>#N/A</v>
      </c>
      <c r="Y7" s="2" t="e">
        <f ca="1">'2026'!BK5</f>
        <v>#N/A</v>
      </c>
      <c r="Z7" s="2" t="e">
        <f ca="1">'2026'!BL5</f>
        <v>#N/A</v>
      </c>
      <c r="AA7" s="2" t="e">
        <f ca="1">'2026'!BM5</f>
        <v>#N/A</v>
      </c>
    </row>
    <row r="8" spans="1:27" x14ac:dyDescent="0.2">
      <c r="A8" s="34">
        <f ca="1">IF(D8=0,"0",(_xlfn.XLOOKUP(B8,'2026'!A:A,'2026'!C:C)))</f>
        <v>46043</v>
      </c>
      <c r="B8" t="str">
        <f ca="1"/>
        <v>2025020789 COL</v>
      </c>
      <c r="C8">
        <f ca="1"/>
        <v>2025020789</v>
      </c>
      <c r="D8" s="7">
        <f ca="1">_xlfn.XLOOKUP(B8,'2026'!A:A,'2026'!AT:AT)</f>
        <v>4.0744898694983114</v>
      </c>
      <c r="E8" s="7">
        <f ca="1">_xlfn.XLOOKUP(B8,'2026'!A:A,'2026'!Z:Z)</f>
        <v>1.01</v>
      </c>
      <c r="F8" s="39" t="str">
        <f ca="1">_xlfn.XLOOKUP(B8,'2026'!A:A,'2026'!E:E)</f>
        <v>COL</v>
      </c>
      <c r="G8" s="5">
        <f ca="1">D8/E7</f>
        <v>4.2005050201013523</v>
      </c>
      <c r="H8" s="5">
        <f ca="1">SUMIFS(Goalies!$J:$J,Goalies!$C:$C,Projections!$F8,Goalies!$A:$A,Projections!H$4)</f>
        <v>0.99</v>
      </c>
      <c r="I8" s="5">
        <f ca="1">SUMIFS(Goalies!$J:$J,Goalies!$C:$C,Projections!$F8,Goalies!$A:$A,Projections!I$4)</f>
        <v>1.01</v>
      </c>
      <c r="J8" s="5">
        <f ca="1">SUMIFS(Goalies!$J:$J,Goalies!$C:$C,Projections!$F8,Goalies!$A:$A,Projections!J$4)</f>
        <v>0.99</v>
      </c>
      <c r="K8" s="5">
        <f ca="1">SUMIFS(Goalies!$J:$J,Goalies!$C:$C,Projections!$F8,Goalies!$A:$A,Projections!K$4)</f>
        <v>1.01</v>
      </c>
      <c r="L8" s="5">
        <f ca="1">IFERROR($G8*H7,0)</f>
        <v>4.0744898694983114</v>
      </c>
      <c r="M8" s="5">
        <f ca="1">IFERROR($G8*I7,0)</f>
        <v>4.0744898694983114</v>
      </c>
      <c r="N8" s="5">
        <f ca="1">IFERROR($G8*J7,0)</f>
        <v>8.7580529669113201</v>
      </c>
      <c r="O8" s="5">
        <f ca="1">IFERROR($G8*K7,0)</f>
        <v>8.7580529669113201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Mackenzie Blackwood</v>
      </c>
      <c r="R8" s="5" t="str" cm="1">
        <f t="array" aca="1" ref="R8" ca="1">_xlfn.XLOOKUP(1, (Goalies!C:C=Projections!W8)*(Goalies!A:A=Projections!$R$4), Goalies!D:D)</f>
        <v>Scott Wedgewood</v>
      </c>
      <c r="S8" s="24">
        <v>0</v>
      </c>
      <c r="T8" s="5">
        <f ca="1">IFERROR(L8*S7+(1-S7)*N8,0)</f>
        <v>8.7580529669113201</v>
      </c>
      <c r="U8" s="5"/>
      <c r="V8" s="5"/>
      <c r="W8" t="str">
        <f t="shared" ca="1" si="0"/>
        <v>COL</v>
      </c>
      <c r="X8" s="2" t="e">
        <f ca="1">'2026'!BJ6</f>
        <v>#N/A</v>
      </c>
      <c r="Y8" s="2" t="e">
        <f ca="1">'2026'!BK6</f>
        <v>#N/A</v>
      </c>
      <c r="Z8" s="2" t="e">
        <f ca="1">'2026'!BL6</f>
        <v>#N/A</v>
      </c>
      <c r="AA8" s="2" t="e">
        <f ca="1">'2026'!BM6</f>
        <v>#N/A</v>
      </c>
    </row>
    <row r="9" spans="1:27" x14ac:dyDescent="0.2">
      <c r="A9" s="34">
        <f ca="1">IF(D9=0,"0",(_xlfn.XLOOKUP(B9,'2026'!A:A,'2026'!C:C)))</f>
        <v>46043</v>
      </c>
      <c r="B9" t="str">
        <f ca="1"/>
        <v>2025020790 PHI</v>
      </c>
      <c r="C9">
        <f ca="1"/>
        <v>2025020790</v>
      </c>
      <c r="D9" s="7">
        <f ca="1">_xlfn.XLOOKUP(B9,'2026'!A:A,'2026'!AT:AT)</f>
        <v>2.5590968043871531</v>
      </c>
      <c r="E9" s="7">
        <f ca="1">_xlfn.XLOOKUP(B9,'2026'!A:A,'2026'!Z:Z)</f>
        <v>1.04</v>
      </c>
      <c r="F9" s="39" t="str">
        <f ca="1">_xlfn.XLOOKUP(B9,'2026'!A:A,'2026'!E:E)</f>
        <v>PHI</v>
      </c>
      <c r="G9" s="5">
        <f ca="1">D9/E10</f>
        <v>2.6382441282341786</v>
      </c>
      <c r="H9" s="5">
        <f ca="1">SUMIFS(Goalies!$J:$J,Goalies!$C:$C,Projections!$F9,Goalies!$A:$A,Projections!H$2)</f>
        <v>1.04</v>
      </c>
      <c r="I9" s="5">
        <f ca="1">SUMIFS(Goalies!$J:$J,Goalies!$C:$C,Projections!$F9,Goalies!$A:$A,Projections!I$2)</f>
        <v>1.04</v>
      </c>
      <c r="J9" s="5">
        <f ca="1">SUMIFS(Goalies!$J:$J,Goalies!$C:$C,Projections!$F9,Goalies!$A:$A,Projections!J$2)</f>
        <v>2.0350000000000001</v>
      </c>
      <c r="K9" s="5">
        <f ca="1">SUMIFS(Goalies!$J:$J,Goalies!$C:$C,Projections!$F9,Goalies!$A:$A,Projections!K$2)</f>
        <v>2.0350000000000001</v>
      </c>
      <c r="L9" s="5">
        <f ca="1">IFERROR($G9*H10,0)</f>
        <v>2.5590968043871531</v>
      </c>
      <c r="M9" s="5">
        <f ca="1">IFERROR($G9*I10,0)</f>
        <v>2.7701563346458875</v>
      </c>
      <c r="N9" s="5">
        <f ca="1">IFERROR($G9*J10,0)</f>
        <v>2.5590968043871531</v>
      </c>
      <c r="O9" s="5">
        <f ca="1">IFERROR($G9*K10,0)</f>
        <v>2.7701563346458875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Samuel Ersson</v>
      </c>
      <c r="R9" s="5" t="str" cm="1">
        <f t="array" aca="1" ref="R9" ca="1">_xlfn.XLOOKUP(1, (Goalies!C:C=Projections!W9)*(Goalies!A:A=Projections!$R$4), Goalies!D:D)</f>
        <v>Dan Vladar</v>
      </c>
      <c r="S9" s="24">
        <v>0</v>
      </c>
      <c r="T9" s="5">
        <f ca="1">IFERROR(L9*S10+(1-S10)*M9,0)</f>
        <v>2.5590968043871531</v>
      </c>
      <c r="U9" s="5"/>
      <c r="V9" s="5"/>
      <c r="W9" s="40" t="str">
        <f t="shared" ca="1" si="0"/>
        <v>PHI</v>
      </c>
      <c r="X9" s="43" t="e">
        <f ca="1">'2026'!BJ7</f>
        <v>#N/A</v>
      </c>
      <c r="Y9" s="43" t="e">
        <f ca="1">'2026'!BK7</f>
        <v>#N/A</v>
      </c>
      <c r="Z9" s="43" t="e">
        <f ca="1">'2026'!BL7</f>
        <v>#N/A</v>
      </c>
      <c r="AA9" s="43" t="e">
        <f ca="1">'2026'!BM7</f>
        <v>#N/A</v>
      </c>
    </row>
    <row r="10" spans="1:27" x14ac:dyDescent="0.2">
      <c r="A10" s="34">
        <f ca="1">IF(D10=0,"0",(_xlfn.XLOOKUP(B10,'2026'!A:A,'2026'!C:C)))</f>
        <v>46043</v>
      </c>
      <c r="B10" t="str">
        <f ca="1"/>
        <v>2025020790 UTA</v>
      </c>
      <c r="C10">
        <f ca="1"/>
        <v>2025020790</v>
      </c>
      <c r="D10" s="7">
        <f ca="1">_xlfn.XLOOKUP(B10,'2026'!A:A,'2026'!AT:AT)</f>
        <v>3.3366369357876722</v>
      </c>
      <c r="E10" s="7">
        <f ca="1">_xlfn.XLOOKUP(B10,'2026'!A:A,'2026'!Z:Z)</f>
        <v>0.97</v>
      </c>
      <c r="F10" s="39" t="str">
        <f ca="1">_xlfn.XLOOKUP(B10,'2026'!A:A,'2026'!E:E)</f>
        <v>UTA</v>
      </c>
      <c r="G10" s="5">
        <f ca="1">D10/E9</f>
        <v>3.2083047459496847</v>
      </c>
      <c r="H10" s="5">
        <f ca="1">SUMIFS(Goalies!$J:$J,Goalies!$C:$C,Projections!$F10,Goalies!$A:$A,Projections!H$4)</f>
        <v>0.97</v>
      </c>
      <c r="I10" s="5">
        <f ca="1">SUMIFS(Goalies!$J:$J,Goalies!$C:$C,Projections!$F10,Goalies!$A:$A,Projections!I$4)</f>
        <v>1.05</v>
      </c>
      <c r="J10" s="5">
        <f ca="1">SUMIFS(Goalies!$J:$J,Goalies!$C:$C,Projections!$F10,Goalies!$A:$A,Projections!J$4)</f>
        <v>0.97</v>
      </c>
      <c r="K10" s="5">
        <f ca="1">SUMIFS(Goalies!$J:$J,Goalies!$C:$C,Projections!$F10,Goalies!$A:$A,Projections!K$4)</f>
        <v>1.05</v>
      </c>
      <c r="L10" s="5">
        <f ca="1">IFERROR($G10*H9,0)</f>
        <v>3.3366369357876722</v>
      </c>
      <c r="M10" s="5">
        <f ca="1">IFERROR($G10*I9,0)</f>
        <v>3.3366369357876722</v>
      </c>
      <c r="N10" s="5">
        <f ca="1">IFERROR($G10*J9,0)</f>
        <v>6.5289001580076089</v>
      </c>
      <c r="O10" s="5">
        <f ca="1">IFERROR($G10*K9,0)</f>
        <v>6.5289001580076089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Karel Vejmelka</v>
      </c>
      <c r="R10" s="5" t="str" cm="1">
        <f t="array" aca="1" ref="R10" ca="1">_xlfn.XLOOKUP(1, (Goalies!C:C=Projections!W10)*(Goalies!A:A=Projections!$R$4), Goalies!D:D)</f>
        <v>Vitek Vanecek</v>
      </c>
      <c r="S10" s="24">
        <v>1</v>
      </c>
      <c r="T10" s="5">
        <f ca="1">IFERROR(L10*S9+(1-S9)*N10,0)</f>
        <v>6.5289001580076089</v>
      </c>
      <c r="U10" s="5"/>
      <c r="V10" s="5"/>
      <c r="W10" s="40" t="str">
        <f t="shared" ca="1" si="0"/>
        <v>UTA</v>
      </c>
      <c r="X10" s="43" t="e">
        <f ca="1">'2026'!BJ8</f>
        <v>#N/A</v>
      </c>
      <c r="Y10" s="43" t="e">
        <f ca="1">'2026'!BK8</f>
        <v>#N/A</v>
      </c>
      <c r="Z10" s="43" t="e">
        <f ca="1">'2026'!BL8</f>
        <v>#N/A</v>
      </c>
      <c r="AA10" s="43" t="e">
        <f ca="1">'2026'!BM8</f>
        <v>#N/A</v>
      </c>
    </row>
    <row r="11" spans="1:27" x14ac:dyDescent="0.2">
      <c r="A11" s="34">
        <f ca="1">IF(D11=0,"0",(_xlfn.XLOOKUP(B11,'2026'!A:A,'2026'!C:C)))</f>
        <v>46043</v>
      </c>
      <c r="B11" t="str">
        <f ca="1"/>
        <v>2025020793 NYI</v>
      </c>
      <c r="C11">
        <f ca="1"/>
        <v>2025020793</v>
      </c>
      <c r="D11" s="7">
        <f ca="1">_xlfn.XLOOKUP(B11,'2026'!A:A,'2026'!AT:AT)</f>
        <v>2.7941494796932718</v>
      </c>
      <c r="E11" s="7">
        <f ca="1">_xlfn.XLOOKUP(B11,'2026'!A:A,'2026'!Z:Z)</f>
        <v>0.97</v>
      </c>
      <c r="F11" s="39" t="str">
        <f ca="1">_xlfn.XLOOKUP(B11,'2026'!A:A,'2026'!E:E)</f>
        <v>NYI</v>
      </c>
      <c r="G11" s="5">
        <f ca="1">D11/E12</f>
        <v>2.7941494796932718</v>
      </c>
      <c r="H11" s="5">
        <f ca="1">SUMIFS(Goalies!$J:$J,Goalies!$C:$C,Projections!$F11,Goalies!$A:$A,Projections!H$2)</f>
        <v>0.97</v>
      </c>
      <c r="I11" s="5">
        <f ca="1">SUMIFS(Goalies!$J:$J,Goalies!$C:$C,Projections!$F11,Goalies!$A:$A,Projections!I$2)</f>
        <v>0.97</v>
      </c>
      <c r="J11" s="5">
        <f ca="1">SUMIFS(Goalies!$J:$J,Goalies!$C:$C,Projections!$F11,Goalies!$A:$A,Projections!J$2)</f>
        <v>1.06</v>
      </c>
      <c r="K11" s="5">
        <f ca="1">SUMIFS(Goalies!$J:$J,Goalies!$C:$C,Projections!$F11,Goalies!$A:$A,Projections!K$2)</f>
        <v>1.06</v>
      </c>
      <c r="L11" s="5">
        <f ca="1">IFERROR($G11*H12,0)</f>
        <v>2.7941494796932718</v>
      </c>
      <c r="M11" s="5">
        <f ca="1">IFERROR($G11*I12,0)</f>
        <v>2.7941494796932718</v>
      </c>
      <c r="N11" s="5">
        <f ca="1">IFERROR($G11*J12,0)</f>
        <v>2.7941494796932718</v>
      </c>
      <c r="O11" s="5">
        <f ca="1">IFERROR($G11*K12,0)</f>
        <v>2.7941494796932718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Ilya Sorokin</v>
      </c>
      <c r="R11" s="5" t="str" cm="1">
        <f t="array" aca="1" ref="R11" ca="1">_xlfn.XLOOKUP(1, (Goalies!C:C=Projections!W11)*(Goalies!A:A=Projections!$R$4), Goalies!D:D)</f>
        <v>David Rittich</v>
      </c>
      <c r="S11" s="24">
        <v>0</v>
      </c>
      <c r="T11" s="5">
        <f ca="1">IFERROR(L11*S12+(1-S12)*M11,0)</f>
        <v>2.7941494796932718</v>
      </c>
      <c r="U11" s="5"/>
      <c r="V11" s="5"/>
      <c r="W11" t="str">
        <f t="shared" ca="1" si="0"/>
        <v>NYI</v>
      </c>
      <c r="X11" s="2">
        <f ca="1">'2026'!BJ9</f>
        <v>112</v>
      </c>
      <c r="Y11" s="2">
        <f ca="1">'2026'!BK9</f>
        <v>-107</v>
      </c>
      <c r="Z11" s="2">
        <f ca="1">'2026'!BL9</f>
        <v>120</v>
      </c>
      <c r="AA11" s="2">
        <f ca="1">'2026'!BM9</f>
        <v>148</v>
      </c>
    </row>
    <row r="12" spans="1:27" x14ac:dyDescent="0.2">
      <c r="A12" s="34">
        <f ca="1">IF(D12=0,"0",(_xlfn.XLOOKUP(B12,'2026'!A:A,'2026'!C:C)))</f>
        <v>46043</v>
      </c>
      <c r="B12" t="str">
        <f ca="1"/>
        <v>2025020793 SEA</v>
      </c>
      <c r="C12">
        <f ca="1"/>
        <v>2025020793</v>
      </c>
      <c r="D12" s="7">
        <f ca="1">_xlfn.XLOOKUP(B12,'2026'!A:A,'2026'!AT:AT)</f>
        <v>2.6944035973718594</v>
      </c>
      <c r="E12" s="7">
        <f ca="1">_xlfn.XLOOKUP(B12,'2026'!A:A,'2026'!Z:Z)</f>
        <v>1</v>
      </c>
      <c r="F12" s="39" t="str">
        <f ca="1">_xlfn.XLOOKUP(B12,'2026'!A:A,'2026'!E:E)</f>
        <v>SEA</v>
      </c>
      <c r="G12" s="5">
        <f ca="1">D12/E11</f>
        <v>2.7777356673936695</v>
      </c>
      <c r="H12" s="5">
        <f ca="1">SUMIFS(Goalies!$J:$J,Goalies!$C:$C,Projections!$F12,Goalies!$A:$A,Projections!H$4)</f>
        <v>1</v>
      </c>
      <c r="I12" s="5">
        <f ca="1">SUMIFS(Goalies!$J:$J,Goalies!$C:$C,Projections!$F12,Goalies!$A:$A,Projections!I$4)</f>
        <v>1</v>
      </c>
      <c r="J12" s="5">
        <f ca="1">SUMIFS(Goalies!$J:$J,Goalies!$C:$C,Projections!$F12,Goalies!$A:$A,Projections!J$4)</f>
        <v>1</v>
      </c>
      <c r="K12" s="5">
        <f ca="1">SUMIFS(Goalies!$J:$J,Goalies!$C:$C,Projections!$F12,Goalies!$A:$A,Projections!K$4)</f>
        <v>1</v>
      </c>
      <c r="L12" s="5">
        <f ca="1">IFERROR($G12*H11,0)</f>
        <v>2.6944035973718594</v>
      </c>
      <c r="M12" s="5">
        <f ca="1">IFERROR($G12*I11,0)</f>
        <v>2.6944035973718594</v>
      </c>
      <c r="N12" s="5">
        <f ca="1">IFERROR($G12*J11,0)</f>
        <v>2.9443998074372897</v>
      </c>
      <c r="O12" s="5">
        <f ca="1">IFERROR($G12*K11,0)</f>
        <v>2.9443998074372897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Joey Daccord</v>
      </c>
      <c r="R12" s="5" t="str" cm="1">
        <f t="array" aca="1" ref="R12" ca="1">_xlfn.XLOOKUP(1, (Goalies!C:C=Projections!W12)*(Goalies!A:A=Projections!$R$4), Goalies!D:D)</f>
        <v>Philipp Grubauer</v>
      </c>
      <c r="S12" s="24">
        <v>0</v>
      </c>
      <c r="T12" s="5">
        <f ca="1">IFERROR(L12*S11+(1-S11)*N12,0)</f>
        <v>2.9443998074372897</v>
      </c>
      <c r="U12" s="5"/>
      <c r="V12" s="5"/>
      <c r="W12" t="str">
        <f t="shared" ca="1" si="0"/>
        <v>SEA</v>
      </c>
      <c r="X12" s="2">
        <f ca="1">'2026'!BJ10</f>
        <v>-112</v>
      </c>
      <c r="Y12" s="2">
        <f ca="1">'2026'!BK10</f>
        <v>107</v>
      </c>
      <c r="Z12" s="2">
        <f ca="1">'2026'!BL10</f>
        <v>-120</v>
      </c>
      <c r="AA12" s="2">
        <f ca="1">'2026'!BM10</f>
        <v>-148</v>
      </c>
    </row>
    <row r="13" spans="1:27" x14ac:dyDescent="0.2">
      <c r="A13" s="34">
        <f ca="1">IF(D13=0,"0",(_xlfn.XLOOKUP(B13,'2026'!A:A,'2026'!C:C)))</f>
        <v>46043</v>
      </c>
      <c r="B13" t="str">
        <f ca="1"/>
        <v>2025020791 PIT</v>
      </c>
      <c r="C13">
        <f ca="1"/>
        <v>2025020791</v>
      </c>
      <c r="D13" s="7">
        <f ca="1">_xlfn.XLOOKUP(B13,'2026'!A:A,'2026'!AT:AT)</f>
        <v>3.1312525337837833</v>
      </c>
      <c r="E13" s="7">
        <f ca="1">_xlfn.XLOOKUP(B13,'2026'!A:A,'2026'!Z:Z)</f>
        <v>0.97499999999999998</v>
      </c>
      <c r="F13" s="39" t="str">
        <f ca="1">_xlfn.XLOOKUP(B13,'2026'!A:A,'2026'!E:E)</f>
        <v>PIT</v>
      </c>
      <c r="G13" s="5">
        <f ca="1">D13/E14</f>
        <v>3.1789365825216076</v>
      </c>
      <c r="H13" s="5">
        <f ca="1">SUMIFS(Goalies!$J:$J,Goalies!$C:$C,Projections!$F13,Goalies!$A:$A,Projections!H$2)</f>
        <v>0.97499999999999998</v>
      </c>
      <c r="I13" s="5">
        <f ca="1">SUMIFS(Goalies!$J:$J,Goalies!$C:$C,Projections!$F13,Goalies!$A:$A,Projections!I$2)</f>
        <v>0.97499999999999998</v>
      </c>
      <c r="J13" s="5">
        <f ca="1">SUMIFS(Goalies!$J:$J,Goalies!$C:$C,Projections!$F13,Goalies!$A:$A,Projections!J$2)</f>
        <v>2.0700000000000003</v>
      </c>
      <c r="K13" s="5">
        <f ca="1">SUMIFS(Goalies!$J:$J,Goalies!$C:$C,Projections!$F13,Goalies!$A:$A,Projections!K$2)</f>
        <v>2.0700000000000003</v>
      </c>
      <c r="L13" s="5">
        <f ca="1">IFERROR($G13*H14,0)</f>
        <v>3.1312525337837833</v>
      </c>
      <c r="M13" s="5">
        <f ca="1">IFERROR($G13*I14,0)</f>
        <v>3.24251531417204</v>
      </c>
      <c r="N13" s="5">
        <f ca="1">IFERROR($G13*J14,0)</f>
        <v>3.1312525337837833</v>
      </c>
      <c r="O13" s="5">
        <f ca="1">IFERROR($G13*K14,0)</f>
        <v>3.24251531417204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Stuart Skinner</v>
      </c>
      <c r="R13" s="5" t="str" cm="1">
        <f t="array" aca="1" ref="R13" ca="1">_xlfn.XLOOKUP(1, (Goalies!C:C=Projections!W13)*(Goalies!A:A=Projections!$R$4), Goalies!D:D)</f>
        <v>Arturs Silovs</v>
      </c>
      <c r="S13" s="24">
        <v>1</v>
      </c>
      <c r="T13" s="5">
        <f ca="1">IFERROR(L13*S14+(1-S14)*M13,0)</f>
        <v>3.1312525337837833</v>
      </c>
      <c r="U13" s="5"/>
      <c r="V13" s="5"/>
      <c r="W13" s="40" t="str">
        <f t="shared" ref="W13:W54" ca="1" si="1">F13</f>
        <v>PIT</v>
      </c>
      <c r="X13" s="43">
        <f ca="1">'2026'!BJ11</f>
        <v>-107</v>
      </c>
      <c r="Y13" s="43">
        <f ca="1">'2026'!BK11</f>
        <v>-144</v>
      </c>
      <c r="Z13" s="43">
        <f ca="1">'2026'!BL11</f>
        <v>-117</v>
      </c>
      <c r="AA13" s="43">
        <f ca="1">'2026'!BM11</f>
        <v>109</v>
      </c>
    </row>
    <row r="14" spans="1:27" x14ac:dyDescent="0.2">
      <c r="A14" s="34">
        <f ca="1">IF(D14=0,"0",(_xlfn.XLOOKUP(B14,'2026'!A:A,'2026'!C:C)))</f>
        <v>46043</v>
      </c>
      <c r="B14" t="str">
        <f ca="1"/>
        <v>2025020791 CGY</v>
      </c>
      <c r="C14">
        <f ca="1"/>
        <v>2025020791</v>
      </c>
      <c r="D14" s="7">
        <f ca="1">_xlfn.XLOOKUP(B14,'2026'!A:A,'2026'!AT:AT)</f>
        <v>3.0537511827972974</v>
      </c>
      <c r="E14" s="7">
        <f ca="1">_xlfn.XLOOKUP(B14,'2026'!A:A,'2026'!Z:Z)</f>
        <v>0.98499999999999999</v>
      </c>
      <c r="F14" s="39" t="str">
        <f ca="1">_xlfn.XLOOKUP(B14,'2026'!A:A,'2026'!E:E)</f>
        <v>CGY</v>
      </c>
      <c r="G14" s="5">
        <f ca="1">D14/E13</f>
        <v>3.1320524951767155</v>
      </c>
      <c r="H14" s="5">
        <f ca="1">SUMIFS(Goalies!$J:$J,Goalies!$C:$C,Projections!$F14,Goalies!$A:$A,Projections!H$4)</f>
        <v>0.98499999999999999</v>
      </c>
      <c r="I14" s="5">
        <f ca="1">SUMIFS(Goalies!$J:$J,Goalies!$C:$C,Projections!$F14,Goalies!$A:$A,Projections!I$4)</f>
        <v>1.02</v>
      </c>
      <c r="J14" s="5">
        <f ca="1">SUMIFS(Goalies!$J:$J,Goalies!$C:$C,Projections!$F14,Goalies!$A:$A,Projections!J$4)</f>
        <v>0.98499999999999999</v>
      </c>
      <c r="K14" s="5">
        <f ca="1">SUMIFS(Goalies!$J:$J,Goalies!$C:$C,Projections!$F14,Goalies!$A:$A,Projections!K$4)</f>
        <v>1.02</v>
      </c>
      <c r="L14" s="5">
        <f ca="1">IFERROR($G14*H13,0)</f>
        <v>3.0537511827972974</v>
      </c>
      <c r="M14" s="5">
        <f ca="1">IFERROR($G14*I13,0)</f>
        <v>3.0537511827972974</v>
      </c>
      <c r="N14" s="5">
        <f ca="1">IFERROR($G14*J13,0)</f>
        <v>6.4833486650158019</v>
      </c>
      <c r="O14" s="5">
        <f ca="1">IFERROR($G14*K13,0)</f>
        <v>6.4833486650158019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Dustin Wolf</v>
      </c>
      <c r="R14" s="5" t="str" cm="1">
        <f t="array" aca="1" ref="R14" ca="1">_xlfn.XLOOKUP(1, (Goalies!C:C=Projections!W14)*(Goalies!A:A=Projections!$R$4), Goalies!D:D)</f>
        <v>Devin Cooley</v>
      </c>
      <c r="S14" s="24">
        <v>1</v>
      </c>
      <c r="T14" s="5">
        <f ca="1">IFERROR(L14*S13+(1-S13)*N14,0)</f>
        <v>3.0537511827972974</v>
      </c>
      <c r="U14" s="5"/>
      <c r="V14" s="5"/>
      <c r="W14" s="40" t="str">
        <f t="shared" ca="1" si="1"/>
        <v>CGY</v>
      </c>
      <c r="X14" s="43">
        <f ca="1">'2026'!BJ12</f>
        <v>107</v>
      </c>
      <c r="Y14" s="43">
        <f ca="1">'2026'!BK12</f>
        <v>144</v>
      </c>
      <c r="Z14" s="43">
        <f ca="1">'2026'!BL12</f>
        <v>117</v>
      </c>
      <c r="AA14" s="43">
        <f ca="1">'2026'!BM12</f>
        <v>-109</v>
      </c>
    </row>
    <row r="15" spans="1:27" x14ac:dyDescent="0.2">
      <c r="A15" s="34">
        <f ca="1">IF(D15=0,"0",(_xlfn.XLOOKUP(B15,'2026'!A:A,'2026'!C:C)))</f>
        <v>46043</v>
      </c>
      <c r="B15" t="str">
        <f ca="1"/>
        <v>2025020792 WSH</v>
      </c>
      <c r="C15">
        <f ca="1"/>
        <v>2025020792</v>
      </c>
      <c r="D15" s="7">
        <f ca="1">_xlfn.XLOOKUP(B15,'2026'!A:A,'2026'!AT:AT)</f>
        <v>3.3482336234191656</v>
      </c>
      <c r="E15" s="7">
        <f ca="1">_xlfn.XLOOKUP(B15,'2026'!A:A,'2026'!Z:Z)</f>
        <v>0.97499999999999998</v>
      </c>
      <c r="F15" s="39" t="str">
        <f ca="1">_xlfn.XLOOKUP(B15,'2026'!A:A,'2026'!E:E)</f>
        <v>WSH</v>
      </c>
      <c r="G15" s="5">
        <f ca="1">D15/E16</f>
        <v>3.2507122557467625</v>
      </c>
      <c r="H15" s="5">
        <f ca="1">SUMIFS(Goalies!$J:$J,Goalies!$C:$C,Projections!$F15,Goalies!$A:$A,Projections!H$2)</f>
        <v>0.97499999999999998</v>
      </c>
      <c r="I15" s="5">
        <f ca="1">SUMIFS(Goalies!$J:$J,Goalies!$C:$C,Projections!$F15,Goalies!$A:$A,Projections!I$2)</f>
        <v>0.97499999999999998</v>
      </c>
      <c r="J15" s="5">
        <f ca="1">SUMIFS(Goalies!$J:$J,Goalies!$C:$C,Projections!$F15,Goalies!$A:$A,Projections!J$2)</f>
        <v>1.04</v>
      </c>
      <c r="K15" s="5">
        <f ca="1">SUMIFS(Goalies!$J:$J,Goalies!$C:$C,Projections!$F15,Goalies!$A:$A,Projections!K$2)</f>
        <v>1.04</v>
      </c>
      <c r="L15" s="5">
        <f ca="1">IFERROR($G15*H16,0)</f>
        <v>3.1694444493530933</v>
      </c>
      <c r="M15" s="5">
        <f ca="1">IFERROR($G15*I16,0)</f>
        <v>6.8590028596256696</v>
      </c>
      <c r="N15" s="5">
        <f ca="1">IFERROR($G15*J16,0)</f>
        <v>3.1694444493530933</v>
      </c>
      <c r="O15" s="5">
        <f ca="1">IFERROR($G15*K16,0)</f>
        <v>6.8590028596256696</v>
      </c>
      <c r="P15" s="2" t="str">
        <f ca="1">_xlfn.XLOOKUP(B15,'2026'!A:A,'2026'!AS:AS)</f>
        <v>Strong</v>
      </c>
      <c r="Q15" s="5" t="str" cm="1">
        <f t="array" aca="1" ref="Q15" ca="1">_xlfn.XLOOKUP(1, (Goalies!C:C=Projections!W15)*(Goalies!A:A=Projections!$Q$4), Goalies!D:D)</f>
        <v>Logan Thompson</v>
      </c>
      <c r="R15" s="5" t="str" cm="1">
        <f t="array" aca="1" ref="R15" ca="1">_xlfn.XLOOKUP(1, (Goalies!C:C=Projections!W15)*(Goalies!A:A=Projections!$R$4), Goalies!D:D)</f>
        <v>Charlie Lindgren</v>
      </c>
      <c r="S15" s="24">
        <v>1</v>
      </c>
      <c r="T15" s="5">
        <f ca="1">IFERROR(L15*S16+(1-S16)*M15,0)</f>
        <v>3.1694444493530933</v>
      </c>
      <c r="U15" s="5"/>
      <c r="V15" s="5"/>
      <c r="W15" t="str">
        <f t="shared" ca="1" si="1"/>
        <v>WSH</v>
      </c>
      <c r="X15" s="2">
        <f ca="1">'2026'!BJ13</f>
        <v>-141</v>
      </c>
      <c r="Y15" s="2">
        <f ca="1">'2026'!BK13</f>
        <v>-115</v>
      </c>
      <c r="Z15" s="2">
        <f ca="1">'2026'!BL13</f>
        <v>111</v>
      </c>
      <c r="AA15" s="2">
        <f ca="1">'2026'!BM13</f>
        <v>139</v>
      </c>
    </row>
    <row r="16" spans="1:27" x14ac:dyDescent="0.2">
      <c r="A16" s="34">
        <f ca="1">IF(D16=0,"0",(_xlfn.XLOOKUP(B16,'2026'!A:A,'2026'!C:C)))</f>
        <v>46043</v>
      </c>
      <c r="B16" t="str">
        <f ca="1"/>
        <v>2025020792 VAN</v>
      </c>
      <c r="C16">
        <f ca="1"/>
        <v>2025020792</v>
      </c>
      <c r="D16" s="7">
        <f ca="1">_xlfn.XLOOKUP(B16,'2026'!A:A,'2026'!AT:AT)</f>
        <v>2.6539227385564428</v>
      </c>
      <c r="E16" s="7">
        <f ca="1">_xlfn.XLOOKUP(B16,'2026'!A:A,'2026'!Z:Z)</f>
        <v>1.03</v>
      </c>
      <c r="F16" s="39" t="str">
        <f ca="1">_xlfn.XLOOKUP(B16,'2026'!A:A,'2026'!E:E)</f>
        <v>VAN</v>
      </c>
      <c r="G16" s="5">
        <f ca="1">D16/E15</f>
        <v>2.7219720395450695</v>
      </c>
      <c r="H16" s="5">
        <f ca="1">SUMIFS(Goalies!$J:$J,Goalies!$C:$C,Projections!$F16,Goalies!$A:$A,Projections!H$4)</f>
        <v>0.97499999999999998</v>
      </c>
      <c r="I16" s="5">
        <f ca="1">SUMIFS(Goalies!$J:$J,Goalies!$C:$C,Projections!$F16,Goalies!$A:$A,Projections!I$4)</f>
        <v>2.1100000000000003</v>
      </c>
      <c r="J16" s="5">
        <f ca="1">SUMIFS(Goalies!$J:$J,Goalies!$C:$C,Projections!$F16,Goalies!$A:$A,Projections!J$4)</f>
        <v>0.97499999999999998</v>
      </c>
      <c r="K16" s="5">
        <f ca="1">SUMIFS(Goalies!$J:$J,Goalies!$C:$C,Projections!$F16,Goalies!$A:$A,Projections!K$4)</f>
        <v>2.1100000000000003</v>
      </c>
      <c r="L16" s="5">
        <f ca="1">IFERROR($G16*H15,0)</f>
        <v>2.6539227385564428</v>
      </c>
      <c r="M16" s="5">
        <f ca="1">IFERROR($G16*I15,0)</f>
        <v>2.6539227385564428</v>
      </c>
      <c r="N16" s="5">
        <f ca="1">IFERROR($G16*J15,0)</f>
        <v>2.8308509211268724</v>
      </c>
      <c r="O16" s="5">
        <f ca="1">IFERROR($G16*K15,0)</f>
        <v>2.8308509211268724</v>
      </c>
      <c r="P16" s="2" t="str">
        <f ca="1">_xlfn.XLOOKUP(B16,'2026'!A:A,'2026'!AS:AS)</f>
        <v>Strong</v>
      </c>
      <c r="Q16" s="5" t="str" cm="1">
        <f t="array" aca="1" ref="Q16" ca="1">_xlfn.XLOOKUP(1, (Goalies!C:C=Projections!W16)*(Goalies!A:A=Projections!$Q$4), Goalies!D:D)</f>
        <v>Thatcher Demko</v>
      </c>
      <c r="R16" s="5" t="str" cm="1">
        <f t="array" aca="1" ref="R16" ca="1">_xlfn.XLOOKUP(1, (Goalies!C:C=Projections!W16)*(Goalies!A:A=Projections!$R$4), Goalies!D:D)</f>
        <v>Kevin Lankinen</v>
      </c>
      <c r="S16" s="24">
        <v>1</v>
      </c>
      <c r="T16" s="5">
        <f ca="1">IFERROR(L16*S15+(1-S15)*N16,0)</f>
        <v>2.6539227385564428</v>
      </c>
      <c r="U16" s="5"/>
      <c r="V16" s="5"/>
      <c r="W16" t="str">
        <f t="shared" ca="1" si="1"/>
        <v>VAN</v>
      </c>
      <c r="X16" s="2">
        <f ca="1">'2026'!BJ14</f>
        <v>141</v>
      </c>
      <c r="Y16" s="2">
        <f ca="1">'2026'!BK14</f>
        <v>115</v>
      </c>
      <c r="Z16" s="2">
        <f ca="1">'2026'!BL14</f>
        <v>-111</v>
      </c>
      <c r="AA16" s="2">
        <f ca="1">'2026'!BM14</f>
        <v>-139</v>
      </c>
    </row>
    <row r="17" spans="1:27" x14ac:dyDescent="0.2">
      <c r="A17" s="34">
        <f ca="1">IF(D17=0,"0",(_xlfn.XLOOKUP(B17,'2026'!A:A,'2026'!C:C)))</f>
        <v>46044</v>
      </c>
      <c r="B17" t="str">
        <f ca="1"/>
        <v>2025020795 BUF</v>
      </c>
      <c r="C17">
        <f ca="1"/>
        <v>2025020795</v>
      </c>
      <c r="D17" s="7">
        <f ca="1">_xlfn.XLOOKUP(B17,'2026'!A:A,'2026'!AT:AT)</f>
        <v>2.9477538627951958</v>
      </c>
      <c r="E17" s="7">
        <f ca="1">_xlfn.XLOOKUP(B17,'2026'!A:A,'2026'!Z:Z)</f>
        <v>0.99</v>
      </c>
      <c r="F17" s="39" t="str">
        <f ca="1">_xlfn.XLOOKUP(B17,'2026'!A:A,'2026'!E:E)</f>
        <v>BUF</v>
      </c>
      <c r="G17" s="5">
        <f ca="1">D17/E18</f>
        <v>2.9477538627951958</v>
      </c>
      <c r="H17" s="5">
        <f ca="1">SUMIFS(Goalies!$J:$J,Goalies!$C:$C,Projections!$F17,Goalies!$A:$A,Projections!H$2)</f>
        <v>1.0149999999999999</v>
      </c>
      <c r="I17" s="5">
        <f ca="1">SUMIFS(Goalies!$J:$J,Goalies!$C:$C,Projections!$F17,Goalies!$A:$A,Projections!I$2)</f>
        <v>1.0149999999999999</v>
      </c>
      <c r="J17" s="5">
        <f ca="1">SUMIFS(Goalies!$J:$J,Goalies!$C:$C,Projections!$F17,Goalies!$A:$A,Projections!J$2)</f>
        <v>0.99</v>
      </c>
      <c r="K17" s="5">
        <f ca="1">SUMIFS(Goalies!$J:$J,Goalies!$C:$C,Projections!$F17,Goalies!$A:$A,Projections!K$2)</f>
        <v>0.99</v>
      </c>
      <c r="L17" s="5">
        <f ca="1">IFERROR($G17*H18,0)</f>
        <v>2.9477538627951958</v>
      </c>
      <c r="M17" s="5">
        <f ca="1">IFERROR($G17*I18,0)</f>
        <v>5.9102464949043672</v>
      </c>
      <c r="N17" s="5">
        <f ca="1">IFERROR($G17*J18,0)</f>
        <v>2.9477538627951958</v>
      </c>
      <c r="O17" s="5">
        <f ca="1">IFERROR($G17*K18,0)</f>
        <v>5.9102464949043672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Ukko-Pekka Luukkonen</v>
      </c>
      <c r="R17" s="5" t="str" cm="1">
        <f t="array" aca="1" ref="R17" ca="1">_xlfn.XLOOKUP(1, (Goalies!C:C=Projections!W17)*(Goalies!A:A=Projections!$R$4), Goalies!D:D)</f>
        <v>Alex Lyon</v>
      </c>
      <c r="S17" s="24">
        <v>1</v>
      </c>
      <c r="T17" s="5">
        <f ca="1">IFERROR(L17*S18+(1-S18)*M17,0)</f>
        <v>2.9477538627951958</v>
      </c>
      <c r="U17" s="5"/>
      <c r="V17" s="5"/>
      <c r="W17" s="40" t="str">
        <f t="shared" ca="1" si="1"/>
        <v>BUF</v>
      </c>
      <c r="X17" s="43">
        <f ca="1">'2026'!BJ15</f>
        <v>127</v>
      </c>
      <c r="Y17" s="43">
        <f ca="1">'2026'!BK15</f>
        <v>-152</v>
      </c>
      <c r="Z17" s="43">
        <f ca="1">'2026'!BL15</f>
        <v>-124</v>
      </c>
      <c r="AA17" s="43">
        <f ca="1">'2026'!BM15</f>
        <v>103</v>
      </c>
    </row>
    <row r="18" spans="1:27" x14ac:dyDescent="0.2">
      <c r="A18" s="34">
        <f ca="1">IF(D18=0,"0",(_xlfn.XLOOKUP(B18,'2026'!A:A,'2026'!C:C)))</f>
        <v>46044</v>
      </c>
      <c r="B18" t="str">
        <f ca="1"/>
        <v>2025020795 MTL</v>
      </c>
      <c r="C18">
        <f ca="1"/>
        <v>2025020795</v>
      </c>
      <c r="D18" s="7">
        <f ca="1">_xlfn.XLOOKUP(B18,'2026'!A:A,'2026'!AT:AT)</f>
        <v>3.2268200903667212</v>
      </c>
      <c r="E18" s="7">
        <f ca="1">_xlfn.XLOOKUP(B18,'2026'!A:A,'2026'!Z:Z)</f>
        <v>1</v>
      </c>
      <c r="F18" s="39" t="str">
        <f ca="1">_xlfn.XLOOKUP(B18,'2026'!A:A,'2026'!E:E)</f>
        <v>MTL</v>
      </c>
      <c r="G18" s="5">
        <f ca="1">D18/E17</f>
        <v>3.2594142326936577</v>
      </c>
      <c r="H18" s="5">
        <f ca="1">SUMIFS(Goalies!$J:$J,Goalies!$C:$C,Projections!$F18,Goalies!$A:$A,Projections!H$4)</f>
        <v>1</v>
      </c>
      <c r="I18" s="5">
        <f ca="1">SUMIFS(Goalies!$J:$J,Goalies!$C:$C,Projections!$F18,Goalies!$A:$A,Projections!I$4)</f>
        <v>2.0049999999999999</v>
      </c>
      <c r="J18" s="5">
        <f ca="1">SUMIFS(Goalies!$J:$J,Goalies!$C:$C,Projections!$F18,Goalies!$A:$A,Projections!J$4)</f>
        <v>1</v>
      </c>
      <c r="K18" s="5">
        <f ca="1">SUMIFS(Goalies!$J:$J,Goalies!$C:$C,Projections!$F18,Goalies!$A:$A,Projections!K$4)</f>
        <v>2.0049999999999999</v>
      </c>
      <c r="L18" s="5">
        <f ca="1">IFERROR($G18*H17,0)</f>
        <v>3.3083054461840624</v>
      </c>
      <c r="M18" s="5">
        <f ca="1">IFERROR($G18*I17,0)</f>
        <v>3.3083054461840624</v>
      </c>
      <c r="N18" s="5">
        <f ca="1">IFERROR($G18*J17,0)</f>
        <v>3.2268200903667212</v>
      </c>
      <c r="O18" s="5">
        <f ca="1">IFERROR($G18*K17,0)</f>
        <v>3.2268200903667212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Sam Montembeault</v>
      </c>
      <c r="R18" s="5" t="str" cm="1">
        <f t="array" aca="1" ref="R18" ca="1">_xlfn.XLOOKUP(1, (Goalies!C:C=Projections!W18)*(Goalies!A:A=Projections!$R$4), Goalies!D:D)</f>
        <v>Jakub Dobes</v>
      </c>
      <c r="S18" s="24">
        <v>1</v>
      </c>
      <c r="T18" s="5">
        <f ca="1">IFERROR(L18*S17+(1-S17)*N18,0)</f>
        <v>3.3083054461840624</v>
      </c>
      <c r="U18" s="5"/>
      <c r="V18" s="5"/>
      <c r="W18" s="40" t="str">
        <f t="shared" ca="1" si="1"/>
        <v>MTL</v>
      </c>
      <c r="X18" s="43">
        <f ca="1">'2026'!BJ16</f>
        <v>-127</v>
      </c>
      <c r="Y18" s="43">
        <f ca="1">'2026'!BK16</f>
        <v>152</v>
      </c>
      <c r="Z18" s="43">
        <f ca="1">'2026'!BL16</f>
        <v>124</v>
      </c>
      <c r="AA18" s="43">
        <f ca="1">'2026'!BM16</f>
        <v>-103</v>
      </c>
    </row>
    <row r="19" spans="1:27" x14ac:dyDescent="0.2">
      <c r="A19" s="34">
        <f ca="1">IF(D19=0,"0",(_xlfn.XLOOKUP(B19,'2026'!A:A,'2026'!C:C)))</f>
        <v>46044</v>
      </c>
      <c r="B19" t="str">
        <f ca="1"/>
        <v>2025020796 CHI</v>
      </c>
      <c r="C19">
        <f ca="1"/>
        <v>2025020796</v>
      </c>
      <c r="D19" s="7">
        <f ca="1">_xlfn.XLOOKUP(B19,'2026'!A:A,'2026'!AT:AT)</f>
        <v>2.4431583687828118</v>
      </c>
      <c r="E19" s="7">
        <f ca="1">_xlfn.XLOOKUP(B19,'2026'!A:A,'2026'!Z:Z)</f>
        <v>0.96</v>
      </c>
      <c r="F19" s="39" t="str">
        <f ca="1">_xlfn.XLOOKUP(B19,'2026'!A:A,'2026'!E:E)</f>
        <v>CHI</v>
      </c>
      <c r="G19" s="5">
        <f ca="1">D19/E20</f>
        <v>2.3379505921366621</v>
      </c>
      <c r="H19" s="5">
        <f ca="1">SUMIFS(Goalies!$J:$J,Goalies!$C:$C,Projections!$F19,Goalies!$A:$A,Projections!H$2)</f>
        <v>0.96</v>
      </c>
      <c r="I19" s="5">
        <f ca="1">SUMIFS(Goalies!$J:$J,Goalies!$C:$C,Projections!$F19,Goalies!$A:$A,Projections!I$2)</f>
        <v>0.96</v>
      </c>
      <c r="J19" s="5">
        <f ca="1">SUMIFS(Goalies!$J:$J,Goalies!$C:$C,Projections!$F19,Goalies!$A:$A,Projections!J$2)</f>
        <v>1.06</v>
      </c>
      <c r="K19" s="5">
        <f ca="1">SUMIFS(Goalies!$J:$J,Goalies!$C:$C,Projections!$F19,Goalies!$A:$A,Projections!K$2)</f>
        <v>1.06</v>
      </c>
      <c r="L19" s="5">
        <f ca="1">IFERROR($G19*H20,0)</f>
        <v>2.4431583687828118</v>
      </c>
      <c r="M19" s="5">
        <f ca="1">IFERROR($G19*I20,0)</f>
        <v>2.361330098058029</v>
      </c>
      <c r="N19" s="5">
        <f ca="1">IFERROR($G19*J20,0)</f>
        <v>2.4431583687828118</v>
      </c>
      <c r="O19" s="5">
        <f ca="1">IFERROR($G19*K20,0)</f>
        <v>2.361330098058029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Spencer Knight</v>
      </c>
      <c r="R19" s="5" t="str" cm="1">
        <f t="array" aca="1" ref="R19" ca="1">_xlfn.XLOOKUP(1, (Goalies!C:C=Projections!W19)*(Goalies!A:A=Projections!$R$4), Goalies!D:D)</f>
        <v>Arvid Soderblom</v>
      </c>
      <c r="S19" s="24">
        <v>1</v>
      </c>
      <c r="T19" s="5">
        <f ca="1">IFERROR(L19*S20+(1-S20)*M19,0)</f>
        <v>2.4431583687828118</v>
      </c>
      <c r="U19" s="5"/>
      <c r="V19" s="5"/>
      <c r="W19" t="str">
        <f t="shared" ca="1" si="1"/>
        <v>CHI</v>
      </c>
      <c r="X19" s="2">
        <f ca="1">'2026'!BJ17</f>
        <v>242</v>
      </c>
      <c r="Y19" s="2">
        <f ca="1">'2026'!BK17</f>
        <v>-154</v>
      </c>
      <c r="Z19" s="2">
        <f ca="1">'2026'!BL17</f>
        <v>-124</v>
      </c>
      <c r="AA19" s="2">
        <f ca="1">'2026'!BM17</f>
        <v>105</v>
      </c>
    </row>
    <row r="20" spans="1:27" x14ac:dyDescent="0.2">
      <c r="A20" s="34">
        <f ca="1">IF(D20=0,"0",(_xlfn.XLOOKUP(B20,'2026'!A:A,'2026'!C:C)))</f>
        <v>46044</v>
      </c>
      <c r="B20" t="str">
        <f ca="1"/>
        <v>2025020796 CAR</v>
      </c>
      <c r="C20">
        <f ca="1"/>
        <v>2025020796</v>
      </c>
      <c r="D20" s="7">
        <f ca="1">_xlfn.XLOOKUP(B20,'2026'!A:A,'2026'!AT:AT)</f>
        <v>3.8455291783765815</v>
      </c>
      <c r="E20" s="7">
        <f ca="1">_xlfn.XLOOKUP(B20,'2026'!A:A,'2026'!Z:Z)</f>
        <v>1.0449999999999999</v>
      </c>
      <c r="F20" s="39" t="str">
        <f ca="1">_xlfn.XLOOKUP(B20,'2026'!A:A,'2026'!E:E)</f>
        <v>CAR</v>
      </c>
      <c r="G20" s="5">
        <f ca="1">D20/E19</f>
        <v>4.0057595608089391</v>
      </c>
      <c r="H20" s="5">
        <f ca="1">SUMIFS(Goalies!$J:$J,Goalies!$C:$C,Projections!$F20,Goalies!$A:$A,Projections!H$4)</f>
        <v>1.0449999999999999</v>
      </c>
      <c r="I20" s="5">
        <f ca="1">SUMIFS(Goalies!$J:$J,Goalies!$C:$C,Projections!$F20,Goalies!$A:$A,Projections!I$4)</f>
        <v>1.01</v>
      </c>
      <c r="J20" s="5">
        <f ca="1">SUMIFS(Goalies!$J:$J,Goalies!$C:$C,Projections!$F20,Goalies!$A:$A,Projections!J$4)</f>
        <v>1.0449999999999999</v>
      </c>
      <c r="K20" s="5">
        <f ca="1">SUMIFS(Goalies!$J:$J,Goalies!$C:$C,Projections!$F20,Goalies!$A:$A,Projections!K$4)</f>
        <v>1.01</v>
      </c>
      <c r="L20" s="5">
        <f ca="1">IFERROR($G20*H19,0)</f>
        <v>3.8455291783765815</v>
      </c>
      <c r="M20" s="5">
        <f ca="1">IFERROR($G20*I19,0)</f>
        <v>3.8455291783765815</v>
      </c>
      <c r="N20" s="5">
        <f ca="1">IFERROR($G20*J19,0)</f>
        <v>4.2461051344574754</v>
      </c>
      <c r="O20" s="5">
        <f ca="1">IFERROR($G20*K19,0)</f>
        <v>4.2461051344574754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Frederik Andersen</v>
      </c>
      <c r="R20" s="5" t="str" cm="1">
        <f t="array" aca="1" ref="R20" ca="1">_xlfn.XLOOKUP(1, (Goalies!C:C=Projections!W20)*(Goalies!A:A=Projections!$R$4), Goalies!D:D)</f>
        <v>Pyotr Kochetkov</v>
      </c>
      <c r="S20" s="24">
        <v>1</v>
      </c>
      <c r="T20" s="5">
        <f ca="1">IFERROR(L20*S19+(1-S19)*N20,0)</f>
        <v>3.8455291783765815</v>
      </c>
      <c r="U20" s="5"/>
      <c r="V20" s="5"/>
      <c r="W20" t="str">
        <f t="shared" ca="1" si="1"/>
        <v>CAR</v>
      </c>
      <c r="X20" s="2">
        <f ca="1">'2026'!BJ18</f>
        <v>-242</v>
      </c>
      <c r="Y20" s="2">
        <f ca="1">'2026'!BK18</f>
        <v>154</v>
      </c>
      <c r="Z20" s="2">
        <f ca="1">'2026'!BL18</f>
        <v>124</v>
      </c>
      <c r="AA20" s="2">
        <f ca="1">'2026'!BM18</f>
        <v>-105</v>
      </c>
    </row>
    <row r="21" spans="1:27" x14ac:dyDescent="0.2">
      <c r="A21" s="34">
        <f ca="1">IF(D21=0,"0",(_xlfn.XLOOKUP(B21,'2026'!A:A,'2026'!C:C)))</f>
        <v>46044</v>
      </c>
      <c r="B21" t="str">
        <f ca="1"/>
        <v>2025020797 DAL</v>
      </c>
      <c r="C21">
        <f ca="1"/>
        <v>2025020797</v>
      </c>
      <c r="D21" s="7">
        <f ca="1">_xlfn.XLOOKUP(B21,'2026'!A:A,'2026'!AT:AT)</f>
        <v>3.0769488771910876</v>
      </c>
      <c r="E21" s="7">
        <f ca="1">_xlfn.XLOOKUP(B21,'2026'!A:A,'2026'!Z:Z)</f>
        <v>0.995</v>
      </c>
      <c r="F21" s="39" t="str">
        <f ca="1">_xlfn.XLOOKUP(B21,'2026'!A:A,'2026'!E:E)</f>
        <v>DAL</v>
      </c>
      <c r="G21" s="5">
        <f ca="1">D21/E22</f>
        <v>3.1558450022472693</v>
      </c>
      <c r="H21" s="5">
        <f ca="1">SUMIFS(Goalies!$J:$J,Goalies!$C:$C,Projections!$F21,Goalies!$A:$A,Projections!H$2)</f>
        <v>0.995</v>
      </c>
      <c r="I21" s="5">
        <f ca="1">SUMIFS(Goalies!$J:$J,Goalies!$C:$C,Projections!$F21,Goalies!$A:$A,Projections!I$2)</f>
        <v>0.995</v>
      </c>
      <c r="J21" s="5">
        <f ca="1">SUMIFS(Goalies!$J:$J,Goalies!$C:$C,Projections!$F21,Goalies!$A:$A,Projections!J$2)</f>
        <v>1.0049999999999999</v>
      </c>
      <c r="K21" s="5">
        <f ca="1">SUMIFS(Goalies!$J:$J,Goalies!$C:$C,Projections!$F21,Goalies!$A:$A,Projections!K$2)</f>
        <v>1.0049999999999999</v>
      </c>
      <c r="L21" s="5">
        <f ca="1">IFERROR($G21*H22,0)</f>
        <v>3.0769488771910876</v>
      </c>
      <c r="M21" s="5">
        <f ca="1">IFERROR($G21*I22,0)</f>
        <v>3.3136372523596327</v>
      </c>
      <c r="N21" s="5">
        <f ca="1">IFERROR($G21*J22,0)</f>
        <v>3.0769488771910876</v>
      </c>
      <c r="O21" s="5">
        <f ca="1">IFERROR($G21*K22,0)</f>
        <v>3.3136372523596327</v>
      </c>
      <c r="P21" s="2" t="str">
        <f ca="1">_xlfn.XLOOKUP(B21,'2026'!A:A,'2026'!AS:AS)</f>
        <v>Weak</v>
      </c>
      <c r="Q21" s="5" t="str" cm="1">
        <f t="array" aca="1" ref="Q21" ca="1">_xlfn.XLOOKUP(1, (Goalies!C:C=Projections!W21)*(Goalies!A:A=Projections!$Q$4), Goalies!D:D)</f>
        <v>Jake Oettinger</v>
      </c>
      <c r="R21" s="5" t="str" cm="1">
        <f t="array" aca="1" ref="R21" ca="1">_xlfn.XLOOKUP(1, (Goalies!C:C=Projections!W21)*(Goalies!A:A=Projections!$R$4), Goalies!D:D)</f>
        <v>Casey DeSmith</v>
      </c>
      <c r="S21" s="24">
        <v>1</v>
      </c>
      <c r="T21" s="5">
        <f ca="1">IFERROR(L21*S22+(1-S22)*M21,0)</f>
        <v>3.3136372523596327</v>
      </c>
      <c r="U21" s="5"/>
      <c r="V21" s="5"/>
      <c r="W21" s="40" t="str">
        <f t="shared" ca="1" si="1"/>
        <v>DAL</v>
      </c>
      <c r="X21" s="43">
        <f ca="1">'2026'!BJ19</f>
        <v>-127</v>
      </c>
      <c r="Y21" s="43">
        <f ca="1">'2026'!BK19</f>
        <v>-152</v>
      </c>
      <c r="Z21" s="43">
        <f ca="1">'2026'!BL19</f>
        <v>-124</v>
      </c>
      <c r="AA21" s="43">
        <f ca="1">'2026'!BM19</f>
        <v>103</v>
      </c>
    </row>
    <row r="22" spans="1:27" x14ac:dyDescent="0.2">
      <c r="A22" s="34">
        <f ca="1">IF(D22=0,"0",(_xlfn.XLOOKUP(B22,'2026'!A:A,'2026'!C:C)))</f>
        <v>46044</v>
      </c>
      <c r="B22" t="str">
        <f ca="1"/>
        <v>2025020797 CBJ</v>
      </c>
      <c r="C22">
        <f ca="1"/>
        <v>2025020797</v>
      </c>
      <c r="D22" s="7">
        <f ca="1">_xlfn.XLOOKUP(B22,'2026'!A:A,'2026'!AT:AT)</f>
        <v>2.9474087842272878</v>
      </c>
      <c r="E22" s="7">
        <f ca="1">_xlfn.XLOOKUP(B22,'2026'!A:A,'2026'!Z:Z)</f>
        <v>0.97499999999999998</v>
      </c>
      <c r="F22" s="39" t="str">
        <f ca="1">_xlfn.XLOOKUP(B22,'2026'!A:A,'2026'!E:E)</f>
        <v>CBJ</v>
      </c>
      <c r="G22" s="5">
        <f ca="1">D22/E21</f>
        <v>2.9622198836455156</v>
      </c>
      <c r="H22" s="5">
        <f ca="1">SUMIFS(Goalies!$J:$J,Goalies!$C:$C,Projections!$F22,Goalies!$A:$A,Projections!H$4)</f>
        <v>0.97499999999999998</v>
      </c>
      <c r="I22" s="5">
        <f ca="1">SUMIFS(Goalies!$J:$J,Goalies!$C:$C,Projections!$F22,Goalies!$A:$A,Projections!I$4)</f>
        <v>1.05</v>
      </c>
      <c r="J22" s="5">
        <f ca="1">SUMIFS(Goalies!$J:$J,Goalies!$C:$C,Projections!$F22,Goalies!$A:$A,Projections!J$4)</f>
        <v>0.97499999999999998</v>
      </c>
      <c r="K22" s="5">
        <f ca="1">SUMIFS(Goalies!$J:$J,Goalies!$C:$C,Projections!$F22,Goalies!$A:$A,Projections!K$4)</f>
        <v>1.05</v>
      </c>
      <c r="L22" s="5">
        <f ca="1">IFERROR($G22*H21,0)</f>
        <v>2.9474087842272878</v>
      </c>
      <c r="M22" s="5">
        <f ca="1">IFERROR($G22*I21,0)</f>
        <v>2.9474087842272878</v>
      </c>
      <c r="N22" s="5">
        <f ca="1">IFERROR($G22*J21,0)</f>
        <v>2.9770309830637429</v>
      </c>
      <c r="O22" s="5">
        <f ca="1">IFERROR($G22*K21,0)</f>
        <v>2.9770309830637429</v>
      </c>
      <c r="P22" s="2" t="str">
        <f ca="1">_xlfn.XLOOKUP(B22,'2026'!A:A,'2026'!AS:AS)</f>
        <v>Weak</v>
      </c>
      <c r="Q22" s="5" t="str" cm="1">
        <f t="array" aca="1" ref="Q22" ca="1">_xlfn.XLOOKUP(1, (Goalies!C:C=Projections!W22)*(Goalies!A:A=Projections!$Q$4), Goalies!D:D)</f>
        <v>Jet Greaves</v>
      </c>
      <c r="R22" s="5" t="str" cm="1">
        <f t="array" aca="1" ref="R22" ca="1">_xlfn.XLOOKUP(1, (Goalies!C:C=Projections!W22)*(Goalies!A:A=Projections!$R$4), Goalies!D:D)</f>
        <v>Elvis Merzlikins</v>
      </c>
      <c r="S22" s="24">
        <v>0</v>
      </c>
      <c r="T22" s="5">
        <f ca="1">IFERROR(L22*S21+(1-S21)*N22,0)</f>
        <v>2.9474087842272878</v>
      </c>
      <c r="U22" s="5"/>
      <c r="V22" s="5"/>
      <c r="W22" s="40" t="str">
        <f t="shared" ca="1" si="1"/>
        <v>CBJ</v>
      </c>
      <c r="X22" s="43">
        <f ca="1">'2026'!BJ20</f>
        <v>127</v>
      </c>
      <c r="Y22" s="43">
        <f ca="1">'2026'!BK20</f>
        <v>152</v>
      </c>
      <c r="Z22" s="43">
        <f ca="1">'2026'!BL20</f>
        <v>124</v>
      </c>
      <c r="AA22" s="43">
        <f ca="1">'2026'!BM20</f>
        <v>-103</v>
      </c>
    </row>
    <row r="23" spans="1:27" x14ac:dyDescent="0.2">
      <c r="A23" s="34">
        <f ca="1">IF(D23=0,"0",(_xlfn.XLOOKUP(B23,'2026'!A:A,'2026'!C:C)))</f>
        <v>46044</v>
      </c>
      <c r="B23" t="str">
        <f ca="1"/>
        <v>2025020794 VGK</v>
      </c>
      <c r="C23">
        <f ca="1"/>
        <v>2025020794</v>
      </c>
      <c r="D23" s="7">
        <f ca="1">_xlfn.XLOOKUP(B23,'2026'!A:A,'2026'!AT:AT)</f>
        <v>3.0326366809385492</v>
      </c>
      <c r="E23" s="7">
        <f ca="1">_xlfn.XLOOKUP(B23,'2026'!A:A,'2026'!Z:Z)</f>
        <v>1</v>
      </c>
      <c r="F23" s="39" t="str">
        <f ca="1">_xlfn.XLOOKUP(B23,'2026'!A:A,'2026'!E:E)</f>
        <v>VGK</v>
      </c>
      <c r="G23" s="5">
        <f ca="1">D23/E24</f>
        <v>3.1103965958344095</v>
      </c>
      <c r="H23" s="5">
        <f ca="1">SUMIFS(Goalies!$J:$J,Goalies!$C:$C,Projections!$F23,Goalies!$A:$A,Projections!H$2)</f>
        <v>1</v>
      </c>
      <c r="I23" s="5">
        <f ca="1">SUMIFS(Goalies!$J:$J,Goalies!$C:$C,Projections!$F23,Goalies!$A:$A,Projections!I$2)</f>
        <v>1</v>
      </c>
      <c r="J23" s="5">
        <f ca="1">SUMIFS(Goalies!$J:$J,Goalies!$C:$C,Projections!$F23,Goalies!$A:$A,Projections!J$2)</f>
        <v>2.04</v>
      </c>
      <c r="K23" s="5">
        <f ca="1">SUMIFS(Goalies!$J:$J,Goalies!$C:$C,Projections!$F23,Goalies!$A:$A,Projections!K$2)</f>
        <v>2.04</v>
      </c>
      <c r="L23" s="5">
        <f ca="1">IFERROR($G23*H24,0)</f>
        <v>3.0326366809385492</v>
      </c>
      <c r="M23" s="5">
        <f ca="1">IFERROR($G23*I24,0)</f>
        <v>3.2348124596677859</v>
      </c>
      <c r="N23" s="5">
        <f ca="1">IFERROR($G23*J24,0)</f>
        <v>3.0326366809385492</v>
      </c>
      <c r="O23" s="5">
        <f ca="1">IFERROR($G23*K24,0)</f>
        <v>3.2348124596677859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Adin Hill</v>
      </c>
      <c r="R23" s="5" t="str" cm="1">
        <f t="array" aca="1" ref="R23" ca="1">_xlfn.XLOOKUP(1, (Goalies!C:C=Projections!W23)*(Goalies!A:A=Projections!$R$4), Goalies!D:D)</f>
        <v>Akira Schmid</v>
      </c>
      <c r="S23" s="24">
        <v>1</v>
      </c>
      <c r="T23" s="5">
        <f ca="1">IFERROR(L23*S24+(1-S24)*M23,0)</f>
        <v>3.0326366809385492</v>
      </c>
      <c r="U23" s="5"/>
      <c r="V23" s="5"/>
      <c r="W23" t="str">
        <f t="shared" ca="1" si="1"/>
        <v>VGK</v>
      </c>
      <c r="X23" s="2">
        <f ca="1">'2026'!BJ21</f>
        <v>-110</v>
      </c>
      <c r="Y23" s="2">
        <f ca="1">'2026'!BK21</f>
        <v>-125</v>
      </c>
      <c r="Z23" s="2">
        <f ca="1">'2026'!BL21</f>
        <v>101</v>
      </c>
      <c r="AA23" s="2">
        <f ca="1">'2026'!BM21</f>
        <v>127</v>
      </c>
    </row>
    <row r="24" spans="1:27" x14ac:dyDescent="0.2">
      <c r="A24" s="34">
        <f ca="1">IF(D24=0,"0",(_xlfn.XLOOKUP(B24,'2026'!A:A,'2026'!C:C)))</f>
        <v>46044</v>
      </c>
      <c r="B24" t="str">
        <f ca="1"/>
        <v>2025020794 BOS</v>
      </c>
      <c r="C24">
        <f ca="1"/>
        <v>2025020794</v>
      </c>
      <c r="D24" s="7">
        <f ca="1">_xlfn.XLOOKUP(B24,'2026'!A:A,'2026'!AT:AT)</f>
        <v>2.925564985995369</v>
      </c>
      <c r="E24" s="7">
        <f ca="1">_xlfn.XLOOKUP(B24,'2026'!A:A,'2026'!Z:Z)</f>
        <v>0.97499999999999998</v>
      </c>
      <c r="F24" s="39" t="str">
        <f ca="1">_xlfn.XLOOKUP(B24,'2026'!A:A,'2026'!E:E)</f>
        <v>BOS</v>
      </c>
      <c r="G24" s="5">
        <f ca="1">D24/E23</f>
        <v>2.925564985995369</v>
      </c>
      <c r="H24" s="5">
        <f ca="1">SUMIFS(Goalies!$J:$J,Goalies!$C:$C,Projections!$F24,Goalies!$A:$A,Projections!H$4)</f>
        <v>0.97499999999999998</v>
      </c>
      <c r="I24" s="5">
        <f ca="1">SUMIFS(Goalies!$J:$J,Goalies!$C:$C,Projections!$F24,Goalies!$A:$A,Projections!I$4)</f>
        <v>1.04</v>
      </c>
      <c r="J24" s="5">
        <f ca="1">SUMIFS(Goalies!$J:$J,Goalies!$C:$C,Projections!$F24,Goalies!$A:$A,Projections!J$4)</f>
        <v>0.97499999999999998</v>
      </c>
      <c r="K24" s="5">
        <f ca="1">SUMIFS(Goalies!$J:$J,Goalies!$C:$C,Projections!$F24,Goalies!$A:$A,Projections!K$4)</f>
        <v>1.04</v>
      </c>
      <c r="L24" s="5">
        <f ca="1">IFERROR($G24*H23,0)</f>
        <v>2.925564985995369</v>
      </c>
      <c r="M24" s="5">
        <f ca="1">IFERROR($G24*I23,0)</f>
        <v>2.925564985995369</v>
      </c>
      <c r="N24" s="5">
        <f ca="1">IFERROR($G24*J23,0)</f>
        <v>5.9681525714305526</v>
      </c>
      <c r="O24" s="5">
        <f ca="1">IFERROR($G24*K23,0)</f>
        <v>5.9681525714305526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Jeremy Swayman</v>
      </c>
      <c r="R24" s="5" t="str" cm="1">
        <f t="array" aca="1" ref="R24" ca="1">_xlfn.XLOOKUP(1, (Goalies!C:C=Projections!W24)*(Goalies!A:A=Projections!$R$4), Goalies!D:D)</f>
        <v>Joonas Korpisalo</v>
      </c>
      <c r="S24" s="24">
        <v>1</v>
      </c>
      <c r="T24" s="5">
        <f ca="1">IFERROR(L24*S23+(1-S23)*N24,0)</f>
        <v>2.925564985995369</v>
      </c>
      <c r="U24" s="5"/>
      <c r="V24" s="5"/>
      <c r="W24" t="str">
        <f t="shared" ca="1" si="1"/>
        <v>BOS</v>
      </c>
      <c r="X24" s="2">
        <f ca="1">'2026'!BJ22</f>
        <v>110</v>
      </c>
      <c r="Y24" s="2">
        <f ca="1">'2026'!BK22</f>
        <v>125</v>
      </c>
      <c r="Z24" s="2">
        <f ca="1">'2026'!BL22</f>
        <v>-101</v>
      </c>
      <c r="AA24" s="2">
        <f ca="1">'2026'!BM22</f>
        <v>-127</v>
      </c>
    </row>
    <row r="25" spans="1:27" x14ac:dyDescent="0.2">
      <c r="A25" s="34">
        <f ca="1">IF(D25=0,"0",(_xlfn.XLOOKUP(B25,'2026'!A:A,'2026'!C:C)))</f>
        <v>46044</v>
      </c>
      <c r="B25" t="str">
        <f ca="1"/>
        <v>2025020799 FLA</v>
      </c>
      <c r="C25">
        <f ca="1"/>
        <v>2025020799</v>
      </c>
      <c r="D25" s="7">
        <f ca="1">_xlfn.XLOOKUP(B25,'2026'!A:A,'2026'!AT:AT)</f>
        <v>2.9334640298843007</v>
      </c>
      <c r="E25" s="7">
        <f ca="1">_xlfn.XLOOKUP(B25,'2026'!A:A,'2026'!Z:Z)</f>
        <v>0.995</v>
      </c>
      <c r="F25" s="39" t="str">
        <f ca="1">_xlfn.XLOOKUP(B25,'2026'!A:A,'2026'!E:E)</f>
        <v>FLA</v>
      </c>
      <c r="G25" s="5">
        <f ca="1">D25/E26</f>
        <v>3.0398590983257003</v>
      </c>
      <c r="H25" s="5">
        <f ca="1">SUMIFS(Goalies!$J:$J,Goalies!$C:$C,Projections!$F25,Goalies!$A:$A,Projections!H$2)</f>
        <v>0.995</v>
      </c>
      <c r="I25" s="5">
        <f ca="1">SUMIFS(Goalies!$J:$J,Goalies!$C:$C,Projections!$F25,Goalies!$A:$A,Projections!I$2)</f>
        <v>0.995</v>
      </c>
      <c r="J25" s="5">
        <f ca="1">SUMIFS(Goalies!$J:$J,Goalies!$C:$C,Projections!$F25,Goalies!$A:$A,Projections!J$2)</f>
        <v>1.0049999999999999</v>
      </c>
      <c r="K25" s="5">
        <f ca="1">SUMIFS(Goalies!$J:$J,Goalies!$C:$C,Projections!$F25,Goalies!$A:$A,Projections!K$2)</f>
        <v>1.0049999999999999</v>
      </c>
      <c r="L25" s="5">
        <f ca="1">IFERROR($G25*H26,0)</f>
        <v>2.9334640298843007</v>
      </c>
      <c r="M25" s="5">
        <f ca="1">IFERROR($G25*I26,0)</f>
        <v>3.2222506442252423</v>
      </c>
      <c r="N25" s="5">
        <f ca="1">IFERROR($G25*J26,0)</f>
        <v>2.9334640298843007</v>
      </c>
      <c r="O25" s="5">
        <f ca="1">IFERROR($G25*K26,0)</f>
        <v>3.2222506442252423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Sergei Bobrovsky</v>
      </c>
      <c r="R25" s="5" t="str" cm="1">
        <f t="array" aca="1" ref="R25" ca="1">_xlfn.XLOOKUP(1, (Goalies!C:C=Projections!W25)*(Goalies!A:A=Projections!$R$4), Goalies!D:D)</f>
        <v>Daniil Tarasov</v>
      </c>
      <c r="S25" s="24">
        <v>1</v>
      </c>
      <c r="T25" s="5">
        <f ca="1">IFERROR(L25*S26+(1-S26)*M25,0)</f>
        <v>2.9334640298843007</v>
      </c>
      <c r="U25" s="5"/>
      <c r="V25" s="5"/>
      <c r="W25" s="40" t="str">
        <f t="shared" ca="1" si="1"/>
        <v>FLA</v>
      </c>
      <c r="X25" s="43">
        <f ca="1">'2026'!BJ23</f>
        <v>-104</v>
      </c>
      <c r="Y25" s="43">
        <f ca="1">'2026'!BK23</f>
        <v>-117</v>
      </c>
      <c r="Z25" s="43">
        <f ca="1">'2026'!BL23</f>
        <v>109</v>
      </c>
      <c r="AA25" s="43">
        <f ca="1">'2026'!BM23</f>
        <v>135</v>
      </c>
    </row>
    <row r="26" spans="1:27" x14ac:dyDescent="0.2">
      <c r="A26" s="34">
        <f ca="1">IF(D26=0,"0",(_xlfn.XLOOKUP(B26,'2026'!A:A,'2026'!C:C)))</f>
        <v>46044</v>
      </c>
      <c r="B26" t="str">
        <f ca="1"/>
        <v>2025020799 WPG</v>
      </c>
      <c r="C26">
        <f ca="1"/>
        <v>2025020799</v>
      </c>
      <c r="D26" s="7">
        <f ca="1">_xlfn.XLOOKUP(B26,'2026'!A:A,'2026'!AT:AT)</f>
        <v>2.9201995958827949</v>
      </c>
      <c r="E26" s="7">
        <f ca="1">_xlfn.XLOOKUP(B26,'2026'!A:A,'2026'!Z:Z)</f>
        <v>0.96499999999999997</v>
      </c>
      <c r="F26" s="39" t="str">
        <f ca="1">_xlfn.XLOOKUP(B26,'2026'!A:A,'2026'!E:E)</f>
        <v>WPG</v>
      </c>
      <c r="G26" s="5">
        <f ca="1">D26/E25</f>
        <v>2.9348739657113518</v>
      </c>
      <c r="H26" s="5">
        <f ca="1">SUMIFS(Goalies!$J:$J,Goalies!$C:$C,Projections!$F26,Goalies!$A:$A,Projections!H$4)</f>
        <v>0.96499999999999997</v>
      </c>
      <c r="I26" s="5">
        <f ca="1">SUMIFS(Goalies!$J:$J,Goalies!$C:$C,Projections!$F26,Goalies!$A:$A,Projections!I$4)</f>
        <v>1.06</v>
      </c>
      <c r="J26" s="5">
        <f ca="1">SUMIFS(Goalies!$J:$J,Goalies!$C:$C,Projections!$F26,Goalies!$A:$A,Projections!J$4)</f>
        <v>0.96499999999999997</v>
      </c>
      <c r="K26" s="5">
        <f ca="1">SUMIFS(Goalies!$J:$J,Goalies!$C:$C,Projections!$F26,Goalies!$A:$A,Projections!K$4)</f>
        <v>1.06</v>
      </c>
      <c r="L26" s="5">
        <f ca="1">IFERROR($G26*H25,0)</f>
        <v>2.9201995958827949</v>
      </c>
      <c r="M26" s="5">
        <f ca="1">IFERROR($G26*I25,0)</f>
        <v>2.9201995958827949</v>
      </c>
      <c r="N26" s="5">
        <f ca="1">IFERROR($G26*J25,0)</f>
        <v>2.9495483355399084</v>
      </c>
      <c r="O26" s="5">
        <f ca="1">IFERROR($G26*K25,0)</f>
        <v>2.9495483355399084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Connor Hellebuyck</v>
      </c>
      <c r="R26" s="5" t="str" cm="1">
        <f t="array" aca="1" ref="R26" ca="1">_xlfn.XLOOKUP(1, (Goalies!C:C=Projections!W26)*(Goalies!A:A=Projections!$R$4), Goalies!D:D)</f>
        <v>Eric Comrie</v>
      </c>
      <c r="S26" s="24">
        <v>1</v>
      </c>
      <c r="T26" s="5">
        <f ca="1">IFERROR(L26*S25+(1-S25)*N26,0)</f>
        <v>2.9201995958827949</v>
      </c>
      <c r="U26" s="5"/>
      <c r="V26" s="5"/>
      <c r="W26" s="40" t="str">
        <f t="shared" ca="1" si="1"/>
        <v>WPG</v>
      </c>
      <c r="X26" s="43">
        <f ca="1">'2026'!BJ24</f>
        <v>104</v>
      </c>
      <c r="Y26" s="43">
        <f ca="1">'2026'!BK24</f>
        <v>117</v>
      </c>
      <c r="Z26" s="43">
        <f ca="1">'2026'!BL24</f>
        <v>-109</v>
      </c>
      <c r="AA26" s="43">
        <f ca="1">'2026'!BM24</f>
        <v>-135</v>
      </c>
    </row>
    <row r="27" spans="1:27" x14ac:dyDescent="0.2">
      <c r="A27" s="34">
        <f ca="1">IF(D27=0,"0",(_xlfn.XLOOKUP(B27,'2026'!A:A,'2026'!C:C)))</f>
        <v>46044</v>
      </c>
      <c r="B27" t="str">
        <f ca="1"/>
        <v>2025020798 OTT</v>
      </c>
      <c r="C27">
        <f ca="1"/>
        <v>2025020798</v>
      </c>
      <c r="D27" s="7">
        <f ca="1">_xlfn.XLOOKUP(B27,'2026'!A:A,'2026'!AT:AT)</f>
        <v>3.0818222580063983</v>
      </c>
      <c r="E27" s="7">
        <f ca="1">_xlfn.XLOOKUP(B27,'2026'!A:A,'2026'!Z:Z)</f>
        <v>1.02</v>
      </c>
      <c r="F27" s="39" t="str">
        <f ca="1">_xlfn.XLOOKUP(B27,'2026'!A:A,'2026'!E:E)</f>
        <v>OTT</v>
      </c>
      <c r="G27" s="5">
        <f ca="1">D27/E28</f>
        <v>3.1099949307939103</v>
      </c>
      <c r="H27" s="5">
        <f ca="1">SUMIFS(Goalies!$J:$J,Goalies!$C:$C,Projections!$F27,Goalies!$A:$A,Projections!H$2)</f>
        <v>0.99</v>
      </c>
      <c r="I27" s="5">
        <f ca="1">SUMIFS(Goalies!$J:$J,Goalies!$C:$C,Projections!$F27,Goalies!$A:$A,Projections!I$2)</f>
        <v>0.99</v>
      </c>
      <c r="J27" s="5">
        <f ca="1">SUMIFS(Goalies!$J:$J,Goalies!$C:$C,Projections!$F27,Goalies!$A:$A,Projections!J$2)</f>
        <v>1.03</v>
      </c>
      <c r="K27" s="5">
        <f ca="1">SUMIFS(Goalies!$J:$J,Goalies!$C:$C,Projections!$F27,Goalies!$A:$A,Projections!K$2)</f>
        <v>1.03</v>
      </c>
      <c r="L27" s="5">
        <f ca="1">IFERROR($G27*H28,0)</f>
        <v>3.0818222580063983</v>
      </c>
      <c r="M27" s="5">
        <f ca="1">IFERROR($G27*I28,0)</f>
        <v>3.1721948294097886</v>
      </c>
      <c r="N27" s="5">
        <f ca="1">IFERROR($G27*J28,0)</f>
        <v>3.0818222580063983</v>
      </c>
      <c r="O27" s="5">
        <f ca="1">IFERROR($G27*K28,0)</f>
        <v>3.1721948294097886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Linus Ullmark</v>
      </c>
      <c r="R27" s="5" t="str" cm="1">
        <f t="array" aca="1" ref="R27" ca="1">_xlfn.XLOOKUP(1, (Goalies!C:C=Projections!W27)*(Goalies!A:A=Projections!$R$4), Goalies!D:D)</f>
        <v>Leevi Merilainen</v>
      </c>
      <c r="S27" s="24">
        <v>1</v>
      </c>
      <c r="T27" s="5">
        <f ca="1">IFERROR(L27*S28+(1-S28)*M27,0)</f>
        <v>3.0818222580063983</v>
      </c>
      <c r="U27" s="5"/>
      <c r="V27" s="5"/>
      <c r="W27" t="str">
        <f t="shared" ca="1" si="1"/>
        <v>OTT</v>
      </c>
      <c r="X27" s="2">
        <f ca="1">'2026'!BJ25</f>
        <v>-104</v>
      </c>
      <c r="Y27" s="2">
        <f ca="1">'2026'!BK25</f>
        <v>-140</v>
      </c>
      <c r="Z27" s="2">
        <f ca="1">'2026'!BL25</f>
        <v>-113</v>
      </c>
      <c r="AA27" s="2">
        <f ca="1">'2026'!BM25</f>
        <v>113</v>
      </c>
    </row>
    <row r="28" spans="1:27" x14ac:dyDescent="0.2">
      <c r="A28" s="34">
        <f ca="1">IF(D28=0,"0",(_xlfn.XLOOKUP(B28,'2026'!A:A,'2026'!C:C)))</f>
        <v>46044</v>
      </c>
      <c r="B28" t="str">
        <f ca="1"/>
        <v>2025020798 NSH</v>
      </c>
      <c r="C28">
        <f ca="1"/>
        <v>2025020798</v>
      </c>
      <c r="D28" s="7">
        <f ca="1">_xlfn.XLOOKUP(B28,'2026'!A:A,'2026'!AT:AT)</f>
        <v>3.1467255493628326</v>
      </c>
      <c r="E28" s="7">
        <f ca="1">_xlfn.XLOOKUP(B28,'2026'!A:A,'2026'!Z:Z)</f>
        <v>0.99094124800379646</v>
      </c>
      <c r="F28" s="39" t="str">
        <f ca="1">_xlfn.XLOOKUP(B28,'2026'!A:A,'2026'!E:E)</f>
        <v>NSH</v>
      </c>
      <c r="G28" s="5">
        <f ca="1">D28/E27</f>
        <v>3.0850250483949337</v>
      </c>
      <c r="H28" s="5">
        <f ca="1">SUMIFS(Goalies!$J:$J,Goalies!$C:$C,Projections!$F28,Goalies!$A:$A,Projections!H$4)</f>
        <v>0.99094124800379646</v>
      </c>
      <c r="I28" s="5">
        <f ca="1">SUMIFS(Goalies!$J:$J,Goalies!$C:$C,Projections!$F28,Goalies!$A:$A,Projections!I$4)</f>
        <v>1.02</v>
      </c>
      <c r="J28" s="5">
        <f ca="1">SUMIFS(Goalies!$J:$J,Goalies!$C:$C,Projections!$F28,Goalies!$A:$A,Projections!J$4)</f>
        <v>0.99094124800379646</v>
      </c>
      <c r="K28" s="5">
        <f ca="1">SUMIFS(Goalies!$J:$J,Goalies!$C:$C,Projections!$F28,Goalies!$A:$A,Projections!K$4)</f>
        <v>1.02</v>
      </c>
      <c r="L28" s="5">
        <f ca="1">IFERROR($G28*H27,0)</f>
        <v>3.0541747979109846</v>
      </c>
      <c r="M28" s="5">
        <f ca="1">IFERROR($G28*I27,0)</f>
        <v>3.0541747979109846</v>
      </c>
      <c r="N28" s="5">
        <f ca="1">IFERROR($G28*J27,0)</f>
        <v>3.1775757998467817</v>
      </c>
      <c r="O28" s="5">
        <f ca="1">IFERROR($G28*K27,0)</f>
        <v>3.1775757998467817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Juuse Saros</v>
      </c>
      <c r="R28" s="5" t="str" cm="1">
        <f t="array" aca="1" ref="R28" ca="1">_xlfn.XLOOKUP(1, (Goalies!C:C=Projections!W28)*(Goalies!A:A=Projections!$R$4), Goalies!D:D)</f>
        <v>Justus Annunen</v>
      </c>
      <c r="S28" s="24">
        <v>1</v>
      </c>
      <c r="T28" s="5">
        <f ca="1">IFERROR(L28*S27+(1-S27)*N28,0)</f>
        <v>3.0541747979109846</v>
      </c>
      <c r="U28" s="5"/>
      <c r="V28" s="5"/>
      <c r="W28" t="str">
        <f t="shared" ca="1" si="1"/>
        <v>NSH</v>
      </c>
      <c r="X28" s="2">
        <f ca="1">'2026'!BJ26</f>
        <v>104</v>
      </c>
      <c r="Y28" s="2">
        <f ca="1">'2026'!BK26</f>
        <v>140</v>
      </c>
      <c r="Z28" s="2">
        <f ca="1">'2026'!BL26</f>
        <v>113</v>
      </c>
      <c r="AA28" s="2">
        <f ca="1">'2026'!BM26</f>
        <v>-113</v>
      </c>
    </row>
    <row r="29" spans="1:27" x14ac:dyDescent="0.2">
      <c r="A29" s="34">
        <f ca="1">IF(D29=0,"0",(_xlfn.XLOOKUP(B29,'2026'!A:A,'2026'!C:C)))</f>
        <v>46044</v>
      </c>
      <c r="B29" t="str">
        <f ca="1"/>
        <v>2025020800 PIT</v>
      </c>
      <c r="C29">
        <f ca="1"/>
        <v>2025020800</v>
      </c>
      <c r="D29" s="7">
        <f ca="1">_xlfn.XLOOKUP(B29,'2026'!A:A,'2026'!AT:AT)</f>
        <v>2.8482915373296827</v>
      </c>
      <c r="E29" s="7">
        <f ca="1">_xlfn.XLOOKUP(B29,'2026'!A:A,'2026'!Z:Z)</f>
        <v>1.03</v>
      </c>
      <c r="F29" s="39" t="str">
        <f ca="1">_xlfn.XLOOKUP(B29,'2026'!A:A,'2026'!E:E)</f>
        <v>PIT</v>
      </c>
      <c r="G29" s="5">
        <f ca="1">D29/E30</f>
        <v>2.9213246536714697</v>
      </c>
      <c r="H29" s="5">
        <f ca="1">SUMIFS(Goalies!$J:$J,Goalies!$C:$C,Projections!$F29,Goalies!$A:$A,Projections!H$2)</f>
        <v>0.97499999999999998</v>
      </c>
      <c r="I29" s="5">
        <f ca="1">SUMIFS(Goalies!$J:$J,Goalies!$C:$C,Projections!$F29,Goalies!$A:$A,Projections!I$2)</f>
        <v>0.97499999999999998</v>
      </c>
      <c r="J29" s="5">
        <f ca="1">SUMIFS(Goalies!$J:$J,Goalies!$C:$C,Projections!$F29,Goalies!$A:$A,Projections!J$2)</f>
        <v>2.0700000000000003</v>
      </c>
      <c r="K29" s="5">
        <f ca="1">SUMIFS(Goalies!$J:$J,Goalies!$C:$C,Projections!$F29,Goalies!$A:$A,Projections!K$2)</f>
        <v>2.0700000000000003</v>
      </c>
      <c r="L29" s="5">
        <f ca="1">IFERROR($G29*H30,0)</f>
        <v>2.8482915373296827</v>
      </c>
      <c r="M29" s="5">
        <f ca="1">IFERROR($G29*I30,0)</f>
        <v>3.0089643932816137</v>
      </c>
      <c r="N29" s="5">
        <f ca="1">IFERROR($G29*J30,0)</f>
        <v>2.8482915373296827</v>
      </c>
      <c r="O29" s="5">
        <f ca="1">IFERROR($G29*K30,0)</f>
        <v>3.0089643932816137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Stuart Skinner</v>
      </c>
      <c r="R29" s="5" t="str" cm="1">
        <f t="array" aca="1" ref="R29" ca="1">_xlfn.XLOOKUP(1, (Goalies!C:C=Projections!W29)*(Goalies!A:A=Projections!$R$4), Goalies!D:D)</f>
        <v>Arturs Silovs</v>
      </c>
      <c r="S29" s="24">
        <v>1</v>
      </c>
      <c r="T29" s="5">
        <f ca="1">IFERROR(L29*S28+(1-S28)*N29,0)</f>
        <v>2.8482915373296827</v>
      </c>
      <c r="U29" s="5"/>
      <c r="V29" s="5"/>
      <c r="W29" s="40" t="str">
        <f t="shared" ca="1" si="1"/>
        <v>PIT</v>
      </c>
      <c r="X29" s="43">
        <f ca="1">'2026'!BJ27</f>
        <v>163</v>
      </c>
      <c r="Y29" s="43">
        <f ca="1">'2026'!BK27</f>
        <v>-174</v>
      </c>
      <c r="Z29" s="43">
        <f ca="1">'2026'!BL27</f>
        <v>-143</v>
      </c>
      <c r="AA29" s="43">
        <f ca="1">'2026'!BM27</f>
        <v>-109</v>
      </c>
    </row>
    <row r="30" spans="1:27" x14ac:dyDescent="0.2">
      <c r="A30" s="34">
        <f ca="1">IF(D30=0,"0",(_xlfn.XLOOKUP(B30,'2026'!A:A,'2026'!C:C)))</f>
        <v>46044</v>
      </c>
      <c r="B30" t="str">
        <f ca="1"/>
        <v>2025020800 EDM</v>
      </c>
      <c r="C30">
        <f ca="1"/>
        <v>2025020800</v>
      </c>
      <c r="D30" s="7">
        <f ca="1">_xlfn.XLOOKUP(B30,'2026'!A:A,'2026'!AT:AT)</f>
        <v>3.8307444709734844</v>
      </c>
      <c r="E30" s="7">
        <f ca="1">_xlfn.XLOOKUP(B30,'2026'!A:A,'2026'!Z:Z)</f>
        <v>0.97499999999999998</v>
      </c>
      <c r="F30" s="39" t="str">
        <f ca="1">_xlfn.XLOOKUP(B30,'2026'!A:A,'2026'!E:E)</f>
        <v>EDM</v>
      </c>
      <c r="G30" s="5">
        <f ca="1">D30/E29</f>
        <v>3.7191693892946449</v>
      </c>
      <c r="H30" s="5">
        <f ca="1">SUMIFS(Goalies!$J:$J,Goalies!$C:$C,Projections!$F30,Goalies!$A:$A,Projections!H$4)</f>
        <v>0.97499999999999998</v>
      </c>
      <c r="I30" s="5">
        <f ca="1">SUMIFS(Goalies!$J:$J,Goalies!$C:$C,Projections!$F30,Goalies!$A:$A,Projections!I$4)</f>
        <v>1.03</v>
      </c>
      <c r="J30" s="5">
        <f ca="1">SUMIFS(Goalies!$J:$J,Goalies!$C:$C,Projections!$F30,Goalies!$A:$A,Projections!J$4)</f>
        <v>0.97499999999999998</v>
      </c>
      <c r="K30" s="5">
        <f ca="1">SUMIFS(Goalies!$J:$J,Goalies!$C:$C,Projections!$F30,Goalies!$A:$A,Projections!K$4)</f>
        <v>1.03</v>
      </c>
      <c r="L30" s="5">
        <f ca="1">IFERROR($G30*H29,0)</f>
        <v>3.6261901545622788</v>
      </c>
      <c r="M30" s="5">
        <f ca="1">IFERROR($G30*I29,0)</f>
        <v>3.6261901545622788</v>
      </c>
      <c r="N30" s="5">
        <f ca="1">IFERROR($G30*J29,0)</f>
        <v>7.6986806358399162</v>
      </c>
      <c r="O30" s="5">
        <f ca="1">IFERROR($G30*K29,0)</f>
        <v>7.6986806358399162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Tristan Jarry</v>
      </c>
      <c r="R30" s="5" t="str" cm="1">
        <f t="array" aca="1" ref="R30" ca="1">_xlfn.XLOOKUP(1, (Goalies!C:C=Projections!W30)*(Goalies!A:A=Projections!$R$4), Goalies!D:D)</f>
        <v>Calvin Pickard</v>
      </c>
      <c r="S30" s="24">
        <v>1</v>
      </c>
      <c r="T30" s="5">
        <f ca="1">IFERROR(L30*S29+(1-S29)*N30,0)</f>
        <v>3.6261901545622788</v>
      </c>
      <c r="U30" s="5"/>
      <c r="V30" s="5"/>
      <c r="W30" s="40" t="str">
        <f t="shared" ca="1" si="1"/>
        <v>EDM</v>
      </c>
      <c r="X30" s="43">
        <f ca="1">'2026'!BJ28</f>
        <v>-163</v>
      </c>
      <c r="Y30" s="43">
        <f ca="1">'2026'!BK28</f>
        <v>174</v>
      </c>
      <c r="Z30" s="43">
        <f ca="1">'2026'!BL28</f>
        <v>143</v>
      </c>
      <c r="AA30" s="43">
        <f ca="1">'2026'!BM28</f>
        <v>109</v>
      </c>
    </row>
    <row r="31" spans="1:27" x14ac:dyDescent="0.2">
      <c r="A31" s="34">
        <f ca="1">IF(D31=0,"0",(_xlfn.XLOOKUP(B31,'2026'!A:A,'2026'!C:C)))</f>
        <v>46044</v>
      </c>
      <c r="B31" t="str">
        <f ca="1"/>
        <v>2025020801 DET</v>
      </c>
      <c r="C31">
        <f ca="1"/>
        <v>2025020801</v>
      </c>
      <c r="D31" s="7">
        <f ca="1">_xlfn.XLOOKUP(B31,'2026'!A:A,'2026'!AT:AT)</f>
        <v>2.7563634761452098</v>
      </c>
      <c r="E31" s="7">
        <f ca="1">_xlfn.XLOOKUP(B31,'2026'!A:A,'2026'!Z:Z)</f>
        <v>1.01</v>
      </c>
      <c r="F31" s="39" t="str">
        <f ca="1">_xlfn.XLOOKUP(B31,'2026'!A:A,'2026'!E:E)</f>
        <v>DET</v>
      </c>
      <c r="G31" s="5">
        <f ca="1">D31/E32</f>
        <v>2.7842055314598078</v>
      </c>
      <c r="H31" s="5">
        <f ca="1">SUMIFS(Goalies!$J:$J,Goalies!$C:$C,Projections!$F31,Goalies!$A:$A,Projections!H$2)</f>
        <v>0.99</v>
      </c>
      <c r="I31" s="5">
        <f ca="1">SUMIFS(Goalies!$J:$J,Goalies!$C:$C,Projections!$F31,Goalies!$A:$A,Projections!I$2)</f>
        <v>0.99</v>
      </c>
      <c r="J31" s="5">
        <f ca="1">SUMIFS(Goalies!$J:$J,Goalies!$C:$C,Projections!$F31,Goalies!$A:$A,Projections!J$2)</f>
        <v>1.01</v>
      </c>
      <c r="K31" s="5">
        <f ca="1">SUMIFS(Goalies!$J:$J,Goalies!$C:$C,Projections!$F31,Goalies!$A:$A,Projections!K$2)</f>
        <v>1.01</v>
      </c>
      <c r="L31" s="5">
        <f ca="1">IFERROR($G31*H32,0)</f>
        <v>2.7563634761452098</v>
      </c>
      <c r="M31" s="5">
        <f ca="1">IFERROR($G31*I32,0)</f>
        <v>2.8259686144317047</v>
      </c>
      <c r="N31" s="5">
        <f ca="1">IFERROR($G31*J32,0)</f>
        <v>2.7563634761452098</v>
      </c>
      <c r="O31" s="5">
        <f ca="1">IFERROR($G31*K32,0)</f>
        <v>2.8259686144317047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John Gibson</v>
      </c>
      <c r="R31" s="5" t="str" cm="1">
        <f t="array" aca="1" ref="R31" ca="1">_xlfn.XLOOKUP(1, (Goalies!C:C=Projections!W31)*(Goalies!A:A=Projections!$R$4), Goalies!D:D)</f>
        <v>Cam Talbot</v>
      </c>
      <c r="S31" s="24">
        <v>0</v>
      </c>
      <c r="T31" s="5">
        <f ca="1">IFERROR(L31*S32+(1-S32)*M31,0)</f>
        <v>2.7563634761452098</v>
      </c>
      <c r="U31" s="5"/>
      <c r="V31" s="5"/>
      <c r="W31" t="str">
        <f t="shared" ca="1" si="1"/>
        <v>DET</v>
      </c>
      <c r="X31" s="2">
        <f ca="1">'2026'!BJ29</f>
        <v>143</v>
      </c>
      <c r="Y31" s="2">
        <f ca="1">'2026'!BK29</f>
        <v>-133</v>
      </c>
      <c r="Z31" s="2">
        <f ca="1">'2026'!BL29</f>
        <v>-106</v>
      </c>
      <c r="AA31" s="2">
        <f ca="1">'2026'!BM29</f>
        <v>119</v>
      </c>
    </row>
    <row r="32" spans="1:27" x14ac:dyDescent="0.2">
      <c r="A32" s="34">
        <f ca="1">IF(D32=0,"0",(_xlfn.XLOOKUP(B32,'2026'!A:A,'2026'!C:C)))</f>
        <v>46044</v>
      </c>
      <c r="B32" t="str">
        <f ca="1"/>
        <v>2025020801 MIN</v>
      </c>
      <c r="C32">
        <f ca="1"/>
        <v>2025020801</v>
      </c>
      <c r="D32" s="7">
        <f ca="1">_xlfn.XLOOKUP(B32,'2026'!A:A,'2026'!AT:AT)</f>
        <v>3.3118373173422975</v>
      </c>
      <c r="E32" s="7">
        <f ca="1">_xlfn.XLOOKUP(B32,'2026'!A:A,'2026'!Z:Z)</f>
        <v>0.99</v>
      </c>
      <c r="F32" s="39" t="str">
        <f ca="1">_xlfn.XLOOKUP(B32,'2026'!A:A,'2026'!E:E)</f>
        <v>MIN</v>
      </c>
      <c r="G32" s="5">
        <f ca="1">D32/E31</f>
        <v>3.2790468488537599</v>
      </c>
      <c r="H32" s="5">
        <f ca="1">SUMIFS(Goalies!$J:$J,Goalies!$C:$C,Projections!$F32,Goalies!$A:$A,Projections!H$4)</f>
        <v>0.99</v>
      </c>
      <c r="I32" s="5">
        <f ca="1">SUMIFS(Goalies!$J:$J,Goalies!$C:$C,Projections!$F32,Goalies!$A:$A,Projections!I$4)</f>
        <v>1.0149999999999999</v>
      </c>
      <c r="J32" s="5">
        <f ca="1">SUMIFS(Goalies!$J:$J,Goalies!$C:$C,Projections!$F32,Goalies!$A:$A,Projections!J$4)</f>
        <v>0.99</v>
      </c>
      <c r="K32" s="5">
        <f ca="1">SUMIFS(Goalies!$J:$J,Goalies!$C:$C,Projections!$F32,Goalies!$A:$A,Projections!K$4)</f>
        <v>1.0149999999999999</v>
      </c>
      <c r="L32" s="5">
        <f ca="1">IFERROR($G32*H31,0)</f>
        <v>3.2462563803652222</v>
      </c>
      <c r="M32" s="5">
        <f ca="1">IFERROR($G32*I31,0)</f>
        <v>3.2462563803652222</v>
      </c>
      <c r="N32" s="5">
        <f ca="1">IFERROR($G32*J31,0)</f>
        <v>3.3118373173422975</v>
      </c>
      <c r="O32" s="5">
        <f ca="1">IFERROR($G32*K31,0)</f>
        <v>3.3118373173422975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Filip Gustavsson</v>
      </c>
      <c r="R32" s="5" t="str" cm="1">
        <f t="array" aca="1" ref="R32" ca="1">_xlfn.XLOOKUP(1, (Goalies!C:C=Projections!W32)*(Goalies!A:A=Projections!$R$4), Goalies!D:D)</f>
        <v>Jesper Wallstedt</v>
      </c>
      <c r="S32" s="24">
        <v>1</v>
      </c>
      <c r="T32" s="5">
        <f ca="1">IFERROR(L32*S31+(1-S31)*N32,0)</f>
        <v>3.3118373173422975</v>
      </c>
      <c r="U32" s="5"/>
      <c r="V32" s="5"/>
      <c r="W32" t="str">
        <f t="shared" ca="1" si="1"/>
        <v>MIN</v>
      </c>
      <c r="X32" s="2">
        <f ca="1">'2026'!BJ30</f>
        <v>-143</v>
      </c>
      <c r="Y32" s="2">
        <f ca="1">'2026'!BK30</f>
        <v>133</v>
      </c>
      <c r="Z32" s="2">
        <f ca="1">'2026'!BL30</f>
        <v>106</v>
      </c>
      <c r="AA32" s="2">
        <f ca="1">'2026'!BM30</f>
        <v>-119</v>
      </c>
    </row>
    <row r="33" spans="1:27" x14ac:dyDescent="0.2">
      <c r="A33" s="34" t="str">
        <f>IF(D33=0,"0",(_xlfn.XLOOKUP(B33,'2026'!A:A,'2026'!C:C)))</f>
        <v>0</v>
      </c>
      <c r="D33" s="7">
        <f>_xlfn.XLOOKUP(B33,'2026'!A:A,'2026'!AT:AT)</f>
        <v>0</v>
      </c>
      <c r="E33" s="7">
        <f>_xlfn.XLOOKUP(B33,'2026'!A:A,'2026'!Z:Z)</f>
        <v>0</v>
      </c>
      <c r="F33" s="39">
        <f>_xlfn.XLOOKUP(B33,'2026'!A:A,'2026'!E:E)</f>
        <v>0</v>
      </c>
      <c r="G33" s="5" t="e">
        <f>D33/E34</f>
        <v>#DIV/0!</v>
      </c>
      <c r="H33" s="5">
        <f>SUMIFS(Goalies!$J:$J,Goalies!$C:$C,Projections!$F33,Goalies!$A:$A,Projections!H$2)</f>
        <v>0</v>
      </c>
      <c r="I33" s="5">
        <f>SUMIFS(Goalies!$J:$J,Goalies!$C:$C,Projections!$F33,Goalies!$A:$A,Projections!I$2)</f>
        <v>0</v>
      </c>
      <c r="J33" s="5">
        <f>SUMIFS(Goalies!$J:$J,Goalies!$C:$C,Projections!$F33,Goalies!$A:$A,Projections!J$2)</f>
        <v>0</v>
      </c>
      <c r="K33" s="5">
        <f>SUMIFS(Goalies!$J:$J,Goalies!$C:$C,Projections!$F33,Goalies!$A:$A,Projections!K$2)</f>
        <v>0</v>
      </c>
      <c r="L33" s="5">
        <f>IFERROR($G33*H34,0)</f>
        <v>0</v>
      </c>
      <c r="M33" s="5">
        <f>IFERROR($G33*I34,0)</f>
        <v>0</v>
      </c>
      <c r="N33" s="5">
        <f>IFERROR($G33*J34,0)</f>
        <v>0</v>
      </c>
      <c r="O33" s="5">
        <f>IFERROR($G33*K34,0)</f>
        <v>0</v>
      </c>
      <c r="P33" s="2">
        <f>_xlfn.XLOOKUP(B33,'2026'!A:A,'2026'!AS:AS)</f>
        <v>0</v>
      </c>
      <c r="Q33" s="5" t="e" cm="1">
        <f t="array" ref="Q33">_xlfn.XLOOKUP(1, (Goalies!C:C=Projections!W33)*(Goalies!A:A=Projections!$Q$4), Goalies!D:D)</f>
        <v>#N/A</v>
      </c>
      <c r="R33" s="5" t="e" cm="1">
        <f t="array" ref="R33">_xlfn.XLOOKUP(1, (Goalies!C:C=Projections!W33)*(Goalies!A:A=Projections!$R$4), Goalies!D:D)</f>
        <v>#N/A</v>
      </c>
      <c r="S33" s="24">
        <v>0</v>
      </c>
      <c r="T33" s="5">
        <f>IFERROR(L33*S34+(1-S34)*M33,0)</f>
        <v>0</v>
      </c>
      <c r="U33" s="5"/>
      <c r="V33" s="5"/>
      <c r="W33" s="40">
        <f t="shared" si="1"/>
        <v>0</v>
      </c>
      <c r="X33" s="43" t="e">
        <f>'2026'!BJ31</f>
        <v>#N/A</v>
      </c>
      <c r="Y33" s="43" t="e">
        <f>'2026'!BK31</f>
        <v>#N/A</v>
      </c>
      <c r="Z33" s="43" t="e">
        <f>'2026'!BL31</f>
        <v>#N/A</v>
      </c>
      <c r="AA33" s="43" t="e">
        <f>'2026'!BM31</f>
        <v>#N/A</v>
      </c>
    </row>
    <row r="34" spans="1:27" x14ac:dyDescent="0.2">
      <c r="A34" s="34" t="str">
        <f>IF(D34=0,"0",(_xlfn.XLOOKUP(B34,'2026'!A:A,'2026'!C:C)))</f>
        <v>0</v>
      </c>
      <c r="D34" s="7">
        <f>_xlfn.XLOOKUP(B34,'2026'!A:A,'2026'!AT:AT)</f>
        <v>0</v>
      </c>
      <c r="E34" s="7">
        <f>_xlfn.XLOOKUP(B34,'2026'!A:A,'2026'!Z:Z)</f>
        <v>0</v>
      </c>
      <c r="F34" s="39">
        <f>_xlfn.XLOOKUP(B34,'2026'!A:A,'2026'!E:E)</f>
        <v>0</v>
      </c>
      <c r="G34" s="5" t="e">
        <f>D34/E33</f>
        <v>#DIV/0!</v>
      </c>
      <c r="H34" s="5">
        <f>SUMIFS(Goalies!$J:$J,Goalies!$C:$C,Projections!$F34,Goalies!$A:$A,Projections!H$4)</f>
        <v>0</v>
      </c>
      <c r="I34" s="5">
        <f>SUMIFS(Goalies!$J:$J,Goalies!$C:$C,Projections!$F34,Goalies!$A:$A,Projections!I$4)</f>
        <v>0</v>
      </c>
      <c r="J34" s="5">
        <f>SUMIFS(Goalies!$J:$J,Goalies!$C:$C,Projections!$F34,Goalies!$A:$A,Projections!J$4)</f>
        <v>0</v>
      </c>
      <c r="K34" s="5">
        <f>SUMIFS(Goalies!$J:$J,Goalies!$C:$C,Projections!$F34,Goalies!$A:$A,Projections!K$4)</f>
        <v>0</v>
      </c>
      <c r="L34" s="5">
        <f>IFERROR($G34*H33,0)</f>
        <v>0</v>
      </c>
      <c r="M34" s="5">
        <f>IFERROR($G34*I33,0)</f>
        <v>0</v>
      </c>
      <c r="N34" s="5">
        <f>IFERROR($G34*J33,0)</f>
        <v>0</v>
      </c>
      <c r="O34" s="5">
        <f>IFERROR($G34*K33,0)</f>
        <v>0</v>
      </c>
      <c r="P34" s="2">
        <f>_xlfn.XLOOKUP(B34,'2026'!A:A,'2026'!AS:AS)</f>
        <v>0</v>
      </c>
      <c r="Q34" s="5" t="e" cm="1">
        <f t="array" ref="Q34">_xlfn.XLOOKUP(1, (Goalies!C:C=Projections!W34)*(Goalies!A:A=Projections!$Q$4), Goalies!D:D)</f>
        <v>#N/A</v>
      </c>
      <c r="R34" s="5" t="e" cm="1">
        <f t="array" ref="R34">_xlfn.XLOOKUP(1, (Goalies!C:C=Projections!W34)*(Goalies!A:A=Projections!$R$4), Goalies!D:D)</f>
        <v>#N/A</v>
      </c>
      <c r="S34" s="24">
        <v>1</v>
      </c>
      <c r="T34" s="5">
        <f>IFERROR(L34*S33+(1-S33)*N34,0)</f>
        <v>0</v>
      </c>
      <c r="U34" s="5"/>
      <c r="V34" s="5"/>
      <c r="W34" s="40">
        <f t="shared" si="1"/>
        <v>0</v>
      </c>
      <c r="X34" s="43" t="e">
        <f>'2026'!BJ32</f>
        <v>#N/A</v>
      </c>
      <c r="Y34" s="43" t="e">
        <f>'2026'!BK32</f>
        <v>#N/A</v>
      </c>
      <c r="Z34" s="43" t="e">
        <f>'2026'!BL32</f>
        <v>#N/A</v>
      </c>
      <c r="AA34" s="43" t="e">
        <f>'2026'!BM32</f>
        <v>#N/A</v>
      </c>
    </row>
    <row r="35" spans="1:27" x14ac:dyDescent="0.2">
      <c r="A35" s="34" t="str">
        <f>IF(D35=0,"0",(_xlfn.XLOOKUP(B35,'2026'!A:A,'2026'!C:C)))</f>
        <v>0</v>
      </c>
      <c r="D35" s="7">
        <f>_xlfn.XLOOKUP(B35,'2026'!A:A,'2026'!AT:AT)</f>
        <v>0</v>
      </c>
      <c r="E35" s="7">
        <f>_xlfn.XLOOKUP(B35,'2026'!A:A,'2026'!Z:Z)</f>
        <v>0</v>
      </c>
      <c r="F35" s="39">
        <f>_xlfn.XLOOKUP(B35,'2026'!A:A,'2026'!E:E)</f>
        <v>0</v>
      </c>
      <c r="G35" s="5" t="e">
        <f>D35/E36</f>
        <v>#DIV/0!</v>
      </c>
      <c r="H35" s="5">
        <f>SUMIFS(Goalies!$J:$J,Goalies!$C:$C,Projections!$F35,Goalies!$A:$A,Projections!H$2)</f>
        <v>0</v>
      </c>
      <c r="I35" s="5">
        <f>SUMIFS(Goalies!$J:$J,Goalies!$C:$C,Projections!$F35,Goalies!$A:$A,Projections!I$2)</f>
        <v>0</v>
      </c>
      <c r="J35" s="5">
        <f>SUMIFS(Goalies!$J:$J,Goalies!$C:$C,Projections!$F35,Goalies!$A:$A,Projections!J$2)</f>
        <v>0</v>
      </c>
      <c r="K35" s="5">
        <f>SUMIFS(Goalies!$J:$J,Goalies!$C:$C,Projections!$F35,Goalies!$A:$A,Projections!K$2)</f>
        <v>0</v>
      </c>
      <c r="L35" s="5">
        <f>IFERROR($G35*H36,0)</f>
        <v>0</v>
      </c>
      <c r="M35" s="5">
        <f>IFERROR($G35*I36,0)</f>
        <v>0</v>
      </c>
      <c r="N35" s="5">
        <f>IFERROR($G35*J36,0)</f>
        <v>0</v>
      </c>
      <c r="O35" s="5">
        <f>IFERROR($G35*K36,0)</f>
        <v>0</v>
      </c>
      <c r="P35" s="2">
        <f>_xlfn.XLOOKUP(B35,'2026'!A:A,'2026'!AS:AS)</f>
        <v>0</v>
      </c>
      <c r="Q35" s="5" t="e" cm="1">
        <f t="array" ref="Q35">_xlfn.XLOOKUP(1, (Goalies!C:C=Projections!W35)*(Goalies!A:A=Projections!$Q$4), Goalies!D:D)</f>
        <v>#N/A</v>
      </c>
      <c r="R35" s="5" t="e" cm="1">
        <f t="array" ref="R35">_xlfn.XLOOKUP(1, (Goalies!C:C=Projections!W35)*(Goalies!A:A=Projections!$R$4), Goalies!D:D)</f>
        <v>#N/A</v>
      </c>
      <c r="S35" s="24">
        <v>1</v>
      </c>
      <c r="T35" s="5">
        <f>IFERROR(L35*S36+(1-S36)*M35,0)</f>
        <v>0</v>
      </c>
      <c r="U35" s="5"/>
      <c r="V35" s="5"/>
      <c r="W35">
        <f t="shared" si="1"/>
        <v>0</v>
      </c>
      <c r="X35" s="2" t="e">
        <f>'2026'!BJ33</f>
        <v>#N/A</v>
      </c>
      <c r="Y35" s="2" t="e">
        <f>'2026'!BK33</f>
        <v>#N/A</v>
      </c>
      <c r="Z35" s="2" t="e">
        <f>'2026'!BL33</f>
        <v>#N/A</v>
      </c>
      <c r="AA35" s="2" t="e">
        <f>'2026'!BM33</f>
        <v>#N/A</v>
      </c>
    </row>
    <row r="36" spans="1:27" x14ac:dyDescent="0.2">
      <c r="A36" s="34" t="str">
        <f>IF(D36=0,"0",(_xlfn.XLOOKUP(B36,'2026'!A:A,'2026'!C:C)))</f>
        <v>0</v>
      </c>
      <c r="D36" s="7">
        <f>_xlfn.XLOOKUP(B36,'2026'!A:A,'2026'!AT:AT)</f>
        <v>0</v>
      </c>
      <c r="E36" s="7">
        <f>_xlfn.XLOOKUP(B36,'2026'!A:A,'2026'!Z:Z)</f>
        <v>0</v>
      </c>
      <c r="F36" s="39">
        <f>_xlfn.XLOOKUP(B36,'2026'!A:A,'2026'!E:E)</f>
        <v>0</v>
      </c>
      <c r="G36" s="5" t="e">
        <f>D36/E35</f>
        <v>#DIV/0!</v>
      </c>
      <c r="H36" s="5">
        <f>SUMIFS(Goalies!$J:$J,Goalies!$C:$C,Projections!$F36,Goalies!$A:$A,Projections!H$4)</f>
        <v>0</v>
      </c>
      <c r="I36" s="5">
        <f>SUMIFS(Goalies!$J:$J,Goalies!$C:$C,Projections!$F36,Goalies!$A:$A,Projections!I$4)</f>
        <v>0</v>
      </c>
      <c r="J36" s="5">
        <f>SUMIFS(Goalies!$J:$J,Goalies!$C:$C,Projections!$F36,Goalies!$A:$A,Projections!J$4)</f>
        <v>0</v>
      </c>
      <c r="K36" s="5">
        <f>SUMIFS(Goalies!$J:$J,Goalies!$C:$C,Projections!$F36,Goalies!$A:$A,Projections!K$4)</f>
        <v>0</v>
      </c>
      <c r="L36" s="5">
        <f>IFERROR($G36*H35,0)</f>
        <v>0</v>
      </c>
      <c r="M36" s="5">
        <f>IFERROR($G36*I35,0)</f>
        <v>0</v>
      </c>
      <c r="N36" s="5">
        <f>IFERROR($G36*J35,0)</f>
        <v>0</v>
      </c>
      <c r="O36" s="5">
        <f>IFERROR($G36*K35,0)</f>
        <v>0</v>
      </c>
      <c r="P36" s="2">
        <f>_xlfn.XLOOKUP(B36,'2026'!A:A,'2026'!AS:AS)</f>
        <v>0</v>
      </c>
      <c r="Q36" s="5" t="e" cm="1">
        <f t="array" ref="Q36">_xlfn.XLOOKUP(1, (Goalies!C:C=Projections!W36)*(Goalies!A:A=Projections!$Q$4), Goalies!D:D)</f>
        <v>#N/A</v>
      </c>
      <c r="R36" s="5" t="e" cm="1">
        <f t="array" ref="R36">_xlfn.XLOOKUP(1, (Goalies!C:C=Projections!W36)*(Goalies!A:A=Projections!$R$4), Goalies!D:D)</f>
        <v>#N/A</v>
      </c>
      <c r="S36" s="24">
        <v>1</v>
      </c>
      <c r="T36" s="5">
        <f>IFERROR(L36*S35+(1-S35)*N36,0)</f>
        <v>0</v>
      </c>
      <c r="U36" s="5"/>
      <c r="V36" s="5"/>
      <c r="W36">
        <f t="shared" si="1"/>
        <v>0</v>
      </c>
      <c r="X36" s="2" t="e">
        <f>'2026'!BJ34</f>
        <v>#N/A</v>
      </c>
      <c r="Y36" s="2" t="e">
        <f>'2026'!BK34</f>
        <v>#N/A</v>
      </c>
      <c r="Z36" s="2" t="e">
        <f>'2026'!BL34</f>
        <v>#N/A</v>
      </c>
      <c r="AA36" s="2" t="e">
        <f>'2026'!BM34</f>
        <v>#N/A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1590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1591</v>
      </c>
    </row>
    <row r="1307" spans="16:16" x14ac:dyDescent="0.2">
      <c r="P1307" s="96" t="s">
        <v>1591</v>
      </c>
    </row>
    <row r="1308" spans="16:16" x14ac:dyDescent="0.2">
      <c r="P1308" s="96" t="s">
        <v>1592</v>
      </c>
    </row>
    <row r="1309" spans="16:16" x14ac:dyDescent="0.2">
      <c r="P1309" s="96" t="s">
        <v>1592</v>
      </c>
    </row>
    <row r="1310" spans="16:16" x14ac:dyDescent="0.2">
      <c r="P1310" s="96" t="s">
        <v>1593</v>
      </c>
    </row>
    <row r="1311" spans="16:16" x14ac:dyDescent="0.2">
      <c r="P1311" s="96" t="s">
        <v>1593</v>
      </c>
    </row>
    <row r="1312" spans="16:16" x14ac:dyDescent="0.2">
      <c r="P1312" s="96" t="s">
        <v>1592</v>
      </c>
    </row>
    <row r="1313" spans="16:16" x14ac:dyDescent="0.2">
      <c r="P1313" s="96" t="s">
        <v>1592</v>
      </c>
    </row>
    <row r="1314" spans="16:16" x14ac:dyDescent="0.2">
      <c r="P1314" s="96" t="s">
        <v>1591</v>
      </c>
    </row>
    <row r="1315" spans="16:16" x14ac:dyDescent="0.2">
      <c r="P1315" s="96" t="s">
        <v>1591</v>
      </c>
    </row>
    <row r="1316" spans="16:16" x14ac:dyDescent="0.2">
      <c r="P1316" s="96" t="s">
        <v>1592</v>
      </c>
    </row>
    <row r="1317" spans="16:16" x14ac:dyDescent="0.2">
      <c r="P1317" s="96" t="s">
        <v>1592</v>
      </c>
    </row>
    <row r="1318" spans="16:16" x14ac:dyDescent="0.2">
      <c r="P1318" s="96" t="s">
        <v>1593</v>
      </c>
    </row>
    <row r="1319" spans="16:16" x14ac:dyDescent="0.2">
      <c r="P1319" s="96" t="s">
        <v>1593</v>
      </c>
    </row>
    <row r="1320" spans="16:16" x14ac:dyDescent="0.2">
      <c r="P1320" s="96" t="s">
        <v>1591</v>
      </c>
    </row>
    <row r="1321" spans="16:16" x14ac:dyDescent="0.2">
      <c r="P1321" s="96" t="s">
        <v>1591</v>
      </c>
    </row>
    <row r="1322" spans="16:16" x14ac:dyDescent="0.2">
      <c r="P1322" s="96" t="s">
        <v>1591</v>
      </c>
    </row>
    <row r="1323" spans="16:16" x14ac:dyDescent="0.2">
      <c r="P1323" s="96" t="s">
        <v>1591</v>
      </c>
    </row>
    <row r="1324" spans="16:16" x14ac:dyDescent="0.2">
      <c r="P1324" s="96" t="s">
        <v>1591</v>
      </c>
    </row>
    <row r="1325" spans="16:16" x14ac:dyDescent="0.2">
      <c r="P1325" s="96" t="s">
        <v>1591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opLeftCell="A53" zoomScaleNormal="110" workbookViewId="0">
      <pane xSplit="10" ySplit="11" topLeftCell="AK1631" activePane="bottomRight" state="frozen"/>
      <selection activeCell="J43" sqref="J43"/>
      <selection pane="topRight" activeCell="J43" sqref="J43"/>
      <selection pane="bottomLeft" activeCell="J43" sqref="J43"/>
      <selection pane="bottomRight" activeCell="J1649" sqref="J1649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2.8765085104592849</v>
      </c>
      <c r="BJ3" s="21">
        <f t="shared" ca="1" si="0"/>
        <v>116</v>
      </c>
      <c r="BK3" s="21">
        <f t="shared" ca="1" si="0"/>
        <v>-125</v>
      </c>
      <c r="BL3" s="21">
        <f t="shared" ca="1" si="0"/>
        <v>101</v>
      </c>
      <c r="BM3" s="21">
        <f t="shared" ca="1" si="0"/>
        <v>127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0.46278409085778716</v>
      </c>
      <c r="BO3" s="22">
        <f ca="1">1-BO4</f>
        <v>0.55478482216757974</v>
      </c>
      <c r="BP3" s="22">
        <f ca="1">1-BP4</f>
        <v>0.49706657748077454</v>
      </c>
      <c r="BQ3" s="22">
        <f ca="1">1-BQ4</f>
        <v>0.44001339310163057</v>
      </c>
    </row>
    <row r="4" spans="48:69" ht="15" x14ac:dyDescent="0.2">
      <c r="AV4" s="5">
        <f ca="1">Projections!T6</f>
        <v>3.0753374858732263</v>
      </c>
      <c r="BJ4" s="21">
        <f t="shared" ca="1" si="0"/>
        <v>-116</v>
      </c>
      <c r="BK4" s="21">
        <f t="shared" ca="1" si="0"/>
        <v>125</v>
      </c>
      <c r="BL4" s="21">
        <f t="shared" ca="1" si="0"/>
        <v>-101</v>
      </c>
      <c r="BM4" s="21">
        <f t="shared" ca="1" si="0"/>
        <v>-127</v>
      </c>
      <c r="BN4" s="22">
        <f ca="1">1-BN3</f>
        <v>0.53721590914221284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</row>
    <row r="5" spans="48:69" ht="15" x14ac:dyDescent="0.2">
      <c r="AV5" s="5">
        <f ca="1">Projections!T7</f>
        <v>2.5863356137061575</v>
      </c>
      <c r="BJ5" s="21" t="e">
        <f t="shared" ca="1" si="0"/>
        <v>#N/A</v>
      </c>
      <c r="BK5" s="21" t="e">
        <f t="shared" ca="1" si="0"/>
        <v>#N/A</v>
      </c>
      <c r="BL5" s="21" t="e">
        <f t="shared" ca="1" si="0"/>
        <v>#N/A</v>
      </c>
      <c r="BM5" s="21" t="e">
        <f t="shared" ca="1" si="0"/>
        <v>#N/A</v>
      </c>
      <c r="BN5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#N/A</v>
      </c>
      <c r="BO5" s="22" t="e">
        <f ca="1">1-BO6</f>
        <v>#N/A</v>
      </c>
      <c r="BP5" s="22" t="e">
        <f ca="1">1-BP6</f>
        <v>#N/A</v>
      </c>
      <c r="BQ5" s="22" t="e">
        <f ca="1">1-BQ6</f>
        <v>#N/A</v>
      </c>
    </row>
    <row r="6" spans="48:69" ht="15" x14ac:dyDescent="0.2">
      <c r="AV6" s="5">
        <f ca="1">Projections!T8</f>
        <v>8.7580529669113201</v>
      </c>
      <c r="BJ6" s="21" t="e">
        <f t="shared" ref="BJ6:BJ18" ca="1" si="1">IF(BN6=0.5,100,IF(BN6&gt;0.5,-ROUND(100*BN6/(1-BN6),0),ROUND(100*(1-BN6)/BN6,0)))</f>
        <v>#N/A</v>
      </c>
      <c r="BK6" s="21" t="e">
        <f t="shared" ref="BK6:BK18" ca="1" si="2">IF(BO6=0.5,100,IF(BO6&gt;0.5,-ROUND(100*BO6/(1-BO6),0),ROUND(100*(1-BO6)/BO6,0)))</f>
        <v>#N/A</v>
      </c>
      <c r="BL6" s="21" t="e">
        <f t="shared" ref="BL6:BL18" ca="1" si="3">IF(BP6=0.5,100,IF(BP6&gt;0.5,-ROUND(100*BP6/(1-BP6),0),ROUND(100*(1-BP6)/BP6,0)))</f>
        <v>#N/A</v>
      </c>
      <c r="BM6" s="21" t="e">
        <f t="shared" ref="BM6:BM18" ca="1" si="4">IF(BQ6=0.5,100,IF(BQ6&gt;0.5,-ROUND(100*BQ6/(1-BQ6),0),ROUND(100*(1-BQ6)/BQ6,0)))</f>
        <v>#N/A</v>
      </c>
      <c r="BN6" s="22" t="e">
        <f ca="1">1-BN5</f>
        <v>#N/A</v>
      </c>
      <c r="BO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7" spans="48:69" ht="15" x14ac:dyDescent="0.2">
      <c r="AV7" s="5">
        <f ca="1">Projections!T9</f>
        <v>2.5590968043871531</v>
      </c>
      <c r="BJ7" s="21" t="e">
        <f t="shared" ca="1" si="1"/>
        <v>#N/A</v>
      </c>
      <c r="BK7" s="21" t="e">
        <f t="shared" ca="1" si="2"/>
        <v>#N/A</v>
      </c>
      <c r="BL7" s="21" t="e">
        <f t="shared" ca="1" si="3"/>
        <v>#N/A</v>
      </c>
      <c r="BM7" s="21" t="e">
        <f t="shared" ca="1" si="4"/>
        <v>#N/A</v>
      </c>
      <c r="BN7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#N/A</v>
      </c>
      <c r="BO7" s="22" t="e">
        <f ca="1">1-BO8</f>
        <v>#N/A</v>
      </c>
      <c r="BP7" s="22" t="e">
        <f ca="1">1-BP8</f>
        <v>#N/A</v>
      </c>
      <c r="BQ7" s="22" t="e">
        <f ca="1">1-BQ8</f>
        <v>#N/A</v>
      </c>
    </row>
    <row r="8" spans="48:69" ht="15" x14ac:dyDescent="0.2">
      <c r="AV8" s="5">
        <f ca="1">Projections!T10</f>
        <v>6.5289001580076089</v>
      </c>
      <c r="BJ8" s="21" t="e">
        <f t="shared" ca="1" si="1"/>
        <v>#N/A</v>
      </c>
      <c r="BK8" s="21" t="e">
        <f t="shared" ca="1" si="2"/>
        <v>#N/A</v>
      </c>
      <c r="BL8" s="21" t="e">
        <f t="shared" ca="1" si="3"/>
        <v>#N/A</v>
      </c>
      <c r="BM8" s="21" t="e">
        <f t="shared" ca="1" si="4"/>
        <v>#N/A</v>
      </c>
      <c r="BN8" s="22" t="e">
        <f ca="1">1-BN7</f>
        <v>#N/A</v>
      </c>
      <c r="BO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9" spans="48:69" ht="15" x14ac:dyDescent="0.2">
      <c r="AV9" s="5">
        <f ca="1">Projections!T11</f>
        <v>2.7941494796932718</v>
      </c>
      <c r="BJ9" s="21">
        <f t="shared" ca="1" si="1"/>
        <v>112</v>
      </c>
      <c r="BK9" s="21">
        <f t="shared" ca="1" si="2"/>
        <v>-107</v>
      </c>
      <c r="BL9" s="21">
        <f t="shared" ca="1" si="3"/>
        <v>120</v>
      </c>
      <c r="BM9" s="21">
        <f t="shared" ca="1" si="4"/>
        <v>148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0.47187044042338133</v>
      </c>
      <c r="BO9" s="22">
        <f ca="1">1-BO10</f>
        <v>0.51766718435908055</v>
      </c>
      <c r="BP9" s="22">
        <f ca="1">1-BP10</f>
        <v>0.45541508684833909</v>
      </c>
      <c r="BQ9" s="22">
        <f ca="1">1-BQ10</f>
        <v>0.40335271691607122</v>
      </c>
    </row>
    <row r="10" spans="48:69" ht="15" x14ac:dyDescent="0.2">
      <c r="AV10" s="5">
        <f ca="1">Projections!T12</f>
        <v>2.9443998074372897</v>
      </c>
      <c r="BJ10" s="21">
        <f t="shared" ca="1" si="1"/>
        <v>-112</v>
      </c>
      <c r="BK10" s="21">
        <f t="shared" ca="1" si="2"/>
        <v>107</v>
      </c>
      <c r="BL10" s="21">
        <f t="shared" ca="1" si="3"/>
        <v>-120</v>
      </c>
      <c r="BM10" s="21">
        <f t="shared" ca="1" si="4"/>
        <v>-148</v>
      </c>
      <c r="BN10" s="22">
        <f ca="1">1-BN9</f>
        <v>0.52812955957661867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0.48233281564091951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0.54458491315166091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0.59664728308392878</v>
      </c>
    </row>
    <row r="11" spans="48:69" ht="15" x14ac:dyDescent="0.2">
      <c r="AV11" s="5">
        <f ca="1">Projections!T13</f>
        <v>3.1312525337837833</v>
      </c>
      <c r="BJ11" s="21">
        <f t="shared" ca="1" si="1"/>
        <v>-107</v>
      </c>
      <c r="BK11" s="21">
        <f t="shared" ca="1" si="2"/>
        <v>-144</v>
      </c>
      <c r="BL11" s="21">
        <f t="shared" ca="1" si="3"/>
        <v>-117</v>
      </c>
      <c r="BM11" s="21">
        <f t="shared" ca="1" si="4"/>
        <v>109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0.51773083960967203</v>
      </c>
      <c r="BO11" s="22">
        <f ca="1">1-BO12</f>
        <v>0.59036462683823188</v>
      </c>
      <c r="BP11" s="22">
        <f ca="1">1-BP12</f>
        <v>0.538767888479317</v>
      </c>
      <c r="BQ11" s="22">
        <f ca="1">1-BQ12</f>
        <v>0.47850063367841311</v>
      </c>
    </row>
    <row r="12" spans="48:69" ht="15" x14ac:dyDescent="0.2">
      <c r="AV12" s="5">
        <f ca="1">Projections!T14</f>
        <v>3.0537511827972974</v>
      </c>
      <c r="BJ12" s="21">
        <f t="shared" ca="1" si="1"/>
        <v>107</v>
      </c>
      <c r="BK12" s="21">
        <f t="shared" ca="1" si="2"/>
        <v>144</v>
      </c>
      <c r="BL12" s="21">
        <f t="shared" ca="1" si="3"/>
        <v>117</v>
      </c>
      <c r="BM12" s="21">
        <f t="shared" ca="1" si="4"/>
        <v>-109</v>
      </c>
      <c r="BN12" s="22">
        <f ca="1">1-BN11</f>
        <v>0.48226916039032797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0.40963537316176807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0.461232111520683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0.52149936632158689</v>
      </c>
    </row>
    <row r="13" spans="48:69" ht="15" x14ac:dyDescent="0.2">
      <c r="AV13" s="5">
        <f ca="1">Projections!T15</f>
        <v>3.1694444493530933</v>
      </c>
      <c r="BJ13" s="21">
        <f t="shared" ca="1" si="1"/>
        <v>-141</v>
      </c>
      <c r="BK13" s="21">
        <f t="shared" ca="1" si="2"/>
        <v>-115</v>
      </c>
      <c r="BL13" s="21">
        <f t="shared" ca="1" si="3"/>
        <v>111</v>
      </c>
      <c r="BM13" s="21">
        <f t="shared" ca="1" si="4"/>
        <v>139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0.58534498892674836</v>
      </c>
      <c r="BO13" s="22">
        <f ca="1">1-BO14</f>
        <v>0.53407615448130508</v>
      </c>
      <c r="BP13" s="22">
        <f ca="1">1-BP14</f>
        <v>0.47363341867822739</v>
      </c>
      <c r="BQ13" s="22">
        <f ca="1">1-BQ14</f>
        <v>0.41924429772416583</v>
      </c>
    </row>
    <row r="14" spans="48:69" ht="15" x14ac:dyDescent="0.2">
      <c r="AV14" s="5">
        <f ca="1">Projections!T16</f>
        <v>2.6539227385564428</v>
      </c>
      <c r="BJ14" s="21">
        <f t="shared" ca="1" si="1"/>
        <v>141</v>
      </c>
      <c r="BK14" s="21">
        <f t="shared" ca="1" si="2"/>
        <v>115</v>
      </c>
      <c r="BL14" s="21">
        <f t="shared" ca="1" si="3"/>
        <v>-111</v>
      </c>
      <c r="BM14" s="21">
        <f t="shared" ca="1" si="4"/>
        <v>-139</v>
      </c>
      <c r="BN14" s="22">
        <f ca="1">1-BN13</f>
        <v>0.41465501107325164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0.46592384551869498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0.52636658132177261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0.58075570227583417</v>
      </c>
    </row>
    <row r="15" spans="48:69" ht="15" x14ac:dyDescent="0.2">
      <c r="AV15" s="5">
        <f ca="1">Projections!T17</f>
        <v>2.9477538627951958</v>
      </c>
      <c r="BJ15" s="21">
        <f t="shared" ca="1" si="1"/>
        <v>127</v>
      </c>
      <c r="BK15" s="21">
        <f t="shared" ca="1" si="2"/>
        <v>-152</v>
      </c>
      <c r="BL15" s="21">
        <f t="shared" ca="1" si="3"/>
        <v>-124</v>
      </c>
      <c r="BM15" s="21">
        <f t="shared" ca="1" si="4"/>
        <v>103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0.44046899863567679</v>
      </c>
      <c r="BO15" s="22">
        <f ca="1">1-BO16</f>
        <v>0.60327655512441192</v>
      </c>
      <c r="BP15" s="22">
        <f ca="1">1-BP16</f>
        <v>0.55364270807430993</v>
      </c>
      <c r="BQ15" s="22">
        <f ca="1">1-BQ16</f>
        <v>0.49207628737886788</v>
      </c>
    </row>
    <row r="16" spans="48:69" ht="15" x14ac:dyDescent="0.2">
      <c r="AV16" s="5">
        <f ca="1">Projections!T18</f>
        <v>3.3083054461840624</v>
      </c>
      <c r="BJ16" s="21">
        <f t="shared" ca="1" si="1"/>
        <v>-127</v>
      </c>
      <c r="BK16" s="21">
        <f t="shared" ca="1" si="2"/>
        <v>152</v>
      </c>
      <c r="BL16" s="21">
        <f t="shared" ca="1" si="3"/>
        <v>124</v>
      </c>
      <c r="BM16" s="21">
        <f t="shared" ca="1" si="4"/>
        <v>-103</v>
      </c>
      <c r="BN16" s="22">
        <f ca="1">1-BN15</f>
        <v>0.55953100136432321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0.39672344487558808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0.44635729192569007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0.50792371262113212</v>
      </c>
    </row>
    <row r="17" spans="48:69" ht="15" x14ac:dyDescent="0.2">
      <c r="AV17" s="5">
        <f ca="1">Projections!T19</f>
        <v>2.4431583687828118</v>
      </c>
      <c r="BJ17" s="21">
        <f t="shared" ca="1" si="1"/>
        <v>242</v>
      </c>
      <c r="BK17" s="21">
        <f t="shared" ca="1" si="2"/>
        <v>-154</v>
      </c>
      <c r="BL17" s="21">
        <f t="shared" ca="1" si="3"/>
        <v>-124</v>
      </c>
      <c r="BM17" s="21">
        <f t="shared" ca="1" si="4"/>
        <v>105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0.29230662315230294</v>
      </c>
      <c r="BO17" s="22">
        <f ca="1">1-BO18</f>
        <v>0.6068425899308344</v>
      </c>
      <c r="BP17" s="22">
        <f ca="1">1-BP18</f>
        <v>0.55387002173544586</v>
      </c>
      <c r="BQ17" s="22">
        <f ca="1">1-BQ18</f>
        <v>0.4881030473278154</v>
      </c>
    </row>
    <row r="18" spans="48:69" ht="15" x14ac:dyDescent="0.2">
      <c r="AV18" s="5">
        <f ca="1">Projections!T20</f>
        <v>3.8455291783765815</v>
      </c>
      <c r="BJ18" s="21">
        <f t="shared" ca="1" si="1"/>
        <v>-242</v>
      </c>
      <c r="BK18" s="21">
        <f t="shared" ca="1" si="2"/>
        <v>154</v>
      </c>
      <c r="BL18" s="21">
        <f t="shared" ca="1" si="3"/>
        <v>124</v>
      </c>
      <c r="BM18" s="21">
        <f t="shared" ca="1" si="4"/>
        <v>-105</v>
      </c>
      <c r="BN18" s="22">
        <f ca="1">1-BN17</f>
        <v>0.70769337684769706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0.3931574100691656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0.44612997826455414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0.5118969526721846</v>
      </c>
    </row>
    <row r="19" spans="48:69" ht="15" x14ac:dyDescent="0.2">
      <c r="AV19" s="5">
        <f ca="1">Projections!T21</f>
        <v>3.3136372523596327</v>
      </c>
      <c r="BJ19" s="21">
        <f t="shared" ref="BJ19:BJ56" ca="1" si="5">IF(BN19=0.5,100,IF(BN19&gt;0.5,-ROUND(100*BN19/(1-BN19),0),ROUND(100*(1-BN19)/BN19,0)))</f>
        <v>-127</v>
      </c>
      <c r="BK19" s="21">
        <f t="shared" ref="BK19:BK56" ca="1" si="6">IF(BO19=0.5,100,IF(BO19&gt;0.5,-ROUND(100*BO19/(1-BO19),0),ROUND(100*(1-BO19)/BO19,0)))</f>
        <v>-152</v>
      </c>
      <c r="BL19" s="21">
        <f t="shared" ref="BL19:BL56" ca="1" si="7">IF(BP19=0.5,100,IF(BP19&gt;0.5,-ROUND(100*BP19/(1-BP19),0),ROUND(100*(1-BP19)/BP19,0)))</f>
        <v>-124</v>
      </c>
      <c r="BM19" s="21">
        <f t="shared" ref="BM19:BM56" ca="1" si="8">IF(BQ19=0.5,100,IF(BQ19&gt;0.5,-ROUND(100*BQ19/(1-BQ19),0),ROUND(100*(1-BQ19)/BQ19,0)))</f>
        <v>103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0.56041442223982385</v>
      </c>
      <c r="BO19" s="22">
        <f ca="1">1-BO20</f>
        <v>0.60387142511155023</v>
      </c>
      <c r="BP19" s="22">
        <f ca="1">1-BP20</f>
        <v>0.55411143738803537</v>
      </c>
      <c r="BQ19" s="22">
        <f ca="1">1-BQ20</f>
        <v>0.49226893036739761</v>
      </c>
    </row>
    <row r="20" spans="48:69" ht="15" x14ac:dyDescent="0.2">
      <c r="AV20" s="5">
        <f ca="1">Projections!T22</f>
        <v>2.9474087842272878</v>
      </c>
      <c r="BJ20" s="21">
        <f t="shared" ca="1" si="5"/>
        <v>127</v>
      </c>
      <c r="BK20" s="21">
        <f t="shared" ca="1" si="6"/>
        <v>152</v>
      </c>
      <c r="BL20" s="21">
        <f t="shared" ca="1" si="7"/>
        <v>124</v>
      </c>
      <c r="BM20" s="21">
        <f t="shared" ca="1" si="8"/>
        <v>-103</v>
      </c>
      <c r="BN20" s="22">
        <f ca="1">1-BN19</f>
        <v>0.43958557776017615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0.39612857488844977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0.44588856261196463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0.50773106963260239</v>
      </c>
    </row>
    <row r="21" spans="48:69" ht="15" x14ac:dyDescent="0.2">
      <c r="AV21" s="5">
        <f ca="1">Projections!T23</f>
        <v>3.0326366809385492</v>
      </c>
      <c r="BJ21" s="21">
        <f t="shared" ca="1" si="5"/>
        <v>-110</v>
      </c>
      <c r="BK21" s="21">
        <f t="shared" ca="1" si="6"/>
        <v>-125</v>
      </c>
      <c r="BL21" s="21">
        <f t="shared" ca="1" si="7"/>
        <v>101</v>
      </c>
      <c r="BM21" s="21">
        <f t="shared" ca="1" si="8"/>
        <v>127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0.52293910577741509</v>
      </c>
      <c r="BO21" s="22">
        <f ca="1">1-BO22</f>
        <v>0.55540581996291227</v>
      </c>
      <c r="BP21" s="22">
        <f ca="1">1-BP22</f>
        <v>0.49817181054461201</v>
      </c>
      <c r="BQ21" s="22">
        <f ca="1">1-BQ22</f>
        <v>0.44135023560972597</v>
      </c>
    </row>
    <row r="22" spans="48:69" ht="15" x14ac:dyDescent="0.2">
      <c r="AV22" s="5">
        <f ca="1">Projections!T24</f>
        <v>2.925564985995369</v>
      </c>
      <c r="BJ22" s="21">
        <f t="shared" ca="1" si="5"/>
        <v>110</v>
      </c>
      <c r="BK22" s="21">
        <f t="shared" ca="1" si="6"/>
        <v>125</v>
      </c>
      <c r="BL22" s="21">
        <f t="shared" ca="1" si="7"/>
        <v>-101</v>
      </c>
      <c r="BM22" s="21">
        <f t="shared" ca="1" si="8"/>
        <v>-127</v>
      </c>
      <c r="BN22" s="22">
        <f ca="1">1-BN21</f>
        <v>0.47706089422258491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0.44459418003708773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0.50182818945538799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0.55864976439027403</v>
      </c>
    </row>
    <row r="23" spans="48:69" ht="15" x14ac:dyDescent="0.2">
      <c r="AV23" s="5">
        <f ca="1">Projections!T25</f>
        <v>2.9334640298843007</v>
      </c>
      <c r="BJ23" s="21">
        <f t="shared" ca="1" si="5"/>
        <v>-104</v>
      </c>
      <c r="BK23" s="21">
        <f t="shared" ca="1" si="6"/>
        <v>-117</v>
      </c>
      <c r="BL23" s="21">
        <f t="shared" ca="1" si="7"/>
        <v>109</v>
      </c>
      <c r="BM23" s="21">
        <f t="shared" ca="1" si="8"/>
        <v>135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0.50905456887046374</v>
      </c>
      <c r="BO23" s="22">
        <f ca="1">1-BO24</f>
        <v>0.53819632181764843</v>
      </c>
      <c r="BP23" s="22">
        <f ca="1">1-BP24</f>
        <v>0.47917085286639105</v>
      </c>
      <c r="BQ23" s="22">
        <f ca="1">1-BQ24</f>
        <v>0.42489146723779181</v>
      </c>
    </row>
    <row r="24" spans="48:69" ht="15" x14ac:dyDescent="0.2">
      <c r="AV24" s="5">
        <f ca="1">Projections!T26</f>
        <v>2.9201995958827949</v>
      </c>
      <c r="BJ24" s="21">
        <f t="shared" ca="1" si="5"/>
        <v>104</v>
      </c>
      <c r="BK24" s="21">
        <f t="shared" ca="1" si="6"/>
        <v>117</v>
      </c>
      <c r="BL24" s="21">
        <f t="shared" ca="1" si="7"/>
        <v>-109</v>
      </c>
      <c r="BM24" s="21">
        <f t="shared" ca="1" si="8"/>
        <v>-135</v>
      </c>
      <c r="BN24" s="22">
        <f ca="1">1-BN23</f>
        <v>0.49094543112953626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0.46180367818235163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0.52082914713360895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0.57510853276220819</v>
      </c>
    </row>
    <row r="25" spans="48:69" ht="15" x14ac:dyDescent="0.2">
      <c r="AV25" s="5">
        <f ca="1">Projections!T27</f>
        <v>3.0818222580063983</v>
      </c>
      <c r="BJ25" s="21">
        <f t="shared" ca="1" si="5"/>
        <v>-104</v>
      </c>
      <c r="BK25" s="21">
        <f t="shared" ca="1" si="6"/>
        <v>-140</v>
      </c>
      <c r="BL25" s="21">
        <f t="shared" ca="1" si="7"/>
        <v>-113</v>
      </c>
      <c r="BM25" s="21">
        <f t="shared" ca="1" si="8"/>
        <v>113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0.51088309326211601</v>
      </c>
      <c r="BO25" s="22">
        <f ca="1">1-BO26</f>
        <v>0.58306521098511577</v>
      </c>
      <c r="BP25" s="22">
        <f ca="1">1-BP26</f>
        <v>0.53014820061055157</v>
      </c>
      <c r="BQ25" s="22">
        <f ca="1">1-BQ26</f>
        <v>0.47044202350369457</v>
      </c>
    </row>
    <row r="26" spans="48:69" ht="15" x14ac:dyDescent="0.2">
      <c r="AV26" s="5">
        <f ca="1">Projections!T28</f>
        <v>3.0541747979109846</v>
      </c>
      <c r="BJ26" s="21">
        <f t="shared" ca="1" si="5"/>
        <v>104</v>
      </c>
      <c r="BK26" s="21">
        <f t="shared" ca="1" si="6"/>
        <v>140</v>
      </c>
      <c r="BL26" s="21">
        <f t="shared" ca="1" si="7"/>
        <v>113</v>
      </c>
      <c r="BM26" s="21">
        <f t="shared" ca="1" si="8"/>
        <v>-113</v>
      </c>
      <c r="BN26" s="22">
        <f ca="1">1-BN25</f>
        <v>0.48911690673788399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0.41693478901488418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0.46985179938944849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0.52955797649630543</v>
      </c>
    </row>
    <row r="27" spans="48:69" ht="15" x14ac:dyDescent="0.2">
      <c r="AV27" s="5">
        <f ca="1">Projections!T29</f>
        <v>2.8482915373296827</v>
      </c>
      <c r="BJ27" s="21">
        <f t="shared" ca="1" si="5"/>
        <v>163</v>
      </c>
      <c r="BK27" s="21">
        <f t="shared" ca="1" si="6"/>
        <v>-174</v>
      </c>
      <c r="BL27" s="21">
        <f t="shared" ca="1" si="7"/>
        <v>-143</v>
      </c>
      <c r="BM27" s="21">
        <f t="shared" ca="1" si="8"/>
        <v>-109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0.38071234719389346</v>
      </c>
      <c r="BO27" s="22">
        <f ca="1">1-BO28</f>
        <v>0.63442975561866166</v>
      </c>
      <c r="BP27" s="22">
        <f ca="1">1-BP28</f>
        <v>0.58836552396725716</v>
      </c>
      <c r="BQ27" s="22">
        <f ca="1">1-BQ28</f>
        <v>0.52253406379858336</v>
      </c>
    </row>
    <row r="28" spans="48:69" ht="15" x14ac:dyDescent="0.2">
      <c r="AV28" s="5">
        <f ca="1">Projections!T30</f>
        <v>3.6261901545622788</v>
      </c>
      <c r="BJ28" s="21">
        <f t="shared" ca="1" si="5"/>
        <v>-163</v>
      </c>
      <c r="BK28" s="21">
        <f t="shared" ca="1" si="6"/>
        <v>174</v>
      </c>
      <c r="BL28" s="21">
        <f t="shared" ca="1" si="7"/>
        <v>143</v>
      </c>
      <c r="BM28" s="21">
        <f t="shared" ca="1" si="8"/>
        <v>109</v>
      </c>
      <c r="BN28" s="22">
        <f ca="1">1-BN27</f>
        <v>0.61928765280610654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0.36557024438133834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0.41163447603274284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0.47746593620141659</v>
      </c>
    </row>
    <row r="29" spans="48:69" ht="15" x14ac:dyDescent="0.2">
      <c r="AV29" s="5">
        <f ca="1">Projections!T31</f>
        <v>2.7563634761452098</v>
      </c>
      <c r="BJ29" s="21">
        <f t="shared" ca="1" si="5"/>
        <v>143</v>
      </c>
      <c r="BK29" s="21">
        <f t="shared" ca="1" si="6"/>
        <v>-133</v>
      </c>
      <c r="BL29" s="21">
        <f t="shared" ca="1" si="7"/>
        <v>-106</v>
      </c>
      <c r="BM29" s="21">
        <f t="shared" ca="1" si="8"/>
        <v>119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0.41078465570166695</v>
      </c>
      <c r="BO29" s="22">
        <f ca="1">1-BO30</f>
        <v>0.57043291435082066</v>
      </c>
      <c r="BP29" s="22">
        <f ca="1">1-BP30</f>
        <v>0.51542027503267196</v>
      </c>
      <c r="BQ29" s="22">
        <f ca="1">1-BQ30</f>
        <v>0.45689278323163729</v>
      </c>
    </row>
    <row r="30" spans="48:69" ht="15" x14ac:dyDescent="0.2">
      <c r="AV30" s="5">
        <f ca="1">Projections!T32</f>
        <v>3.3118373173422975</v>
      </c>
      <c r="BJ30" s="21">
        <f t="shared" ca="1" si="5"/>
        <v>-143</v>
      </c>
      <c r="BK30" s="21">
        <f t="shared" ca="1" si="6"/>
        <v>133</v>
      </c>
      <c r="BL30" s="21">
        <f t="shared" ca="1" si="7"/>
        <v>106</v>
      </c>
      <c r="BM30" s="21">
        <f t="shared" ca="1" si="8"/>
        <v>-119</v>
      </c>
      <c r="BN30" s="22">
        <f ca="1">1-BN29</f>
        <v>0.589215344298333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0.42956708564917928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0.48457972496732798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0.54310721676836271</v>
      </c>
    </row>
    <row r="31" spans="48:69" ht="15" x14ac:dyDescent="0.2">
      <c r="AV31" s="5">
        <f>Projections!T33</f>
        <v>0</v>
      </c>
      <c r="BJ31" s="21" t="e">
        <f t="shared" si="5"/>
        <v>#N/A</v>
      </c>
      <c r="BK31" s="21" t="e">
        <f t="shared" si="6"/>
        <v>#N/A</v>
      </c>
      <c r="BL31" s="21" t="e">
        <f t="shared" si="7"/>
        <v>#N/A</v>
      </c>
      <c r="BM31" s="21" t="e">
        <f t="shared" si="8"/>
        <v>#N/A</v>
      </c>
      <c r="BN31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>1-BO32</f>
        <v>#N/A</v>
      </c>
      <c r="BP31" s="22" t="e">
        <f>1-BP32</f>
        <v>#N/A</v>
      </c>
      <c r="BQ31" s="22" t="e">
        <f>1-BQ32</f>
        <v>#N/A</v>
      </c>
    </row>
    <row r="32" spans="48:69" ht="15" x14ac:dyDescent="0.2">
      <c r="AV32" s="5">
        <f>Projections!T34</f>
        <v>0</v>
      </c>
      <c r="BJ32" s="21" t="e">
        <f t="shared" si="5"/>
        <v>#N/A</v>
      </c>
      <c r="BK32" s="21" t="e">
        <f t="shared" si="6"/>
        <v>#N/A</v>
      </c>
      <c r="BL32" s="21" t="e">
        <f t="shared" si="7"/>
        <v>#N/A</v>
      </c>
      <c r="BM32" s="21" t="e">
        <f t="shared" si="8"/>
        <v>#N/A</v>
      </c>
      <c r="BN32" s="22" t="e">
        <f>1-BN31</f>
        <v>#N/A</v>
      </c>
      <c r="BO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>Projections!T35</f>
        <v>0</v>
      </c>
      <c r="BJ33" s="21" t="e">
        <f t="shared" si="5"/>
        <v>#N/A</v>
      </c>
      <c r="BK33" s="21" t="e">
        <f t="shared" si="6"/>
        <v>#N/A</v>
      </c>
      <c r="BL33" s="21" t="e">
        <f t="shared" si="7"/>
        <v>#N/A</v>
      </c>
      <c r="BM33" s="21" t="e">
        <f t="shared" si="8"/>
        <v>#N/A</v>
      </c>
      <c r="BN33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#N/A</v>
      </c>
      <c r="BO33" s="22" t="e">
        <f>1-BO34</f>
        <v>#N/A</v>
      </c>
      <c r="BP33" s="22" t="e">
        <f>1-BP34</f>
        <v>#N/A</v>
      </c>
      <c r="BQ33" s="22" t="e">
        <f>1-BQ34</f>
        <v>#N/A</v>
      </c>
    </row>
    <row r="34" spans="48:69" ht="15" x14ac:dyDescent="0.2">
      <c r="AV34" s="5">
        <f>Projections!T36</f>
        <v>0</v>
      </c>
      <c r="BJ34" s="21" t="e">
        <f t="shared" si="5"/>
        <v>#N/A</v>
      </c>
      <c r="BK34" s="21" t="e">
        <f t="shared" si="6"/>
        <v>#N/A</v>
      </c>
      <c r="BL34" s="21" t="e">
        <f t="shared" si="7"/>
        <v>#N/A</v>
      </c>
      <c r="BM34" s="21" t="e">
        <f t="shared" si="8"/>
        <v>#N/A</v>
      </c>
      <c r="BN34" s="22" t="e">
        <f>1-BN33</f>
        <v>#N/A</v>
      </c>
      <c r="BO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1772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1367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1368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1369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1370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1371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1372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1373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1374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1375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1376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1377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1378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1379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1380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1381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1382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1383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1384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1385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1386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1387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1388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1389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1390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1391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1392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1393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1394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1395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1396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1397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1398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1399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1400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1401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1402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1403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1404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1405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1406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1407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1408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1409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1410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1411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1412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1413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1414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1415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1416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1417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1418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1419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1420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1421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1422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1423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1424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1425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1381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1426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1427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1428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1429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1430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1378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1431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1432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1433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1434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1435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1436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1437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1438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1444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1445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1446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1447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1448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1449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1450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1451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1452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1453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1454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1455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1456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1378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1457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1458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1459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1460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1461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1462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1463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1464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1465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1466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1467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1468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1469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1470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1471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1472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1473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1474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1475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1476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1477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1478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1479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1480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1481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1482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1483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1484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1485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1486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1487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1488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1489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1490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1491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1492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1493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1494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1495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1496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1497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1498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1432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1499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1381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1500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1501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1502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1503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1504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1505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1506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1507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1508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1509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1510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1511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1512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1513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1514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1515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1516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1517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1518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1519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1520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1521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1522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1523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1524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1525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1526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1527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1528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1529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1530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1531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1532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1533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1534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1535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1536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1432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1537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1538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1539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1540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1541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1542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1543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1544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1381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1545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1546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1547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1548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1549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1550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1551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1552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1553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1554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1555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1556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1557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1558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1559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1560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1561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1562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1563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1564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1565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1566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1567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1568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1569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1570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1571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1572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1573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1574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1575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1576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1577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1578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1579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1580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1581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1582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1583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1584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1585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1586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1587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1606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1381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1607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1608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1609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1610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1432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1611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1612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1613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1614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1615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1616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1617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1618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1619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1620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1621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1622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1623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1624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1625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1626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1627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1628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1629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1630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1631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1632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1633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1634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1635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1636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1637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1638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1593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1639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1432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1593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1640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1593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1641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1593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1642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1593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1643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1593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1644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1593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1645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1593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1646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1593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1647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1593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1648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1591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1649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1591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1650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1592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1651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1592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1652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1593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1653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1593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1654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1592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1655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1592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1656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1591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1657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1591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1658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1592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1659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1592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1660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1593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1661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1593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1662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1591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1663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1591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1664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1591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1665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1591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1666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1591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1667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1591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1668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1592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1669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1592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1670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1592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1671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1592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1672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1591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1673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1591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1674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1591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1675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1591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1676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1591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1677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1591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1678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1592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1679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1592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1680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1591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1681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1591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1682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1593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1683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1593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1684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1592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1685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1592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1686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1592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1687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1592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1688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1593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1689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1593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1690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1592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1691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1592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1692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1432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1593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1693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1593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1694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1593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1695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1593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1696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1593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1697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1593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1698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1593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1699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1593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1700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1381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1593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1701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1593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1702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1593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1703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1593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1704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1593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1705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1593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1706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1593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1707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1593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1708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1593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1709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1593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1710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1593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1711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1593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1712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1593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1713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1593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1714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1593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1715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1593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1716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1593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1717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1593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1718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1593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1719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1593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1720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1593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1721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1593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1722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1593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1723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1593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1724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1593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1725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1593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1726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1593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1727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1593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1728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1592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1729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1592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1730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1593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1731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1593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1732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1593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1733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1593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1734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1591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1735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1591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1736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1593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1737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1593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1741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1593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1742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1593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1743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1592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1744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1592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1745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1593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1746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1593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1747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1591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1748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1591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1749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1592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1750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1592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1751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1591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1752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1591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1753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1591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1754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1591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1755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1593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1756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1757</v>
      </c>
      <c r="J1411" s="46" t="s">
        <v>1594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1593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1758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1593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1759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1593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1760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1592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1761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1592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1762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1591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1763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1591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1764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1591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1765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1381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1591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1766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1593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1767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1593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1768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1593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1769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1593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1770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1593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1771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1593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1795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1593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1796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1593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1797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1593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1798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1593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1799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1593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1800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1593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1801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1592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1802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1592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1803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1592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1804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1432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1592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1805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1592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1806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1592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1807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1592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1808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1592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1809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1593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1810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1593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1811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1592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1812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1592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1813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1593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1814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1593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1815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1593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1816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1593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1817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1593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1818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1593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1819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1593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1820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1593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1821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1593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1822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1823</v>
      </c>
      <c r="J1453" s="46" t="s">
        <v>1773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1593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1824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1593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1825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1593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1826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1593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1827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1593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1828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1593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1829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1593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1830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1593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1831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1593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1832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1593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1833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1593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1834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1593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1835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1593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1836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1593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1837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1381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1593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1838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1592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1839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1592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1840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1593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1841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1593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1842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1592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1843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1592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1844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1592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1845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1592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1846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1823</v>
      </c>
      <c r="J1476" s="46" t="s">
        <v>1773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1592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1847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1592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1848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1593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1849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1593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1850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1592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1851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1592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1852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1593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1853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1593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1854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1593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1855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1593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1856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1432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1592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1857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1592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1858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1593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1859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1593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1860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1593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1861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1593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1862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1593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1863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1593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1864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1593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1865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1593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1866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1593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1867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1593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1868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1593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1869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1593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1870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1593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1871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1593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1872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1593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1873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1593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1874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1593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1875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1593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1876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1593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1877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1593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1878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1593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1879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1593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1880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1593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1881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1593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1882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1593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1883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1593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1884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1593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1885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1593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1886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1593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1887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1432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1593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1888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1593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1889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1593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1890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1593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1891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1593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1892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1593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1893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1593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1894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1593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1895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1593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1896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1593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1897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1593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1898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1593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1899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1593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1900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1593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1901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1593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1902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1593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1903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1593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1904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1593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1905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1593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1906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1593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1907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1593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1908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1592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1909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1592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1910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1381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1591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1911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1591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1912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1592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1913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1432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1592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1914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1592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1915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1592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1916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1592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1917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1592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1918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1592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1919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1592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1920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1593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1921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1593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1922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1593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1923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1593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1924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1593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1925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1593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1926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1592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1927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1592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1928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1592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1929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1592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1930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1592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1931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1592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1932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1592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1933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1592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1934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1593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1935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1593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1936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1592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1937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1592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1938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1592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1939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1592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1591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1591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665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665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1593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1593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1593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1593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1592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1592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3.5080638039448022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3.5080638039448022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3.3737095705917204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1592</v>
      </c>
      <c r="AT1578" s="20">
        <f t="shared" ref="AT1578" si="170">(AK1578*V1578*X1578*Z1579*AA1578*AB1579*AC1578*AD1579*AG1578*AH1579)+AR1578</f>
        <v>3.074508565309138</v>
      </c>
      <c r="AU1578" s="20">
        <f t="shared" ref="AU1578" si="171">AT1579</f>
        <v>3.0970735288469657</v>
      </c>
      <c r="AV1578" s="12">
        <f t="shared" ref="AV1578" si="172">AK1578*V1578*X1578*Z1579*AA1578*AB1579</f>
        <v>3.0445085653091382</v>
      </c>
      <c r="AW1578" s="12">
        <f t="shared" ref="AW1578" si="173">AV1579</f>
        <v>3.1219105429294389</v>
      </c>
      <c r="AX1578" s="8">
        <f t="shared" si="29"/>
        <v>-0.17549143469085182</v>
      </c>
      <c r="AY1578" s="8">
        <f t="shared" si="30"/>
        <v>4.7073528846975687E-2</v>
      </c>
      <c r="AZ1578" s="8">
        <f t="shared" si="31"/>
        <v>-0.12841790584387613</v>
      </c>
      <c r="BA1578" s="8">
        <f t="shared" si="32"/>
        <v>-0.22256496353782751</v>
      </c>
      <c r="BB1578" s="62">
        <f t="shared" si="33"/>
        <v>104</v>
      </c>
      <c r="BC1578" s="21">
        <f t="shared" si="34"/>
        <v>-143</v>
      </c>
      <c r="BD1578" s="21">
        <f t="shared" si="35"/>
        <v>-116</v>
      </c>
      <c r="BE1578" s="21">
        <f t="shared" si="36"/>
        <v>110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0.48988061390549037</v>
      </c>
      <c r="BG1578" s="22">
        <f t="shared" si="38"/>
        <v>0.58923965727650307</v>
      </c>
      <c r="BH1578" s="22">
        <f t="shared" si="38"/>
        <v>0.53695502110101467</v>
      </c>
      <c r="BI1578" s="22">
        <f t="shared" si="38"/>
        <v>0.47631978665763897</v>
      </c>
      <c r="BJ1578" s="21">
        <f t="shared" si="39"/>
        <v>107</v>
      </c>
      <c r="BK1578" s="21">
        <f t="shared" si="40"/>
        <v>-143</v>
      </c>
      <c r="BL1578" s="21">
        <f t="shared" si="41"/>
        <v>-115</v>
      </c>
      <c r="BM1578" s="21">
        <f t="shared" si="42"/>
        <v>110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0.48196794536479809</v>
      </c>
      <c r="BO1578" s="22">
        <f t="shared" si="44"/>
        <v>0.58763570252779118</v>
      </c>
      <c r="BP1578" s="22">
        <f t="shared" si="44"/>
        <v>0.53557421202401234</v>
      </c>
      <c r="BQ1578" s="22">
        <f t="shared" si="44"/>
        <v>0.47554250006496956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3.0584322095104728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3.0584322095104728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1.02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2.9790401326639389</v>
      </c>
      <c r="AR1579" s="66">
        <v>-0.03</v>
      </c>
      <c r="AS1579" s="96" t="s">
        <v>1592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3.074508565309138</v>
      </c>
      <c r="AV1579" s="12">
        <f t="shared" ref="AV1579" si="187">AK1579*W1579*X1579*Z1578*AA1579*AB1578</f>
        <v>3.1219105429294389</v>
      </c>
      <c r="AW1579" s="12">
        <f t="shared" ref="AW1579" si="188">AV1578</f>
        <v>3.0445085653091382</v>
      </c>
      <c r="AX1579" s="8">
        <f t="shared" si="29"/>
        <v>4.7073528846975687E-2</v>
      </c>
      <c r="AY1579" s="8">
        <f t="shared" si="30"/>
        <v>-0.17549143469085182</v>
      </c>
      <c r="AZ1579" s="8">
        <f t="shared" si="31"/>
        <v>-0.12841790584387613</v>
      </c>
      <c r="BA1579" s="8">
        <f t="shared" si="32"/>
        <v>0.22256496353782751</v>
      </c>
      <c r="BB1579" s="62">
        <f t="shared" si="33"/>
        <v>-104</v>
      </c>
      <c r="BC1579" s="21">
        <f t="shared" si="34"/>
        <v>143</v>
      </c>
      <c r="BD1579" s="21">
        <f t="shared" si="35"/>
        <v>116</v>
      </c>
      <c r="BE1579" s="21">
        <f t="shared" si="36"/>
        <v>-110</v>
      </c>
      <c r="BF1579" s="94">
        <f t="shared" si="57"/>
        <v>0.51011938609450969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0.41076034272349693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0.46304497889898533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0.52368021334236103</v>
      </c>
      <c r="BJ1579" s="21">
        <f t="shared" si="39"/>
        <v>-107</v>
      </c>
      <c r="BK1579" s="21">
        <f t="shared" si="40"/>
        <v>143</v>
      </c>
      <c r="BL1579" s="21">
        <f t="shared" si="41"/>
        <v>115</v>
      </c>
      <c r="BM1579" s="21">
        <f t="shared" si="42"/>
        <v>-110</v>
      </c>
      <c r="BN1579" s="22">
        <f t="shared" si="61"/>
        <v>0.51803205463520197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0.41236429747220887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0.46442578797598766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0.52445749993503044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1593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1593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3.0730642876584269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3.1959868591647642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1.0049999999999999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2.8340999999999994</v>
      </c>
      <c r="AR1582" s="66">
        <v>0.02</v>
      </c>
      <c r="AS1582" s="96" t="s">
        <v>1592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2.9896246216891886</v>
      </c>
      <c r="AV1582" s="12">
        <f t="shared" ref="AV1582" si="237">AK1582*V1582*X1582*Z1583*AA1582*AB1583</f>
        <v>2.7337245238427639</v>
      </c>
      <c r="AW1582" s="12">
        <f t="shared" ref="AW1582" si="238">AV1583</f>
        <v>3.0741302868083733</v>
      </c>
      <c r="AX1582" s="8">
        <f t="shared" si="29"/>
        <v>3.7245238427741079E-3</v>
      </c>
      <c r="AY1582" s="8">
        <f t="shared" si="30"/>
        <v>-0.36037537831080124</v>
      </c>
      <c r="AZ1582" s="8">
        <f t="shared" si="31"/>
        <v>-0.35665085446802713</v>
      </c>
      <c r="BA1582" s="8">
        <f t="shared" si="32"/>
        <v>0.36409990215357535</v>
      </c>
      <c r="BB1582" s="62">
        <f t="shared" si="33"/>
        <v>117</v>
      </c>
      <c r="BC1582" s="21">
        <f t="shared" si="34"/>
        <v>-108</v>
      </c>
      <c r="BD1582" s="21">
        <f t="shared" si="35"/>
        <v>118</v>
      </c>
      <c r="BE1582" s="21">
        <f t="shared" si="36"/>
        <v>146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0.4599758871410991</v>
      </c>
      <c r="BG1582" s="22">
        <f t="shared" si="38"/>
        <v>0.51984939844507161</v>
      </c>
      <c r="BH1582" s="22">
        <f t="shared" si="38"/>
        <v>0.45846576111278681</v>
      </c>
      <c r="BI1582" s="22">
        <f t="shared" si="38"/>
        <v>0.40650111357633401</v>
      </c>
      <c r="BJ1582" s="21">
        <f t="shared" si="39"/>
        <v>126</v>
      </c>
      <c r="BK1582" s="21">
        <f t="shared" si="40"/>
        <v>-113</v>
      </c>
      <c r="BL1582" s="21">
        <f t="shared" si="41"/>
        <v>112</v>
      </c>
      <c r="BM1582" s="21">
        <f t="shared" si="42"/>
        <v>139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0.44157349546515612</v>
      </c>
      <c r="BO1582" s="22">
        <f t="shared" si="44"/>
        <v>0.53068637818425213</v>
      </c>
      <c r="BP1582" s="22">
        <f t="shared" si="44"/>
        <v>0.47092986498101164</v>
      </c>
      <c r="BQ1582" s="22">
        <f t="shared" si="44"/>
        <v>0.4177462349324319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3.3019095005691614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3.1368140255407031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1592</v>
      </c>
      <c r="AT1583" s="20">
        <f t="shared" ref="AT1583" si="249">(AK1583*V1583*X1583*Z1582*AA1583*AB1582*AC1583*AD1582*AG1583*AH1582)+AR1583</f>
        <v>2.9896246216891886</v>
      </c>
      <c r="AU1583" s="20">
        <f t="shared" ref="AU1583" si="250">AT1582</f>
        <v>2.7537245238427639</v>
      </c>
      <c r="AV1583" s="12">
        <f t="shared" ref="AV1583" si="251">AK1583*W1583*X1583*Z1582*AA1583*AB1582</f>
        <v>3.0741302868083733</v>
      </c>
      <c r="AW1583" s="12">
        <f t="shared" ref="AW1583" si="252">AV1582</f>
        <v>2.7337245238427639</v>
      </c>
      <c r="AX1583" s="8">
        <f t="shared" si="29"/>
        <v>-0.36037537831080124</v>
      </c>
      <c r="AY1583" s="8">
        <f t="shared" si="30"/>
        <v>3.7245238427741079E-3</v>
      </c>
      <c r="AZ1583" s="8">
        <f t="shared" si="31"/>
        <v>-0.35665085446802713</v>
      </c>
      <c r="BA1583" s="8">
        <f t="shared" si="32"/>
        <v>-0.36409990215357535</v>
      </c>
      <c r="BB1583" s="62">
        <f t="shared" si="33"/>
        <v>-117</v>
      </c>
      <c r="BC1583" s="21">
        <f t="shared" si="34"/>
        <v>108</v>
      </c>
      <c r="BD1583" s="21">
        <f t="shared" si="35"/>
        <v>-118</v>
      </c>
      <c r="BE1583" s="21">
        <f t="shared" si="36"/>
        <v>-146</v>
      </c>
      <c r="BF1583" s="94">
        <f t="shared" si="57"/>
        <v>0.54002411285890095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0.48015060155492834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0.54153423888721319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0.59349888642366599</v>
      </c>
      <c r="BJ1583" s="21">
        <f t="shared" si="39"/>
        <v>-126</v>
      </c>
      <c r="BK1583" s="21">
        <f t="shared" si="40"/>
        <v>113</v>
      </c>
      <c r="BL1583" s="21">
        <f t="shared" si="41"/>
        <v>-112</v>
      </c>
      <c r="BM1583" s="21">
        <f t="shared" si="42"/>
        <v>-139</v>
      </c>
      <c r="BN1583" s="22">
        <f t="shared" si="61"/>
        <v>0.55842650453484388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0.46931362181574787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0.52907013501898836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0.5822537650675681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1593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1593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1593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1593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1593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1593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1593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1593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1592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1592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1593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1593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1593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1593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1949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3.0840686831386792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3.0840686831386792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3.0637016571605584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1593</v>
      </c>
      <c r="AT1598" s="20">
        <f t="shared" ref="AT1598" si="509">(AK1598*V1598*X1598*Z1599*AA1598*AB1599*AC1598*AD1599*AG1598*AH1599)+AR1598</f>
        <v>2.97443109498206</v>
      </c>
      <c r="AU1598" s="20">
        <f t="shared" ref="AU1598" si="510">AT1599</f>
        <v>3.3602310810810816</v>
      </c>
      <c r="AV1598" s="12">
        <f t="shared" ref="AV1598" si="511">AK1598*V1598*X1598*Z1599*AA1598*AB1599</f>
        <v>3.0044310949820598</v>
      </c>
      <c r="AW1598" s="12">
        <f t="shared" ref="AW1598" si="512">AV1599</f>
        <v>3.4016083449888805</v>
      </c>
      <c r="AX1598" s="8">
        <f t="shared" si="466"/>
        <v>2.4431094982070078E-2</v>
      </c>
      <c r="AY1598" s="8">
        <f t="shared" si="467"/>
        <v>0.26023108108109172</v>
      </c>
      <c r="AZ1598" s="8">
        <f t="shared" si="468"/>
        <v>0.2846621760631618</v>
      </c>
      <c r="BA1598" s="8">
        <f t="shared" si="469"/>
        <v>-0.23579998609902164</v>
      </c>
      <c r="BB1598" s="62">
        <f t="shared" si="470"/>
        <v>129</v>
      </c>
      <c r="BC1598" s="21">
        <f t="shared" si="471"/>
        <v>-159</v>
      </c>
      <c r="BD1598" s="21">
        <f t="shared" si="472"/>
        <v>-130</v>
      </c>
      <c r="BE1598" s="21">
        <f t="shared" si="473"/>
        <v>-100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0.43587043385954305</v>
      </c>
      <c r="BG1598" s="22">
        <f t="shared" ref="BG1598:BI1598" si="514">1-BG1599</f>
        <v>0.61355244401944009</v>
      </c>
      <c r="BH1598" s="22">
        <f t="shared" si="514"/>
        <v>0.56431008261721693</v>
      </c>
      <c r="BI1598" s="22">
        <f t="shared" si="514"/>
        <v>0.50054248467374407</v>
      </c>
      <c r="BJ1598" s="21">
        <f t="shared" si="476"/>
        <v>130</v>
      </c>
      <c r="BK1598" s="21">
        <f t="shared" si="477"/>
        <v>-167</v>
      </c>
      <c r="BL1598" s="21">
        <f t="shared" si="478"/>
        <v>-137</v>
      </c>
      <c r="BM1598" s="21">
        <f t="shared" si="479"/>
        <v>-105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0.43549015411354469</v>
      </c>
      <c r="BO1598" s="22">
        <f t="shared" ref="BO1598:BQ1598" si="516">1-BO1599</f>
        <v>0.62482151854398305</v>
      </c>
      <c r="BP1598" s="22">
        <f t="shared" si="516"/>
        <v>0.57741130584400557</v>
      </c>
      <c r="BQ1598" s="22">
        <f t="shared" si="516"/>
        <v>0.51263184047293742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3.1141952710191902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3.1141952710191902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3.0936292906528782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3.0590999999999999</v>
      </c>
      <c r="AR1599" s="66">
        <v>0.03</v>
      </c>
      <c r="AS1599" s="96" t="s">
        <v>1593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2.97443109498206</v>
      </c>
      <c r="AV1599" s="12">
        <f t="shared" ref="AV1599" si="528">AK1599*W1599*X1599*Z1598*AA1599*AB1598</f>
        <v>3.4016083449888805</v>
      </c>
      <c r="AW1599" s="12">
        <f t="shared" ref="AW1599" si="529">AV1598</f>
        <v>3.0044310949820598</v>
      </c>
      <c r="AX1599" s="8">
        <f t="shared" si="466"/>
        <v>0.26023108108109172</v>
      </c>
      <c r="AY1599" s="8">
        <f t="shared" si="467"/>
        <v>2.4431094982070078E-2</v>
      </c>
      <c r="AZ1599" s="8">
        <f t="shared" si="468"/>
        <v>0.2846621760631618</v>
      </c>
      <c r="BA1599" s="8">
        <f t="shared" si="469"/>
        <v>0.23579998609902164</v>
      </c>
      <c r="BB1599" s="62">
        <f t="shared" si="470"/>
        <v>-129</v>
      </c>
      <c r="BC1599" s="21">
        <f t="shared" si="471"/>
        <v>159</v>
      </c>
      <c r="BD1599" s="21">
        <f t="shared" si="472"/>
        <v>130</v>
      </c>
      <c r="BE1599" s="21">
        <f t="shared" si="473"/>
        <v>100</v>
      </c>
      <c r="BF1599" s="94">
        <f t="shared" si="57"/>
        <v>0.56412956614045695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0.38644755598055991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0.43568991738278312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0.49945751532625587</v>
      </c>
      <c r="BJ1599" s="21">
        <f t="shared" si="476"/>
        <v>-130</v>
      </c>
      <c r="BK1599" s="21">
        <f t="shared" si="477"/>
        <v>167</v>
      </c>
      <c r="BL1599" s="21">
        <f t="shared" si="478"/>
        <v>137</v>
      </c>
      <c r="BM1599" s="21">
        <f t="shared" si="479"/>
        <v>105</v>
      </c>
      <c r="BN1599" s="22">
        <f t="shared" si="61"/>
        <v>0.56450984588645525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0.37517848145601695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0.42258869415599443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0.48736815952706258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1593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664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664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1593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2.9660672014516654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2.9660672014516654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1.1397667468215271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3.0374100802177497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3.1333471489851523</v>
      </c>
      <c r="AQ1602" s="23">
        <f t="shared" ref="AQ1602:AQ1621" si="583">AM1602*Z1602</f>
        <v>3.0957499999999993</v>
      </c>
      <c r="AR1602" s="66">
        <v>0.05</v>
      </c>
      <c r="AS1602" s="96" t="s">
        <v>1593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3.6477976859834338</v>
      </c>
      <c r="AV1602" s="12">
        <f t="shared" ref="AV1602" si="586">AK1602*V1602*X1602*Z1603*AA1602*AB1603</f>
        <v>2.6222073686529264</v>
      </c>
      <c r="AW1602" s="12">
        <f t="shared" ref="AW1602" si="587">AV1603</f>
        <v>3.7018716213260743</v>
      </c>
      <c r="AX1602" s="8">
        <f t="shared" ref="AX1602:AX1621" si="588">(AT1602-N1602)</f>
        <v>-2.7792631347063779E-2</v>
      </c>
      <c r="AY1602" s="8">
        <f t="shared" ref="AY1602:AY1621" si="589">(AU1602-O1602)</f>
        <v>4.7797685983443916E-2</v>
      </c>
      <c r="AZ1602" s="8">
        <f t="shared" ref="AZ1602:AZ1621" si="590">SUM(AX1602:AY1602)</f>
        <v>2.0005054636380137E-2</v>
      </c>
      <c r="BA1602" s="8">
        <f t="shared" ref="BA1602:BA1621" si="591">AX1602-AY1602</f>
        <v>-7.5590317330507695E-2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-157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0.35011808528138355</v>
      </c>
      <c r="BG1602" s="22">
        <f t="shared" si="550"/>
        <v>0.61148850322249715</v>
      </c>
      <c r="BH1602" s="22">
        <f t="shared" si="550"/>
        <v>0.56117646843514046</v>
      </c>
      <c r="BI1602" s="22">
        <f t="shared" si="550"/>
        <v>0.49683798410255053</v>
      </c>
      <c r="BJ1602" s="21">
        <f t="shared" ref="BJ1602:BJ1621" si="597">IF(BN1602=0.5,100,IF(BN1602&gt;0.5,-ROUND(100*BN1602/(1-BN1602),0),ROUND(100*(1-BN1602)/BN1602,0)))</f>
        <v>197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-127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0.33686882628175352</v>
      </c>
      <c r="BO1602" s="22">
        <f t="shared" si="552"/>
        <v>0.61028002118062141</v>
      </c>
      <c r="BP1602" s="22">
        <f t="shared" si="552"/>
        <v>0.55936444098102589</v>
      </c>
      <c r="BQ1602" s="22">
        <f t="shared" si="552"/>
        <v>0.49473283831985859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3.3737095705917204</v>
      </c>
      <c r="AL1603" s="23">
        <f t="shared" si="580"/>
        <v>3.3597834286696355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1593</v>
      </c>
      <c r="AT1603" s="20">
        <f t="shared" ref="AT1603" si="610">(AK1603*V1603*X1603*Z1602*AA1603*AB1602*AC1603*AD1602*AG1603*AH1602)+AR1603</f>
        <v>3.6477976859834338</v>
      </c>
      <c r="AU1603" s="20">
        <f t="shared" ref="AU1603" si="611">AT1602</f>
        <v>2.6722073686529262</v>
      </c>
      <c r="AV1603" s="12">
        <f t="shared" ref="AV1603" si="612">AK1603*W1603*X1603*Z1602*AA1603*AB1602</f>
        <v>3.7018716213260743</v>
      </c>
      <c r="AW1603" s="12">
        <f t="shared" ref="AW1603" si="613">AV1602</f>
        <v>2.6222073686529264</v>
      </c>
      <c r="AX1603" s="8">
        <f t="shared" si="588"/>
        <v>4.7797685983443916E-2</v>
      </c>
      <c r="AY1603" s="8">
        <f t="shared" si="589"/>
        <v>-2.7792631347063779E-2</v>
      </c>
      <c r="AZ1603" s="8">
        <f t="shared" si="590"/>
        <v>2.0005054636380137E-2</v>
      </c>
      <c r="BA1603" s="8">
        <f t="shared" si="591"/>
        <v>7.5590317330507695E-2</v>
      </c>
      <c r="BB1603" s="62">
        <f t="shared" si="592"/>
        <v>-186</v>
      </c>
      <c r="BC1603" s="21">
        <f t="shared" si="593"/>
        <v>157</v>
      </c>
      <c r="BD1603" s="21">
        <f t="shared" si="594"/>
        <v>128</v>
      </c>
      <c r="BE1603" s="21">
        <f t="shared" si="595"/>
        <v>-101</v>
      </c>
      <c r="BF1603" s="94">
        <f t="shared" si="57"/>
        <v>0.64988191471861645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0.38851149677750285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0.43882353156485954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0.50316201589744947</v>
      </c>
      <c r="BJ1603" s="21">
        <f t="shared" si="597"/>
        <v>-197</v>
      </c>
      <c r="BK1603" s="21">
        <f t="shared" si="598"/>
        <v>157</v>
      </c>
      <c r="BL1603" s="21">
        <f t="shared" si="599"/>
        <v>127</v>
      </c>
      <c r="BM1603" s="21">
        <f t="shared" si="600"/>
        <v>-102</v>
      </c>
      <c r="BN1603" s="22">
        <f t="shared" si="61"/>
        <v>0.66313117371824648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0.38971997881937864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0.44063555901897405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0.50526716168014141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3.2299943188867424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3.1007945461312727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1592</v>
      </c>
      <c r="AT1604" s="20">
        <f t="shared" ref="AT1604" si="628">(AK1604*V1604*X1604*Z1605*AA1604*AB1605*AC1604*AD1605*AG1604*AH1605)+AR1604</f>
        <v>2.5158592846591818</v>
      </c>
      <c r="AU1604" s="20">
        <f t="shared" ref="AU1604" si="629">AT1605</f>
        <v>3.9604973243243236</v>
      </c>
      <c r="AV1604" s="12">
        <f t="shared" ref="AV1604" si="630">AK1604*V1604*X1604*Z1605*AA1604*AB1605</f>
        <v>2.5658592846591817</v>
      </c>
      <c r="AW1604" s="12">
        <f t="shared" ref="AW1604" si="631">AV1605</f>
        <v>3.8913163540155393</v>
      </c>
      <c r="AX1604" s="8">
        <f t="shared" si="588"/>
        <v>-0.18414071534080811</v>
      </c>
      <c r="AY1604" s="8">
        <f t="shared" si="589"/>
        <v>0.26049732432433359</v>
      </c>
      <c r="AZ1604" s="8">
        <f t="shared" si="590"/>
        <v>7.6356608983525476E-2</v>
      </c>
      <c r="BA1604" s="8">
        <f t="shared" si="591"/>
        <v>-0.4446380396651417</v>
      </c>
      <c r="BB1604" s="62">
        <f t="shared" si="592"/>
        <v>246</v>
      </c>
      <c r="BC1604" s="21">
        <f t="shared" si="593"/>
        <v>-173</v>
      </c>
      <c r="BD1604" s="21">
        <f t="shared" si="594"/>
        <v>-141</v>
      </c>
      <c r="BE1604" s="21">
        <f t="shared" si="595"/>
        <v>-107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0.28917505133338878</v>
      </c>
      <c r="BG1604" s="22">
        <f t="shared" si="550"/>
        <v>0.63320391196431625</v>
      </c>
      <c r="BH1604" s="22">
        <f t="shared" si="550"/>
        <v>0.58502816770123744</v>
      </c>
      <c r="BI1604" s="22">
        <f t="shared" si="550"/>
        <v>0.51710056769514012</v>
      </c>
      <c r="BJ1604" s="21">
        <f t="shared" si="597"/>
        <v>228</v>
      </c>
      <c r="BK1604" s="21">
        <f t="shared" si="598"/>
        <v>-171</v>
      </c>
      <c r="BL1604" s="21">
        <f t="shared" si="599"/>
        <v>-140</v>
      </c>
      <c r="BM1604" s="21">
        <f t="shared" si="600"/>
        <v>-106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0.3051528669478234</v>
      </c>
      <c r="BO1604" s="22">
        <f t="shared" si="552"/>
        <v>0.63110070160096843</v>
      </c>
      <c r="BP1604" s="22">
        <f t="shared" si="552"/>
        <v>0.58297174467100454</v>
      </c>
      <c r="BQ1604" s="22">
        <f t="shared" si="552"/>
        <v>0.51569723296112491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2.771742246999803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2.841035803174798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1.01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2.6258649633648323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2.6723900477170837</v>
      </c>
      <c r="AQ1605" s="23">
        <f t="shared" si="583"/>
        <v>2.6261231324447185</v>
      </c>
      <c r="AR1605" s="66">
        <v>0.05</v>
      </c>
      <c r="AS1605" s="96" t="s">
        <v>1592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2.5158592846591818</v>
      </c>
      <c r="AV1605" s="12">
        <f t="shared" ref="AV1605" si="644">AK1605*W1605*X1605*Z1604*AA1605*AB1604</f>
        <v>3.8913163540155393</v>
      </c>
      <c r="AW1605" s="12">
        <f t="shared" ref="AW1605" si="645">AV1604</f>
        <v>2.5658592846591817</v>
      </c>
      <c r="AX1605" s="8">
        <f t="shared" si="588"/>
        <v>0.26049732432433359</v>
      </c>
      <c r="AY1605" s="8">
        <f t="shared" si="589"/>
        <v>-0.18414071534080811</v>
      </c>
      <c r="AZ1605" s="8">
        <f t="shared" si="590"/>
        <v>7.6356608983525476E-2</v>
      </c>
      <c r="BA1605" s="8">
        <f t="shared" si="591"/>
        <v>0.4446380396651417</v>
      </c>
      <c r="BB1605" s="62">
        <f t="shared" si="592"/>
        <v>-246</v>
      </c>
      <c r="BC1605" s="21">
        <f t="shared" si="593"/>
        <v>173</v>
      </c>
      <c r="BD1605" s="21">
        <f t="shared" si="594"/>
        <v>141</v>
      </c>
      <c r="BE1605" s="21">
        <f t="shared" si="595"/>
        <v>107</v>
      </c>
      <c r="BF1605" s="94">
        <f t="shared" si="57"/>
        <v>0.71082494866661117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0.36679608803568375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0.4149718322987625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0.48289943230485988</v>
      </c>
      <c r="BJ1605" s="21">
        <f t="shared" si="597"/>
        <v>-228</v>
      </c>
      <c r="BK1605" s="21">
        <f t="shared" si="598"/>
        <v>171</v>
      </c>
      <c r="BL1605" s="21">
        <f t="shared" si="599"/>
        <v>140</v>
      </c>
      <c r="BM1605" s="21">
        <f t="shared" si="600"/>
        <v>106</v>
      </c>
      <c r="BN1605" s="22">
        <f t="shared" si="61"/>
        <v>0.6948471330521766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0.36889929839903157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0.41702825532899546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0.48430276703887504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1593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1593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3.0583484634671354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3.0124732365151283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1592</v>
      </c>
      <c r="AT1608" s="20">
        <f t="shared" ref="AT1608" si="692">(AK1608*V1608*X1608*Z1609*AA1608*AB1609*AC1608*AD1609*AG1608*AH1609)+AR1608</f>
        <v>2.6610259251459465</v>
      </c>
      <c r="AU1608" s="20">
        <f t="shared" ref="AU1608" si="693">AT1609</f>
        <v>3.6684985947635131</v>
      </c>
      <c r="AV1608" s="12">
        <f t="shared" ref="AV1608" si="694">AK1608*V1608*X1608*Z1609*AA1608*AB1609</f>
        <v>2.7310259251459463</v>
      </c>
      <c r="AW1608" s="12">
        <f t="shared" ref="AW1608" si="695">AV1609</f>
        <v>3.5913560132703739</v>
      </c>
      <c r="AX1608" s="8">
        <f t="shared" si="588"/>
        <v>-0.18897407485404338</v>
      </c>
      <c r="AY1608" s="8">
        <f t="shared" si="589"/>
        <v>-3.150140523647682E-2</v>
      </c>
      <c r="AZ1608" s="8">
        <f t="shared" si="590"/>
        <v>-0.2204754800905202</v>
      </c>
      <c r="BA1608" s="8">
        <f t="shared" si="591"/>
        <v>-0.15747266961756656</v>
      </c>
      <c r="BB1608" s="62">
        <f t="shared" si="592"/>
        <v>189</v>
      </c>
      <c r="BC1608" s="21">
        <f t="shared" si="593"/>
        <v>-158</v>
      </c>
      <c r="BD1608" s="21">
        <f t="shared" si="594"/>
        <v>-128</v>
      </c>
      <c r="BE1608" s="21">
        <f t="shared" si="595"/>
        <v>101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0.34549128320192563</v>
      </c>
      <c r="BG1608" s="22">
        <f t="shared" si="550"/>
        <v>0.61223650581805589</v>
      </c>
      <c r="BH1608" s="22">
        <f t="shared" si="550"/>
        <v>0.56198431366896062</v>
      </c>
      <c r="BI1608" s="22">
        <f t="shared" si="550"/>
        <v>0.49751121289253153</v>
      </c>
      <c r="BJ1608" s="21">
        <f t="shared" si="597"/>
        <v>174</v>
      </c>
      <c r="BK1608" s="21">
        <f t="shared" si="598"/>
        <v>-157</v>
      </c>
      <c r="BL1608" s="21">
        <f t="shared" si="599"/>
        <v>-127</v>
      </c>
      <c r="BM1608" s="21">
        <f t="shared" si="600"/>
        <v>101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0.36497271681767918</v>
      </c>
      <c r="BO1608" s="22">
        <f t="shared" si="552"/>
        <v>0.61015853031950851</v>
      </c>
      <c r="BP1608" s="22">
        <f t="shared" si="552"/>
        <v>0.56029137885737468</v>
      </c>
      <c r="BQ1608" s="22">
        <f t="shared" si="552"/>
        <v>0.49676404583161382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2.9231153681437592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3.0400399828695095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0.995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2.8269673052215638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2.7959499999999999</v>
      </c>
      <c r="AR1609" s="66">
        <v>7.0000000000000007E-2</v>
      </c>
      <c r="AS1609" s="96" t="s">
        <v>1592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2.6610259251459465</v>
      </c>
      <c r="AV1609" s="12">
        <f t="shared" ref="AV1609" si="708">AK1609*W1609*X1609*Z1608*AA1609*AB1608</f>
        <v>3.5913560132703739</v>
      </c>
      <c r="AW1609" s="12">
        <f t="shared" ref="AW1609" si="709">AV1608</f>
        <v>2.7310259251459463</v>
      </c>
      <c r="AX1609" s="8">
        <f t="shared" si="588"/>
        <v>-3.150140523647682E-2</v>
      </c>
      <c r="AY1609" s="8">
        <f t="shared" si="589"/>
        <v>-0.18897407485404338</v>
      </c>
      <c r="AZ1609" s="8">
        <f t="shared" si="590"/>
        <v>-0.2204754800905202</v>
      </c>
      <c r="BA1609" s="8">
        <f t="shared" si="591"/>
        <v>0.15747266961756656</v>
      </c>
      <c r="BB1609" s="62">
        <f t="shared" si="592"/>
        <v>-189</v>
      </c>
      <c r="BC1609" s="21">
        <f t="shared" si="593"/>
        <v>158</v>
      </c>
      <c r="BD1609" s="21">
        <f t="shared" si="594"/>
        <v>128</v>
      </c>
      <c r="BE1609" s="21">
        <f t="shared" si="595"/>
        <v>-101</v>
      </c>
      <c r="BF1609" s="94">
        <f t="shared" si="57"/>
        <v>0.65450871679807432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0.38776349418194406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0.43801568633103938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0.50248878710746847</v>
      </c>
      <c r="BJ1609" s="21">
        <f t="shared" si="597"/>
        <v>-174</v>
      </c>
      <c r="BK1609" s="21">
        <f t="shared" si="598"/>
        <v>157</v>
      </c>
      <c r="BL1609" s="21">
        <f t="shared" si="599"/>
        <v>127</v>
      </c>
      <c r="BM1609" s="21">
        <f t="shared" si="600"/>
        <v>-101</v>
      </c>
      <c r="BN1609" s="22">
        <f t="shared" si="61"/>
        <v>0.63502728318232082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0.38984146968049149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0.43970862114262532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0.50323595416838618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1592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1592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1592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1592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1592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1592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2.9110953753139746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2.9110953753139746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1.02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2.9441643062970964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3.0090000000000003</v>
      </c>
      <c r="AR1616" s="66">
        <v>0.06</v>
      </c>
      <c r="AS1616" s="96" t="s">
        <v>1593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2.8249097694539471</v>
      </c>
      <c r="AV1616" s="12">
        <f t="shared" ref="AV1616" si="822">AK1616*V1616*X1616*Z1617*AA1616*AB1617</f>
        <v>3.0791017289124603</v>
      </c>
      <c r="AW1616" s="12">
        <f t="shared" ref="AW1616" si="823">AV1617</f>
        <v>2.8880881304320667</v>
      </c>
      <c r="AX1616" s="8">
        <f t="shared" si="588"/>
        <v>8.9101728912470257E-2</v>
      </c>
      <c r="AY1616" s="8">
        <f t="shared" si="589"/>
        <v>-2.5090230546042758E-2</v>
      </c>
      <c r="AZ1616" s="8">
        <f t="shared" si="590"/>
        <v>6.4011498366427499E-2</v>
      </c>
      <c r="BA1616" s="8">
        <f t="shared" si="591"/>
        <v>0.11419195945851301</v>
      </c>
      <c r="BB1616" s="62">
        <f t="shared" si="592"/>
        <v>-123</v>
      </c>
      <c r="BC1616" s="21">
        <f t="shared" si="593"/>
        <v>-125</v>
      </c>
      <c r="BD1616" s="21">
        <f t="shared" si="594"/>
        <v>101</v>
      </c>
      <c r="BE1616" s="21">
        <f t="shared" si="595"/>
        <v>127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0.55226026760544755</v>
      </c>
      <c r="BG1616" s="22">
        <f t="shared" si="550"/>
        <v>0.55464462515421553</v>
      </c>
      <c r="BH1616" s="22">
        <f t="shared" si="550"/>
        <v>0.49712154969636646</v>
      </c>
      <c r="BI1616" s="22">
        <f t="shared" si="550"/>
        <v>0.44025608403216987</v>
      </c>
      <c r="BJ1616" s="21">
        <f t="shared" si="597"/>
        <v>-115</v>
      </c>
      <c r="BK1616" s="21">
        <f t="shared" si="598"/>
        <v>-126</v>
      </c>
      <c r="BL1616" s="21">
        <f t="shared" si="599"/>
        <v>100</v>
      </c>
      <c r="BM1616" s="21">
        <f t="shared" si="600"/>
        <v>126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0.53563456086244177</v>
      </c>
      <c r="BO1616" s="22">
        <f t="shared" si="552"/>
        <v>0.55746445044292015</v>
      </c>
      <c r="BP1616" s="22">
        <f t="shared" si="552"/>
        <v>0.49994443171377423</v>
      </c>
      <c r="BQ1616" s="22">
        <f t="shared" si="552"/>
        <v>0.44243011307046975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2.7267719494345219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2.6722365104458317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2.7569290051543587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1593</v>
      </c>
      <c r="AT1617" s="20">
        <f t="shared" ref="AT1617" si="834">(AK1617*V1617*X1617*Z1616*AA1617*AB1616*AC1617*AD1616*AG1617*AH1616)+AR1617</f>
        <v>2.8249097694539471</v>
      </c>
      <c r="AU1617" s="20">
        <f t="shared" ref="AU1617" si="835">AT1616</f>
        <v>3.1391017289124603</v>
      </c>
      <c r="AV1617" s="12">
        <f t="shared" ref="AV1617" si="836">AK1617*W1617*X1617*Z1616*AA1617*AB1616</f>
        <v>2.8880881304320667</v>
      </c>
      <c r="AW1617" s="12">
        <f t="shared" ref="AW1617" si="837">AV1616</f>
        <v>3.0791017289124603</v>
      </c>
      <c r="AX1617" s="8">
        <f t="shared" si="588"/>
        <v>-2.5090230546042758E-2</v>
      </c>
      <c r="AY1617" s="8">
        <f t="shared" si="589"/>
        <v>8.9101728912470257E-2</v>
      </c>
      <c r="AZ1617" s="8">
        <f t="shared" si="590"/>
        <v>6.4011498366427499E-2</v>
      </c>
      <c r="BA1617" s="8">
        <f t="shared" si="591"/>
        <v>-0.11419195945851301</v>
      </c>
      <c r="BB1617" s="62">
        <f t="shared" si="592"/>
        <v>123</v>
      </c>
      <c r="BC1617" s="21">
        <f t="shared" si="593"/>
        <v>125</v>
      </c>
      <c r="BD1617" s="21">
        <f t="shared" si="594"/>
        <v>-101</v>
      </c>
      <c r="BE1617" s="21">
        <f t="shared" si="595"/>
        <v>-127</v>
      </c>
      <c r="BF1617" s="94">
        <f t="shared" si="57"/>
        <v>0.44773973239455245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0.44535537484578447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0.50287845030363354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0.55974391596783013</v>
      </c>
      <c r="BJ1617" s="21">
        <f t="shared" si="597"/>
        <v>115</v>
      </c>
      <c r="BK1617" s="21">
        <f t="shared" si="598"/>
        <v>126</v>
      </c>
      <c r="BL1617" s="21">
        <f t="shared" si="599"/>
        <v>-100</v>
      </c>
      <c r="BM1617" s="21">
        <f t="shared" si="600"/>
        <v>-126</v>
      </c>
      <c r="BN1617" s="22">
        <f t="shared" si="61"/>
        <v>0.46436543913755823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0.44253554955707985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0.50005556828622577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0.55756988692953025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1592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1592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1591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1591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1593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1593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1949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3.0637016571605584</v>
      </c>
      <c r="AL1624" s="23">
        <f t="shared" si="917"/>
        <v>3.0653333431398884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1593</v>
      </c>
      <c r="AT1624" s="20">
        <f t="shared" ref="AT1624" si="965">(AK1624*V1624*X1624*Z1625*AA1624*AB1625*AC1624*AD1625*AG1624*AH1625)+AR1624</f>
        <v>3.3612166336165443</v>
      </c>
      <c r="AU1624" s="20">
        <f t="shared" ref="AU1624" si="966">AT1625</f>
        <v>3.2726155287162162</v>
      </c>
      <c r="AV1624" s="12">
        <f t="shared" ref="AV1624" si="967">AK1624*V1624*X1624*Z1625*AA1624*AB1625</f>
        <v>3.3312166336165445</v>
      </c>
      <c r="AW1624" s="12">
        <f t="shared" ref="AW1624" si="968">AV1625</f>
        <v>3.2864162156509447</v>
      </c>
      <c r="AX1624" s="8">
        <f t="shared" si="925"/>
        <v>6.1216633616554272E-2</v>
      </c>
      <c r="AY1624" s="8">
        <f t="shared" si="926"/>
        <v>2.2615528716226407E-2</v>
      </c>
      <c r="AZ1624" s="8">
        <f t="shared" si="927"/>
        <v>8.383216233278068E-2</v>
      </c>
      <c r="BA1624" s="8">
        <f t="shared" si="928"/>
        <v>3.8601104900327865E-2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0.51741106023672856</v>
      </c>
      <c r="BG1624" s="22">
        <f t="shared" si="550"/>
        <v>0.6573267409339838</v>
      </c>
      <c r="BH1624" s="22">
        <f t="shared" si="550"/>
        <v>0.61564764058475707</v>
      </c>
      <c r="BI1624" s="22">
        <f t="shared" si="550"/>
        <v>0.54888901395553291</v>
      </c>
      <c r="BJ1624" s="21">
        <f t="shared" si="934"/>
        <v>-105</v>
      </c>
      <c r="BK1624" s="21">
        <f t="shared" si="935"/>
        <v>-189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0.51120552216703929</v>
      </c>
      <c r="BO1624" s="22">
        <f t="shared" si="552"/>
        <v>0.65451742219572329</v>
      </c>
      <c r="BP1624" s="22">
        <f t="shared" si="552"/>
        <v>0.61267910421332572</v>
      </c>
      <c r="BQ1624" s="22">
        <f t="shared" si="552"/>
        <v>0.54649738232189593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3.1712198211437737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3.1712198211437737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1.0350343436353238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3.1616829731715659</v>
      </c>
      <c r="AO1625" s="23">
        <f>IF(AJ1625=0,_xlfn.XLOOKUP(I1625,Goalies!B:B,Goalies!I:I),INDEX($AP$105:$AP1625,AJ1625))</f>
        <v>3.2641541166700181</v>
      </c>
      <c r="AP1625" s="23">
        <f t="shared" si="919"/>
        <v>3.2739981209996598</v>
      </c>
      <c r="AQ1625" s="23">
        <f t="shared" si="920"/>
        <v>3.3180000000000005</v>
      </c>
      <c r="AR1625" s="66">
        <v>-0.03</v>
      </c>
      <c r="AS1625" s="96" t="s">
        <v>1593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3.3612166336165443</v>
      </c>
      <c r="AV1625" s="12">
        <f t="shared" ref="AV1625" si="981">AK1625*W1625*X1625*Z1624*AA1625*AB1624</f>
        <v>3.2864162156509447</v>
      </c>
      <c r="AW1625" s="12">
        <f t="shared" ref="AW1625" si="982">AV1624</f>
        <v>3.3312166336165445</v>
      </c>
      <c r="AX1625" s="8">
        <f t="shared" si="925"/>
        <v>2.2615528716226407E-2</v>
      </c>
      <c r="AY1625" s="8">
        <f t="shared" si="926"/>
        <v>6.1216633616554272E-2</v>
      </c>
      <c r="AZ1625" s="8">
        <f t="shared" si="927"/>
        <v>8.383216233278068E-2</v>
      </c>
      <c r="BA1625" s="8">
        <f t="shared" si="928"/>
        <v>-3.8601104900327865E-2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0.48258893976327144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0.3426732590660162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0.38435235941524293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0.45111098604446709</v>
      </c>
      <c r="BJ1625" s="21">
        <f t="shared" si="934"/>
        <v>105</v>
      </c>
      <c r="BK1625" s="21">
        <f t="shared" si="935"/>
        <v>189</v>
      </c>
      <c r="BL1625" s="21">
        <f t="shared" si="936"/>
        <v>158</v>
      </c>
      <c r="BM1625" s="21">
        <f t="shared" si="937"/>
        <v>121</v>
      </c>
      <c r="BN1625" s="22">
        <f t="shared" si="61"/>
        <v>0.48879447783296071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0.34548257780427671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0.38732089578667422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0.45350261767810407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1592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1592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1592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1592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3.0374100802177497</v>
      </c>
      <c r="AN1630" s="23">
        <f t="shared" si="918"/>
        <v>3.0585090047302281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3.0070359794155723</v>
      </c>
      <c r="AR1630" s="66">
        <v>0.02</v>
      </c>
      <c r="AS1630" s="96" t="s">
        <v>1593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3.0912938375874979</v>
      </c>
      <c r="AV1630" s="12">
        <f t="shared" ref="AV1630" si="1062">AK1630*V1630*X1630*Z1631*AA1630*AB1631</f>
        <v>2.8620846133392948</v>
      </c>
      <c r="AW1630" s="12">
        <f t="shared" ref="AW1630" si="1063">AV1631</f>
        <v>3.106156904886503</v>
      </c>
      <c r="AX1630" s="8">
        <f t="shared" si="925"/>
        <v>-6.7915386660695187E-2</v>
      </c>
      <c r="AY1630" s="8">
        <f t="shared" si="926"/>
        <v>-0.15870616241249191</v>
      </c>
      <c r="AZ1630" s="8">
        <f t="shared" si="927"/>
        <v>-0.2266215490731871</v>
      </c>
      <c r="BA1630" s="8">
        <f t="shared" si="928"/>
        <v>9.0790775751796726E-2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0.46169387367794068</v>
      </c>
      <c r="BG1630" s="22">
        <f t="shared" si="550"/>
        <v>0.55839538716403947</v>
      </c>
      <c r="BH1630" s="22">
        <f t="shared" si="550"/>
        <v>0.50090955352245981</v>
      </c>
      <c r="BI1630" s="22">
        <f t="shared" si="550"/>
        <v>0.44320816899631366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0.45772564465479321</v>
      </c>
      <c r="BO1630" s="22">
        <f t="shared" si="552"/>
        <v>0.55699095701828394</v>
      </c>
      <c r="BP1630" s="22">
        <f t="shared" si="552"/>
        <v>0.49944693653204308</v>
      </c>
      <c r="BQ1630" s="22">
        <f t="shared" si="552"/>
        <v>0.44202954745965684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2.9534141289276663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2.9534141289276663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1.0261520541276181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2.8423052073774104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1593</v>
      </c>
      <c r="AT1631" s="20">
        <f t="shared" ref="AT1631" si="1074">(AK1631*V1631*X1631*Z1630*AA1631*AB1630*AC1631*AD1630*AG1631*AH1630)+AR1631</f>
        <v>3.0912938375874979</v>
      </c>
      <c r="AU1631" s="20">
        <f t="shared" ref="AU1631" si="1075">AT1630</f>
        <v>2.8820846133392948</v>
      </c>
      <c r="AV1631" s="12">
        <f t="shared" ref="AV1631" si="1076">AK1631*W1631*X1631*Z1630*AA1631*AB1630</f>
        <v>3.106156904886503</v>
      </c>
      <c r="AW1631" s="12">
        <f t="shared" ref="AW1631" si="1077">AV1630</f>
        <v>2.8620846133392948</v>
      </c>
      <c r="AX1631" s="8">
        <f t="shared" si="925"/>
        <v>-0.15870616241249191</v>
      </c>
      <c r="AY1631" s="8">
        <f t="shared" si="926"/>
        <v>-6.7915386660695187E-2</v>
      </c>
      <c r="AZ1631" s="8">
        <f t="shared" si="927"/>
        <v>-0.2266215490731871</v>
      </c>
      <c r="BA1631" s="8">
        <f t="shared" si="928"/>
        <v>-9.0790775751796726E-2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0.53830612632205932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0.44160461283596053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0.49909044647754019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0.55679183100368634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0.54227435534520674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0.44300904298171606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0.50055306346795692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0.55797045254034316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1593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1593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2.9441643062970964</v>
      </c>
      <c r="AN1634" s="23">
        <f t="shared" si="918"/>
        <v>2.9463830851317612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2.9147226632341252</v>
      </c>
      <c r="AR1634" s="66">
        <v>-0.1</v>
      </c>
      <c r="AS1634" s="96" t="s">
        <v>1592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3.4120164891963904</v>
      </c>
      <c r="AV1634" s="12">
        <f t="shared" ref="AV1634" si="1126">AK1634*V1634*X1634*Z1635*AA1634*AB1635</f>
        <v>2.7656918938889343</v>
      </c>
      <c r="AW1634" s="12">
        <f t="shared" ref="AW1634" si="1127">AV1635</f>
        <v>3.3830033574528744</v>
      </c>
      <c r="AX1634" s="8">
        <f t="shared" si="925"/>
        <v>-3.4308106111055725E-2</v>
      </c>
      <c r="AY1634" s="8">
        <f t="shared" si="926"/>
        <v>1.2016489196400304E-2</v>
      </c>
      <c r="AZ1634" s="8">
        <f t="shared" si="927"/>
        <v>-2.2291616914655421E-2</v>
      </c>
      <c r="BA1634" s="8">
        <f t="shared" si="928"/>
        <v>-4.6324595307456029E-2</v>
      </c>
      <c r="BB1634" s="62">
        <f t="shared" si="929"/>
        <v>162</v>
      </c>
      <c r="BC1634" s="21">
        <f t="shared" si="930"/>
        <v>-134</v>
      </c>
      <c r="BD1634" s="21">
        <f t="shared" si="931"/>
        <v>-107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0.38145137550387942</v>
      </c>
      <c r="BG1634" s="22">
        <f t="shared" si="550"/>
        <v>0.57299368322256439</v>
      </c>
      <c r="BH1634" s="22">
        <f t="shared" si="550"/>
        <v>0.51747061649605919</v>
      </c>
      <c r="BI1634" s="22">
        <f t="shared" si="550"/>
        <v>0.45791686066012893</v>
      </c>
      <c r="BJ1634" s="21">
        <f t="shared" si="934"/>
        <v>149</v>
      </c>
      <c r="BK1634" s="21">
        <f t="shared" si="935"/>
        <v>-141</v>
      </c>
      <c r="BL1634" s="21">
        <f t="shared" si="936"/>
        <v>-113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0.40238176662294778</v>
      </c>
      <c r="BO1634" s="22">
        <f t="shared" si="552"/>
        <v>0.58468224091342313</v>
      </c>
      <c r="BP1634" s="22">
        <f t="shared" si="552"/>
        <v>0.53123759867879849</v>
      </c>
      <c r="BQ1634" s="22">
        <f t="shared" si="552"/>
        <v>0.47067968103515057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3.3577327555506304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3.1562687902175925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0.99465010347874883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3.3404432502169255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1592</v>
      </c>
      <c r="AT1635" s="20">
        <f t="shared" ref="AT1635" si="1138">(AK1635*V1635*X1635*Z1634*AA1635*AB1634*AC1635*AD1634*AG1635*AH1634)+AR1635</f>
        <v>3.4120164891963904</v>
      </c>
      <c r="AU1635" s="20">
        <f t="shared" ref="AU1635" si="1139">AT1634</f>
        <v>2.6656918938889342</v>
      </c>
      <c r="AV1635" s="12">
        <f t="shared" ref="AV1635" si="1140">AK1635*W1635*X1635*Z1634*AA1635*AB1634</f>
        <v>3.3830033574528744</v>
      </c>
      <c r="AW1635" s="12">
        <f t="shared" ref="AW1635" si="1141">AV1634</f>
        <v>2.7656918938889343</v>
      </c>
      <c r="AX1635" s="8">
        <f t="shared" si="925"/>
        <v>1.2016489196400304E-2</v>
      </c>
      <c r="AY1635" s="8">
        <f t="shared" si="926"/>
        <v>-3.4308106111055725E-2</v>
      </c>
      <c r="AZ1635" s="8">
        <f t="shared" si="927"/>
        <v>-2.2291616914655421E-2</v>
      </c>
      <c r="BA1635" s="8">
        <f t="shared" si="928"/>
        <v>4.6324595307456029E-2</v>
      </c>
      <c r="BB1635" s="62">
        <f t="shared" si="929"/>
        <v>-162</v>
      </c>
      <c r="BC1635" s="21">
        <f t="shared" si="930"/>
        <v>134</v>
      </c>
      <c r="BD1635" s="21">
        <f t="shared" si="931"/>
        <v>107</v>
      </c>
      <c r="BE1635" s="21">
        <f t="shared" si="932"/>
        <v>-118</v>
      </c>
      <c r="BF1635" s="94">
        <f t="shared" si="57"/>
        <v>0.61854862449612058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0.42700631677743561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0.48252938350394081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0.54208313933987107</v>
      </c>
      <c r="BJ1635" s="21">
        <f t="shared" si="934"/>
        <v>-149</v>
      </c>
      <c r="BK1635" s="21">
        <f t="shared" si="935"/>
        <v>141</v>
      </c>
      <c r="BL1635" s="21">
        <f t="shared" si="936"/>
        <v>113</v>
      </c>
      <c r="BM1635" s="21">
        <f t="shared" si="937"/>
        <v>-112</v>
      </c>
      <c r="BN1635" s="22">
        <f t="shared" si="61"/>
        <v>0.59761823337705222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0.41531775908657687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0.46876240132120151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0.52932031896484943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1591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1591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0</v>
      </c>
      <c r="O1638">
        <f t="shared" ref="O1638" si="1180">N1639</f>
        <v>0</v>
      </c>
      <c r="P1638" s="68">
        <f t="shared" ref="P1638:P1649" si="1181">N1638</f>
        <v>0</v>
      </c>
      <c r="Q1638">
        <f t="shared" ref="Q1638" si="1182">P1639</f>
        <v>0</v>
      </c>
      <c r="R1638" s="5">
        <f t="shared" ref="R1638" si="1183">N1638/W1638/X1638/Z1639/AB1639/AA1638</f>
        <v>0</v>
      </c>
      <c r="S1638" s="5">
        <f t="shared" ref="S1638" si="1184">O1638/W1639/Y1638/Z1638/AA1639/AB1638</f>
        <v>0</v>
      </c>
      <c r="T1638" s="5">
        <f t="shared" ref="T1638" si="1185">P1638/W1638/X1638/Z1639/AB1639</f>
        <v>0</v>
      </c>
      <c r="U1638" s="5">
        <f t="shared" ref="U1638" si="1186">Q1638/W1639/Y1638/Z1638/AA1639</f>
        <v>0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0.99</v>
      </c>
      <c r="AA1638" s="23">
        <f>_xlfn.XLOOKUP(E1638,Injuries!A:A,Injuries!B:B)</f>
        <v>1</v>
      </c>
      <c r="AB1638" s="23">
        <f>_xlfn.XLOOKUP(E1638,Injuries!A:A,Injuries!C:C)</f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2.93</v>
      </c>
      <c r="AM1638" s="23">
        <f>IF(AI1638=0,_xlfn.XLOOKUP(E1638,'Starting GF'!A:A,'Starting GF'!C:C),INDEX($AN$63:$AN1638,AI1638))</f>
        <v>3.0936292906528782</v>
      </c>
      <c r="AN1638" s="23">
        <f t="shared" ref="AN1638:AN1649" si="1190">IF(S1638=0,AM1638,S1638*L1638+AM1638*(1-L1638))</f>
        <v>3.0936292906528782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3.1142244731246937</v>
      </c>
      <c r="AQ1638" s="23">
        <f t="shared" ref="AQ1638:AQ1649" si="1192">AM1638*Z1638</f>
        <v>3.0626929977463493</v>
      </c>
      <c r="AR1638" s="66">
        <v>0.05</v>
      </c>
      <c r="AS1638" s="96" t="s">
        <v>1592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3.0753374858732263</v>
      </c>
      <c r="AV1638" s="12">
        <f t="shared" ref="AV1638" si="1195">AK1638*V1638*X1638*Z1639*AA1638*AB1639</f>
        <v>2.8265085104592851</v>
      </c>
      <c r="AW1638" s="12">
        <f t="shared" ref="AW1638" si="1196">AV1639</f>
        <v>3.1191340715606857</v>
      </c>
      <c r="AX1638" s="8">
        <f t="shared" ref="AX1638:AX1649" si="1197">(AT1638-N1638)</f>
        <v>2.8765085104592849</v>
      </c>
      <c r="AY1638" s="8">
        <f t="shared" ref="AY1638:AY1649" si="1198">(AU1638-O1638)</f>
        <v>3.0753374858732263</v>
      </c>
      <c r="AZ1638" s="8">
        <f t="shared" ref="AZ1638:AZ1649" si="1199">SUM(AX1638:AY1638)</f>
        <v>5.9518459963325112</v>
      </c>
      <c r="BA1638" s="8">
        <f t="shared" ref="BA1638:BA1649" si="1200">AX1638-AY1638</f>
        <v>-0.1988289754139414</v>
      </c>
      <c r="BB1638" s="62">
        <f t="shared" ref="BB1638:BB1649" si="1201">IF(BF1638=0.5,100,IF(BF1638&gt;0.5,-ROUND(100*BF1638/(1-BF1638),0),ROUND(100*(1-BF1638)/BF1638,0)))</f>
        <v>116</v>
      </c>
      <c r="BC1638" s="21">
        <f t="shared" ref="BC1638:BC1649" si="1202">IF(BG1638=0.5,100,IF(BG1638&gt;0.5,-ROUND(100*BG1638/(1-BG1638),0),ROUND(100*(1-BG1638)/BG1638,0)))</f>
        <v>-125</v>
      </c>
      <c r="BD1638" s="21">
        <f t="shared" ref="BD1638:BD1649" si="1203">IF(BH1638=0.5,100,IF(BH1638&gt;0.5,-ROUND(100*BH1638/(1-BH1638),0),ROUND(100*(1-BH1638)/BH1638,0)))</f>
        <v>101</v>
      </c>
      <c r="BE1638" s="21">
        <f t="shared" ref="BE1638:BE1649" si="1204">IF(BI1638=0.5,100,IF(BI1638&gt;0.5,-ROUND(100*BI1638/(1-BI1638),0),ROUND(100*(1-BI1638)/BI1638,0)))</f>
        <v>127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0.46278409085778716</v>
      </c>
      <c r="BG1638" s="22">
        <f t="shared" si="550"/>
        <v>0.55478482216757974</v>
      </c>
      <c r="BH1638" s="22">
        <f t="shared" si="550"/>
        <v>0.49706657748077454</v>
      </c>
      <c r="BI1638" s="22">
        <f t="shared" si="550"/>
        <v>0.44001339310163057</v>
      </c>
      <c r="BJ1638" s="21">
        <f t="shared" ref="BJ1638:BJ1649" si="1206">IF(BN1638=0.5,100,IF(BN1638&gt;0.5,-ROUND(100*BN1638/(1-BN1638),0),ROUND(100*(1-BN1638)/BN1638,0)))</f>
        <v>122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102</v>
      </c>
      <c r="BM1638" s="21">
        <f t="shared" ref="BM1638:BM1649" si="1209">IF(BQ1638=0.5,100,IF(BQ1638&gt;0.5,-ROUND(100*BQ1638/(1-BQ1638),0),ROUND(100*(1-BQ1638)/BQ1638,0)))</f>
        <v>128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0.45140940204058205</v>
      </c>
      <c r="BO1638" s="22">
        <f t="shared" si="552"/>
        <v>0.55238102311837578</v>
      </c>
      <c r="BP1638" s="22">
        <f t="shared" si="552"/>
        <v>0.49455688777378448</v>
      </c>
      <c r="BQ1638" s="22">
        <f t="shared" si="552"/>
        <v>0.43797552974613829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0</v>
      </c>
      <c r="O1639">
        <f t="shared" ref="O1639" si="1211">N1638</f>
        <v>0</v>
      </c>
      <c r="P1639" s="68">
        <f t="shared" si="1181"/>
        <v>0</v>
      </c>
      <c r="Q1639">
        <f t="shared" ref="Q1639" si="1212">P1638</f>
        <v>0</v>
      </c>
      <c r="R1639" s="5">
        <f t="shared" ref="R1639" si="1213">N1639/W1639/X1639/Z1638/AB1638/AA1639</f>
        <v>0</v>
      </c>
      <c r="S1639" s="5">
        <f t="shared" ref="S1639" si="1214">O1639/W1638/Y1639/Z1639/AA1638/AB1639</f>
        <v>0</v>
      </c>
      <c r="T1639" s="5">
        <f t="shared" ref="T1639" si="1215">P1639/W1639/X1639/Z1638/AB1638</f>
        <v>0</v>
      </c>
      <c r="U1639" s="5">
        <f t="shared" ref="U1639" si="1216">Q1639/W1638/Y1639/Z1639/AA1638</f>
        <v>0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1.0451450306259724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f>_xlfn.XLOOKUP(E1639,Injuries!A:A,Injuries!B:B)</f>
        <v>0.96</v>
      </c>
      <c r="AB1639" s="23">
        <f>_xlfn.XLOOKUP(E1639,Injuries!A:A,Injuries!C:C)</f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</v>
      </c>
      <c r="AM1639" s="23">
        <f>IF(AI1639=0,_xlfn.XLOOKUP(E1639,'Starting GF'!A:A,'Starting GF'!C:C),INDEX($AN$63:$AN1639,AI1639))</f>
        <v>3.0360578819139317</v>
      </c>
      <c r="AN1639" s="23">
        <f t="shared" si="1190"/>
        <v>3.0360578819139317</v>
      </c>
      <c r="AO1639" s="23">
        <f>IF(AJ1639=0,_xlfn.XLOOKUP(I1639,Goalies!B:B,Goalies!I:I),INDEX($AP$105:$AP1639,AJ1639))</f>
        <v>3.030890874058159</v>
      </c>
      <c r="AP1639" s="23">
        <f t="shared" si="1191"/>
        <v>3.030890874058159</v>
      </c>
      <c r="AQ1639" s="23">
        <f t="shared" si="1192"/>
        <v>2.9449761454565135</v>
      </c>
      <c r="AR1639" s="66">
        <v>-0.05</v>
      </c>
      <c r="AS1639" s="96" t="s">
        <v>1592</v>
      </c>
      <c r="AT1639" s="20">
        <f t="shared" ref="AT1639" si="1219">(AK1639*V1639*X1639*Z1638*AA1639*AB1638*AC1639*AD1638*AG1639*AH1638)+AR1639</f>
        <v>3.0753374858732263</v>
      </c>
      <c r="AU1639" s="20">
        <f t="shared" ref="AU1639" si="1220">AT1638</f>
        <v>2.8765085104592849</v>
      </c>
      <c r="AV1639" s="12">
        <f t="shared" ref="AV1639" si="1221">AK1639*W1639*X1639*Z1638*AA1639*AB1638</f>
        <v>3.1191340715606857</v>
      </c>
      <c r="AW1639" s="12">
        <f t="shared" ref="AW1639" si="1222">AV1638</f>
        <v>2.8265085104592851</v>
      </c>
      <c r="AX1639" s="8">
        <f t="shared" si="1197"/>
        <v>3.0753374858732263</v>
      </c>
      <c r="AY1639" s="8">
        <f t="shared" si="1198"/>
        <v>2.8765085104592849</v>
      </c>
      <c r="AZ1639" s="8">
        <f t="shared" si="1199"/>
        <v>5.9518459963325112</v>
      </c>
      <c r="BA1639" s="8">
        <f t="shared" si="1200"/>
        <v>0.1988289754139414</v>
      </c>
      <c r="BB1639" s="62">
        <f t="shared" si="1201"/>
        <v>-116</v>
      </c>
      <c r="BC1639" s="21">
        <f t="shared" si="1202"/>
        <v>125</v>
      </c>
      <c r="BD1639" s="21">
        <f t="shared" si="1203"/>
        <v>-101</v>
      </c>
      <c r="BE1639" s="21">
        <f t="shared" si="1204"/>
        <v>-127</v>
      </c>
      <c r="BF1639" s="94">
        <f t="shared" si="57"/>
        <v>0.53721590914221284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  <c r="BJ1639" s="21">
        <f t="shared" si="1206"/>
        <v>-122</v>
      </c>
      <c r="BK1639" s="21">
        <f t="shared" si="1207"/>
        <v>123</v>
      </c>
      <c r="BL1639" s="21">
        <f t="shared" si="1208"/>
        <v>-102</v>
      </c>
      <c r="BM1639" s="21">
        <f t="shared" si="1209"/>
        <v>-128</v>
      </c>
      <c r="BN1639" s="22">
        <f t="shared" si="61"/>
        <v>0.54859059795941789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0.44761897688162422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0.50544311222621552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0.56202447025386171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0</v>
      </c>
      <c r="O1640">
        <f t="shared" ref="O1640" si="1229">N1641</f>
        <v>0</v>
      </c>
      <c r="P1640" s="68">
        <f t="shared" si="1181"/>
        <v>0</v>
      </c>
      <c r="Q1640">
        <f t="shared" ref="Q1640" si="1230">P1641</f>
        <v>0</v>
      </c>
      <c r="R1640" s="5">
        <f t="shared" ref="R1640" si="1231">N1640/W1640/X1640/Z1641/AB1641/AA1640</f>
        <v>0</v>
      </c>
      <c r="S1640" s="5">
        <f t="shared" ref="S1640" si="1232">O1640/W1641/Y1640/Z1640/AA1641/AB1640</f>
        <v>0</v>
      </c>
      <c r="T1640" s="5">
        <f t="shared" ref="T1640" si="1233">P1640/W1640/X1640/Z1641/AB1641</f>
        <v>0</v>
      </c>
      <c r="U1640" s="5">
        <f t="shared" ref="U1640" si="1234">Q1640/W1641/Y1640/Z1640/AA1641</f>
        <v>0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0.88711654167730825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f>_xlfn.XLOOKUP(E1640,Injuries!A:A,Injuries!B:B)</f>
        <v>0.95</v>
      </c>
      <c r="AB1640" s="23">
        <f>_xlfn.XLOOKUP(E1640,Injuries!A:A,Injuries!C:C)</f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f t="shared" si="1189"/>
        <v>3.1204106601142572</v>
      </c>
      <c r="AM1640" s="23">
        <f>IF(AI1640=0,_xlfn.XLOOKUP(E1640,'Starting GF'!A:A,'Starting GF'!C:C),INDEX($AN$63:$AN1640,AI1640))</f>
        <v>3.37</v>
      </c>
      <c r="AN1640" s="23">
        <f t="shared" si="1190"/>
        <v>3.37</v>
      </c>
      <c r="AO1640" s="23">
        <f>IF(AJ1640=0,_xlfn.XLOOKUP(I1640,Goalies!B:B,Goalies!I:I),INDEX($AP$105:$AP1640,AJ1640))</f>
        <v>3.3103471329870824</v>
      </c>
      <c r="AP1640" s="23">
        <f t="shared" si="1191"/>
        <v>3.3103471329870824</v>
      </c>
      <c r="AQ1640" s="23">
        <f t="shared" si="1192"/>
        <v>3.2688999999999999</v>
      </c>
      <c r="AR1640" s="66">
        <v>0</v>
      </c>
      <c r="AS1640" s="96" t="s">
        <v>1593</v>
      </c>
      <c r="AT1640" s="20">
        <f t="shared" ref="AT1640" si="1237">(AK1640*V1640*X1640*Z1641*AA1640*AB1641*AC1640*AD1641*AG1640*AH1641)+AR1640</f>
        <v>2.5863356137061575</v>
      </c>
      <c r="AU1640" s="20">
        <f t="shared" ref="AU1640" si="1238">AT1641</f>
        <v>4.0744898694983114</v>
      </c>
      <c r="AV1640" s="12">
        <f t="shared" ref="AV1640" si="1239">AK1640*V1640*X1640*Z1641*AA1640*AB1641</f>
        <v>2.5863356137061575</v>
      </c>
      <c r="AW1640" s="12">
        <f t="shared" ref="AW1640" si="1240">AV1641</f>
        <v>4.0789788139166339</v>
      </c>
      <c r="AX1640" s="8">
        <f t="shared" si="1197"/>
        <v>2.5863356137061575</v>
      </c>
      <c r="AY1640" s="8">
        <f t="shared" si="1198"/>
        <v>4.0744898694983114</v>
      </c>
      <c r="AZ1640" s="8">
        <f t="shared" si="1199"/>
        <v>6.6608254832044693</v>
      </c>
      <c r="BA1640" s="8">
        <f t="shared" si="1200"/>
        <v>-1.4881542557921539</v>
      </c>
      <c r="BB1640" s="62">
        <f t="shared" si="1201"/>
        <v>249</v>
      </c>
      <c r="BC1640" s="21">
        <f t="shared" si="1202"/>
        <v>-194</v>
      </c>
      <c r="BD1640" s="21">
        <f t="shared" si="1203"/>
        <v>-160</v>
      </c>
      <c r="BE1640" s="21">
        <f t="shared" si="1204"/>
        <v>-120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0.28676333606661852</v>
      </c>
      <c r="BG1640" s="22">
        <f t="shared" si="550"/>
        <v>0.65959135707180705</v>
      </c>
      <c r="BH1640" s="22">
        <f t="shared" si="550"/>
        <v>0.61541523656882613</v>
      </c>
      <c r="BI1640" s="22">
        <f t="shared" si="550"/>
        <v>0.54473466147105598</v>
      </c>
      <c r="BJ1640" s="21">
        <f t="shared" si="1206"/>
        <v>249</v>
      </c>
      <c r="BK1640" s="21">
        <f t="shared" si="1207"/>
        <v>-194</v>
      </c>
      <c r="BL1640" s="21">
        <f t="shared" si="1208"/>
        <v>-160</v>
      </c>
      <c r="BM1640" s="21">
        <f t="shared" si="1209"/>
        <v>-120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0.28633772325236007</v>
      </c>
      <c r="BO1640" s="22">
        <f t="shared" si="552"/>
        <v>0.66015325485995646</v>
      </c>
      <c r="BP1640" s="22">
        <f t="shared" si="552"/>
        <v>0.61609478925932148</v>
      </c>
      <c r="BQ1640" s="22">
        <f t="shared" si="552"/>
        <v>0.54540062035391557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Scott Wedgewood</v>
      </c>
      <c r="J1641" s="33" t="s">
        <v>158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0</v>
      </c>
      <c r="O1641">
        <f t="shared" ref="O1641" si="1243">N1640</f>
        <v>0</v>
      </c>
      <c r="P1641" s="68">
        <f t="shared" si="1181"/>
        <v>0</v>
      </c>
      <c r="Q1641">
        <f t="shared" ref="Q1641" si="1244">P1640</f>
        <v>0</v>
      </c>
      <c r="R1641" s="5">
        <f t="shared" ref="R1641" si="1245">N1641/W1641/X1641/Z1640/AB1640/AA1641</f>
        <v>0</v>
      </c>
      <c r="S1641" s="5">
        <f t="shared" ref="S1641" si="1246">O1641/W1640/Y1641/Z1641/AA1640/AB1641</f>
        <v>0</v>
      </c>
      <c r="T1641" s="5">
        <f t="shared" ref="T1641" si="1247">P1641/W1641/X1641/Z1640/AB1640</f>
        <v>0</v>
      </c>
      <c r="U1641" s="5">
        <f t="shared" ref="U1641" si="1248">Q1641/W1640/Y1641/Z1641/AA1640</f>
        <v>0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1.01</v>
      </c>
      <c r="AA1641" s="23">
        <f>_xlfn.XLOOKUP(E1641,Injuries!A:A,Injuries!B:B)</f>
        <v>0.97499999999999998</v>
      </c>
      <c r="AB1641" s="23">
        <f>_xlfn.XLOOKUP(E1641,Injuries!A:A,Injuries!C:C)</f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1501</v>
      </c>
      <c r="AK1641" s="23">
        <f>IF(AI1641=0,_xlfn.XLOOKUP(E1641,'Starting GF'!A:A,'Starting GF'!B:B),INDEX($AL$63:$AL1641,AI1641))</f>
        <v>3.5750000000000002</v>
      </c>
      <c r="AL1641" s="23">
        <f t="shared" si="1189"/>
        <v>3.5750000000000002</v>
      </c>
      <c r="AM1641" s="23">
        <f>IF(AI1641=0,_xlfn.XLOOKUP(E1641,'Starting GF'!A:A,'Starting GF'!C:C),INDEX($AN$63:$AN1641,AI1641))</f>
        <v>2.6258649633648323</v>
      </c>
      <c r="AN1641" s="23">
        <f t="shared" si="1190"/>
        <v>2.6258649633648323</v>
      </c>
      <c r="AO1641" s="23">
        <f>IF(AJ1641=0,_xlfn.XLOOKUP(I1641,Goalies!B:B,Goalies!I:I),INDEX($AP$105:$AP1641,AJ1641))</f>
        <v>2.6723900477170837</v>
      </c>
      <c r="AP1641" s="23">
        <f t="shared" si="1191"/>
        <v>2.6723900477170837</v>
      </c>
      <c r="AQ1641" s="23">
        <f t="shared" si="1192"/>
        <v>2.6521236129984809</v>
      </c>
      <c r="AR1641" s="66">
        <v>0</v>
      </c>
      <c r="AS1641" s="96" t="s">
        <v>1593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2.5863356137061575</v>
      </c>
      <c r="AV1641" s="12">
        <f t="shared" ref="AV1641" si="1253">AK1641*W1641*X1641*Z1640*AA1641*AB1640</f>
        <v>4.0789788139166339</v>
      </c>
      <c r="AW1641" s="12">
        <f t="shared" ref="AW1641" si="1254">AV1640</f>
        <v>2.5863356137061575</v>
      </c>
      <c r="AX1641" s="8">
        <f t="shared" si="1197"/>
        <v>4.0744898694983114</v>
      </c>
      <c r="AY1641" s="8">
        <f t="shared" si="1198"/>
        <v>2.5863356137061575</v>
      </c>
      <c r="AZ1641" s="8">
        <f t="shared" si="1199"/>
        <v>6.6608254832044693</v>
      </c>
      <c r="BA1641" s="8">
        <f t="shared" si="1200"/>
        <v>1.4881542557921539</v>
      </c>
      <c r="BB1641" s="62">
        <f t="shared" si="1201"/>
        <v>-249</v>
      </c>
      <c r="BC1641" s="21">
        <f t="shared" si="1202"/>
        <v>194</v>
      </c>
      <c r="BD1641" s="21">
        <f t="shared" si="1203"/>
        <v>160</v>
      </c>
      <c r="BE1641" s="21">
        <f t="shared" si="1204"/>
        <v>120</v>
      </c>
      <c r="BF1641" s="94">
        <f t="shared" si="57"/>
        <v>0.71323666393338148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0.34040864292819289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0.38458476343117393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0.45526533852894407</v>
      </c>
      <c r="BJ1641" s="21">
        <f t="shared" si="1206"/>
        <v>-249</v>
      </c>
      <c r="BK1641" s="21">
        <f t="shared" si="1207"/>
        <v>194</v>
      </c>
      <c r="BL1641" s="21">
        <f t="shared" si="1208"/>
        <v>160</v>
      </c>
      <c r="BM1641" s="21">
        <f t="shared" si="1209"/>
        <v>120</v>
      </c>
      <c r="BN1641" s="22">
        <f t="shared" si="61"/>
        <v>0.71366227674763993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0.33984674514004354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0.38390521074067852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0.45459937964608443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0</v>
      </c>
      <c r="O1642">
        <f t="shared" ref="O1642" si="1261">N1643</f>
        <v>0</v>
      </c>
      <c r="P1642" s="68">
        <f t="shared" si="1181"/>
        <v>0</v>
      </c>
      <c r="Q1642">
        <f t="shared" ref="Q1642" si="1262">P1643</f>
        <v>0</v>
      </c>
      <c r="R1642" s="5">
        <f t="shared" ref="R1642" si="1263">N1642/W1642/X1642/Z1643/AB1643/AA1642</f>
        <v>0</v>
      </c>
      <c r="S1642" s="5">
        <f t="shared" ref="S1642" si="1264">O1642/W1643/Y1642/Z1642/AA1643/AB1642</f>
        <v>0</v>
      </c>
      <c r="T1642" s="5">
        <f t="shared" ref="T1642" si="1265">P1642/W1642/X1642/Z1643/AB1643</f>
        <v>0</v>
      </c>
      <c r="U1642" s="5">
        <f t="shared" ref="U1642" si="1266">Q1642/W1643/Y1642/Z1642/AA1643</f>
        <v>0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f>_xlfn.XLOOKUP(E1642,Injuries!A:A,Injuries!B:B)</f>
        <v>0.99</v>
      </c>
      <c r="AB1642" s="23">
        <f>_xlfn.XLOOKUP(E1642,Injuries!A:A,Injuries!C:C)</f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2.7978253633115058</v>
      </c>
      <c r="AM1642" s="23">
        <f>IF(AI1642=0,_xlfn.XLOOKUP(E1642,'Starting GF'!A:A,'Starting GF'!C:C),INDEX($AN$63:$AN1642,AI1642))</f>
        <v>3.01</v>
      </c>
      <c r="AN1642" s="23">
        <f t="shared" si="1190"/>
        <v>3.01</v>
      </c>
      <c r="AO1642" s="23">
        <f>IF(AJ1642=0,_xlfn.XLOOKUP(I1642,Goalies!B:B,Goalies!I:I),INDEX($AP$105:$AP1642,AJ1642))</f>
        <v>3.112599637829796</v>
      </c>
      <c r="AP1642" s="23">
        <f t="shared" si="1191"/>
        <v>3.112599637829796</v>
      </c>
      <c r="AQ1642" s="23">
        <f t="shared" si="1192"/>
        <v>3.1303999999999998</v>
      </c>
      <c r="AR1642" s="66">
        <v>-0.02</v>
      </c>
      <c r="AS1642" s="96" t="s">
        <v>1593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2.5590968043871531</v>
      </c>
      <c r="AY1642" s="8">
        <f t="shared" si="1198"/>
        <v>3.3366369357876722</v>
      </c>
      <c r="AZ1642" s="8">
        <f t="shared" si="1199"/>
        <v>5.8957337401748253</v>
      </c>
      <c r="BA1642" s="8">
        <f t="shared" si="1200"/>
        <v>-0.77754013140051903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0</v>
      </c>
      <c r="O1643">
        <f t="shared" ref="O1643" si="1276">N1642</f>
        <v>0</v>
      </c>
      <c r="P1643" s="68">
        <f t="shared" si="1181"/>
        <v>0</v>
      </c>
      <c r="Q1643">
        <f t="shared" ref="Q1643" si="1277">P1642</f>
        <v>0</v>
      </c>
      <c r="R1643" s="5">
        <f t="shared" ref="R1643" si="1278">N1643/W1643/X1643/Z1642/AB1642/AA1643</f>
        <v>0</v>
      </c>
      <c r="S1643" s="5">
        <f t="shared" ref="S1643" si="1279">O1643/W1642/Y1643/Z1643/AA1642/AB1643</f>
        <v>0</v>
      </c>
      <c r="T1643" s="5">
        <f t="shared" ref="T1643" si="1280">P1643/W1643/X1643/Z1642/AB1642</f>
        <v>0</v>
      </c>
      <c r="U1643" s="5">
        <f t="shared" ref="U1643" si="1281">Q1643/W1642/Y1643/Z1643/AA1642</f>
        <v>0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f>_xlfn.XLOOKUP(E1643,Injuries!A:A,Injuries!B:B)</f>
        <v>0.96</v>
      </c>
      <c r="AB1643" s="23">
        <f>_xlfn.XLOOKUP(E1643,Injuries!A:A,Injuries!C:C)</f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f t="shared" si="1189"/>
        <v>3.0350444847776963</v>
      </c>
      <c r="AM1643" s="23">
        <f>IF(AI1643=0,_xlfn.XLOOKUP(E1643,'Starting GF'!A:A,'Starting GF'!C:C),INDEX($AN$63:$AN1643,AI1643))</f>
        <v>2.9292746173710973</v>
      </c>
      <c r="AN1643" s="23">
        <f t="shared" si="1190"/>
        <v>2.9292746173710973</v>
      </c>
      <c r="AO1643" s="23">
        <f>IF(AJ1643=0,_xlfn.XLOOKUP(I1643,Goalies!B:B,Goalies!I:I),INDEX($AP$105:$AP1643,AJ1643))</f>
        <v>2.894978476738594</v>
      </c>
      <c r="AP1643" s="23">
        <f t="shared" si="1191"/>
        <v>2.894978476738594</v>
      </c>
      <c r="AQ1643" s="23">
        <f t="shared" si="1192"/>
        <v>2.8413963788499643</v>
      </c>
      <c r="AR1643" s="66">
        <v>0.02</v>
      </c>
      <c r="AS1643" s="96" t="s">
        <v>1593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3.3366369357876722</v>
      </c>
      <c r="AY1643" s="8">
        <f t="shared" si="1198"/>
        <v>2.5590968043871531</v>
      </c>
      <c r="AZ1643" s="8">
        <f t="shared" si="1199"/>
        <v>5.8957337401748253</v>
      </c>
      <c r="BA1643" s="8">
        <f t="shared" si="1200"/>
        <v>0.77754013140051903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0</v>
      </c>
      <c r="O1644">
        <f t="shared" ref="O1644" si="1294">N1645</f>
        <v>0</v>
      </c>
      <c r="P1644" s="68">
        <f t="shared" si="1181"/>
        <v>0</v>
      </c>
      <c r="Q1644">
        <f t="shared" ref="Q1644" si="1295">P1645</f>
        <v>0</v>
      </c>
      <c r="R1644" s="5">
        <f t="shared" ref="R1644" si="1296">N1644/W1644/X1644/Z1645/AB1645/AA1644</f>
        <v>0</v>
      </c>
      <c r="S1644" s="5">
        <f t="shared" ref="S1644" si="1297">O1644/W1645/Y1644/Z1644/AA1645/AB1644</f>
        <v>0</v>
      </c>
      <c r="T1644" s="5">
        <f t="shared" ref="T1644" si="1298">P1644/W1644/X1644/Z1645/AB1645</f>
        <v>0</v>
      </c>
      <c r="U1644" s="5">
        <f t="shared" ref="U1644" si="1299">Q1644/W1645/Y1644/Z1644/AA1645</f>
        <v>0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f>_xlfn.XLOOKUP(E1644,Injuries!A:A,Injuries!B:B)</f>
        <v>0.94</v>
      </c>
      <c r="AB1644" s="23">
        <f>_xlfn.XLOOKUP(E1644,Injuries!A:A,Injuries!C:C)</f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2.8994437962961168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2.9307175930811784</v>
      </c>
      <c r="AO1644" s="23">
        <f>IF(AJ1644=0,_xlfn.XLOOKUP(I1644,Goalies!B:B,Goalies!I:I),INDEX($AP$105:$AP1644,AJ1644))</f>
        <v>2.9156362986187889</v>
      </c>
      <c r="AP1644" s="23">
        <f t="shared" si="1191"/>
        <v>2.9156362986187889</v>
      </c>
      <c r="AQ1644" s="23">
        <f t="shared" si="1192"/>
        <v>2.8427960652887432</v>
      </c>
      <c r="AR1644" s="66">
        <v>0.03</v>
      </c>
      <c r="AS1644" s="96" t="s">
        <v>1593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2.7941494796932718</v>
      </c>
      <c r="AY1644" s="8">
        <f t="shared" si="1198"/>
        <v>2.6944035973718594</v>
      </c>
      <c r="AZ1644" s="8">
        <f t="shared" si="1199"/>
        <v>5.4885530770651307</v>
      </c>
      <c r="BA1644" s="8">
        <f t="shared" si="1200"/>
        <v>9.9745882321412349E-2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0</v>
      </c>
      <c r="O1645">
        <f t="shared" ref="O1645" si="1308">N1644</f>
        <v>0</v>
      </c>
      <c r="P1645" s="68">
        <f t="shared" si="1181"/>
        <v>0</v>
      </c>
      <c r="Q1645">
        <f t="shared" ref="Q1645" si="1309">P1644</f>
        <v>0</v>
      </c>
      <c r="R1645" s="5">
        <f t="shared" ref="R1645" si="1310">N1645/W1645/X1645/Z1644/AB1644/AA1645</f>
        <v>0</v>
      </c>
      <c r="S1645" s="5">
        <f t="shared" ref="S1645" si="1311">O1645/W1644/Y1645/Z1645/AA1644/AB1645</f>
        <v>0</v>
      </c>
      <c r="T1645" s="5">
        <f t="shared" ref="T1645" si="1312">P1645/W1645/X1645/Z1644/AB1644</f>
        <v>0</v>
      </c>
      <c r="U1645" s="5">
        <f t="shared" ref="U1645" si="1313">Q1645/W1644/Y1645/Z1645/AA1644</f>
        <v>0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f>_xlfn.XLOOKUP(E1645,Injuries!A:A,Injuries!B:B)</f>
        <v>1</v>
      </c>
      <c r="AB1645" s="23">
        <f>_xlfn.XLOOKUP(E1645,Injuries!A:A,Injuries!C:C)</f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2.68</v>
      </c>
      <c r="AM1645" s="23">
        <f>IF(AI1645=0,_xlfn.XLOOKUP(E1645,'Starting GF'!A:A,'Starting GF'!C:C),INDEX($AN$63:$AN1645,AI1645))</f>
        <v>3.16</v>
      </c>
      <c r="AN1645" s="23">
        <f t="shared" si="1190"/>
        <v>3.16</v>
      </c>
      <c r="AO1645" s="23">
        <f>IF(AJ1645=0,_xlfn.XLOOKUP(I1645,Goalies!B:B,Goalies!I:I),INDEX($AP$105:$AP1645,AJ1645))</f>
        <v>3.2075714190171021</v>
      </c>
      <c r="AP1645" s="23">
        <f t="shared" si="1191"/>
        <v>3.2075714190171021</v>
      </c>
      <c r="AQ1645" s="23">
        <f t="shared" si="1192"/>
        <v>3.16</v>
      </c>
      <c r="AR1645" s="66">
        <v>-0.03</v>
      </c>
      <c r="AS1645" s="96" t="s">
        <v>1593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2.6944035973718594</v>
      </c>
      <c r="AY1645" s="8">
        <f t="shared" si="1198"/>
        <v>2.7941494796932718</v>
      </c>
      <c r="AZ1645" s="8">
        <f t="shared" si="1199"/>
        <v>5.4885530770651307</v>
      </c>
      <c r="BA1645" s="8">
        <f t="shared" si="1200"/>
        <v>-9.9745882321412349E-2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0</v>
      </c>
      <c r="O1646">
        <f t="shared" ref="O1646" si="1326">N1647</f>
        <v>0</v>
      </c>
      <c r="P1646" s="68">
        <f t="shared" si="1181"/>
        <v>0</v>
      </c>
      <c r="Q1646">
        <f t="shared" ref="Q1646" si="1327">P1647</f>
        <v>0</v>
      </c>
      <c r="R1646" s="5">
        <f t="shared" ref="R1646" si="1328">N1646/W1646/X1646/Z1647/AB1647/AA1646</f>
        <v>0</v>
      </c>
      <c r="S1646" s="5">
        <f t="shared" ref="S1646" si="1329">O1646/W1647/Y1646/Z1646/AA1647/AB1646</f>
        <v>0</v>
      </c>
      <c r="T1646" s="5">
        <f t="shared" ref="T1646" si="1330">P1646/W1646/X1646/Z1647/AB1647</f>
        <v>0</v>
      </c>
      <c r="U1646" s="5">
        <f t="shared" ref="U1646" si="1331">Q1646/W1647/Y1646/Z1646/AA1647</f>
        <v>0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1.1047297297297298</v>
      </c>
      <c r="Y1646" s="5">
        <f t="shared" ref="Y1646" si="1333">AK1647/K1646</f>
        <v>0.92229729729729726</v>
      </c>
      <c r="Z1646" s="5">
        <f>IF(J1646="",1,(_xlfn.XLOOKUP(I1646,Goalies!B:B,Goalies!J:J)))</f>
        <v>0.97499999999999998</v>
      </c>
      <c r="AA1646" s="23">
        <f>_xlfn.XLOOKUP(E1646,Injuries!A:A,Injuries!B:B)</f>
        <v>1</v>
      </c>
      <c r="AB1646" s="23">
        <f>_xlfn.XLOOKUP(E1646,Injuries!A:A,Injuries!C:C)</f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3</v>
      </c>
      <c r="AM1646" s="23">
        <f>IF(AI1646=0,_xlfn.XLOOKUP(E1646,'Starting GF'!A:A,'Starting GF'!C:C),INDEX($AN$63:$AN1646,AI1646))</f>
        <v>3.18</v>
      </c>
      <c r="AN1646" s="23">
        <f t="shared" si="1190"/>
        <v>3.18</v>
      </c>
      <c r="AO1646" s="23">
        <f>IF(AJ1646=0,_xlfn.XLOOKUP(I1646,Goalies!B:B,Goalies!I:I),INDEX($AP$105:$AP1646,AJ1646))</f>
        <v>3.065558047703167</v>
      </c>
      <c r="AP1646" s="23">
        <f t="shared" si="1191"/>
        <v>3.065558047703167</v>
      </c>
      <c r="AQ1646" s="23">
        <f t="shared" si="1192"/>
        <v>3.1005000000000003</v>
      </c>
      <c r="AR1646" s="66">
        <v>0.03</v>
      </c>
      <c r="AS1646" s="96" t="s">
        <v>1593</v>
      </c>
      <c r="AT1646" s="20">
        <f t="shared" ref="AT1646" si="1334">(AK1646*V1646*X1646*Z1647*AA1646*AB1647*AC1646*AD1647*AG1646*AH1647)+AR1646</f>
        <v>3.1312525337837833</v>
      </c>
      <c r="AU1646" s="20">
        <f t="shared" ref="AU1646" si="1335">AT1647</f>
        <v>3.0537511827972974</v>
      </c>
      <c r="AV1646" s="12">
        <f t="shared" ref="AV1646" si="1336">AK1646*V1646*X1646*Z1647*AA1646*AB1647</f>
        <v>3.1012525337837835</v>
      </c>
      <c r="AW1646" s="12">
        <f t="shared" ref="AW1646" si="1337">AV1647</f>
        <v>3.087148611212359</v>
      </c>
      <c r="AX1646" s="8">
        <f t="shared" si="1197"/>
        <v>3.1312525337837833</v>
      </c>
      <c r="AY1646" s="8">
        <f t="shared" si="1198"/>
        <v>3.0537511827972974</v>
      </c>
      <c r="AZ1646" s="8">
        <f t="shared" si="1199"/>
        <v>6.1850037165810807</v>
      </c>
      <c r="BA1646" s="8">
        <f t="shared" si="1200"/>
        <v>7.7501350986485917E-2</v>
      </c>
      <c r="BB1646" s="62">
        <f t="shared" si="1201"/>
        <v>-107</v>
      </c>
      <c r="BC1646" s="21">
        <f t="shared" si="1202"/>
        <v>-144</v>
      </c>
      <c r="BD1646" s="21">
        <f t="shared" si="1203"/>
        <v>-117</v>
      </c>
      <c r="BE1646" s="21">
        <f t="shared" si="1204"/>
        <v>109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0.51773083960967203</v>
      </c>
      <c r="BG1646" s="22">
        <f t="shared" si="550"/>
        <v>0.59036462683823188</v>
      </c>
      <c r="BH1646" s="22">
        <f t="shared" si="550"/>
        <v>0.538767888479317</v>
      </c>
      <c r="BI1646" s="22">
        <f t="shared" si="550"/>
        <v>0.47850063367841311</v>
      </c>
      <c r="BJ1646" s="21">
        <f t="shared" si="1206"/>
        <v>-103</v>
      </c>
      <c r="BK1646" s="21">
        <f t="shared" si="1207"/>
        <v>-145</v>
      </c>
      <c r="BL1646" s="21">
        <f t="shared" si="1208"/>
        <v>-117</v>
      </c>
      <c r="BM1646" s="21">
        <f t="shared" si="1209"/>
        <v>109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0.50803161102711658</v>
      </c>
      <c r="BO1646" s="22">
        <f t="shared" si="552"/>
        <v>0.59183670892158835</v>
      </c>
      <c r="BP1646" s="22">
        <f t="shared" si="552"/>
        <v>0.53975324408069925</v>
      </c>
      <c r="BQ1646" s="22">
        <f t="shared" si="552"/>
        <v>0.47866941211904679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0</v>
      </c>
      <c r="O1647">
        <f t="shared" ref="O1647" si="1340">N1646</f>
        <v>0</v>
      </c>
      <c r="P1647" s="68">
        <f t="shared" si="1181"/>
        <v>0</v>
      </c>
      <c r="Q1647">
        <f t="shared" ref="Q1647" si="1341">P1646</f>
        <v>0</v>
      </c>
      <c r="R1647" s="5">
        <f t="shared" ref="R1647" si="1342">N1647/W1647/X1647/Z1646/AB1646/AA1647</f>
        <v>0</v>
      </c>
      <c r="S1647" s="5">
        <f t="shared" ref="S1647" si="1343">O1647/W1646/Y1647/Z1647/AA1646/AB1647</f>
        <v>0</v>
      </c>
      <c r="T1647" s="5">
        <f t="shared" ref="T1647" si="1344">P1647/W1647/X1647/Z1646/AB1646</f>
        <v>0</v>
      </c>
      <c r="U1647" s="5">
        <f t="shared" ref="U1647" si="1345">Q1647/W1646/Y1647/Z1647/AA1646</f>
        <v>0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f>_xlfn.XLOOKUP(E1647,Injuries!A:A,Injuries!B:B)</f>
        <v>0.98</v>
      </c>
      <c r="AB1647" s="23">
        <f>_xlfn.XLOOKUP(E1647,Injuries!A:A,Injuries!C:C)</f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v>2.73</v>
      </c>
      <c r="AL1647" s="23">
        <f t="shared" si="1189"/>
        <v>2.73</v>
      </c>
      <c r="AM1647" s="23">
        <v>3.27</v>
      </c>
      <c r="AN1647" s="23">
        <f t="shared" si="1190"/>
        <v>3.27</v>
      </c>
      <c r="AO1647" s="23">
        <f>IF(AJ1647=0,_xlfn.XLOOKUP(I1647,Goalies!B:B,Goalies!I:I),INDEX($AP$105:$AP1647,AJ1647))</f>
        <v>3.1696136408700748</v>
      </c>
      <c r="AP1647" s="23">
        <f t="shared" si="1191"/>
        <v>3.1696136408700748</v>
      </c>
      <c r="AQ1647" s="23">
        <f t="shared" si="1192"/>
        <v>3.2209499999999998</v>
      </c>
      <c r="AR1647" s="66">
        <v>-0.03</v>
      </c>
      <c r="AS1647" s="96" t="s">
        <v>1593</v>
      </c>
      <c r="AT1647" s="20">
        <f t="shared" ref="AT1647" si="1348">(AK1647*V1647*X1647*Z1646*AA1647*AB1646*AC1647*AD1646*AG1647*AH1646)+AR1647</f>
        <v>3.0537511827972974</v>
      </c>
      <c r="AU1647" s="20">
        <f t="shared" ref="AU1647" si="1349">AT1646</f>
        <v>3.1312525337837833</v>
      </c>
      <c r="AV1647" s="12">
        <f t="shared" ref="AV1647" si="1350">AK1647*W1647*X1647*Z1646*AA1647*AB1646</f>
        <v>3.087148611212359</v>
      </c>
      <c r="AW1647" s="12">
        <f t="shared" ref="AW1647" si="1351">AV1646</f>
        <v>3.1012525337837835</v>
      </c>
      <c r="AX1647" s="8">
        <f t="shared" si="1197"/>
        <v>3.0537511827972974</v>
      </c>
      <c r="AY1647" s="8">
        <f t="shared" si="1198"/>
        <v>3.1312525337837833</v>
      </c>
      <c r="AZ1647" s="8">
        <f t="shared" si="1199"/>
        <v>6.1850037165810807</v>
      </c>
      <c r="BA1647" s="8">
        <f t="shared" si="1200"/>
        <v>-7.7501350986485917E-2</v>
      </c>
      <c r="BB1647" s="62">
        <f t="shared" si="1201"/>
        <v>107</v>
      </c>
      <c r="BC1647" s="21">
        <f t="shared" si="1202"/>
        <v>144</v>
      </c>
      <c r="BD1647" s="21">
        <f t="shared" si="1203"/>
        <v>117</v>
      </c>
      <c r="BE1647" s="21">
        <f t="shared" si="1204"/>
        <v>-109</v>
      </c>
      <c r="BF1647" s="94">
        <f t="shared" si="57"/>
        <v>0.48226916039032797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0.40963537316176807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0.461232111520683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0.52149936632158689</v>
      </c>
      <c r="BJ1647" s="21">
        <f t="shared" si="1206"/>
        <v>103</v>
      </c>
      <c r="BK1647" s="21">
        <f t="shared" si="1207"/>
        <v>145</v>
      </c>
      <c r="BL1647" s="21">
        <f t="shared" si="1208"/>
        <v>117</v>
      </c>
      <c r="BM1647" s="21">
        <f t="shared" si="1209"/>
        <v>-109</v>
      </c>
      <c r="BN1647" s="22">
        <f t="shared" si="61"/>
        <v>0.49196838897288342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0.40816329107841165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0.46024675591930075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0.52133058788095321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0</v>
      </c>
      <c r="O1648">
        <f t="shared" ref="O1648" si="1358">N1649</f>
        <v>0</v>
      </c>
      <c r="P1648" s="68">
        <f t="shared" si="1181"/>
        <v>0</v>
      </c>
      <c r="Q1648">
        <f t="shared" ref="Q1648" si="1359">P1649</f>
        <v>0</v>
      </c>
      <c r="R1648" s="5">
        <f t="shared" ref="R1648" si="1360">N1648/W1648/X1648/Z1649/AB1649/AA1648</f>
        <v>0</v>
      </c>
      <c r="S1648" s="5">
        <f t="shared" ref="S1648" si="1361">O1648/W1649/Y1648/Z1648/AA1649/AB1648</f>
        <v>0</v>
      </c>
      <c r="T1648" s="5">
        <f t="shared" ref="T1648" si="1362">P1648/W1648/X1648/Z1649/AB1649</f>
        <v>0</v>
      </c>
      <c r="U1648" s="5">
        <f t="shared" ref="U1648" si="1363">Q1648/W1649/Y1648/Z1648/AA1649</f>
        <v>0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f>_xlfn.XLOOKUP(E1648,Injuries!A:A,Injuries!B:B)</f>
        <v>0.97499999999999998</v>
      </c>
      <c r="AB1648" s="23">
        <f>_xlfn.XLOOKUP(E1648,Injuries!A:A,Injuries!C:C)</f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3.0449999999999999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3.0275070377221338</v>
      </c>
      <c r="AO1648" s="23">
        <f>IF(AJ1648=0,_xlfn.XLOOKUP(I1648,Goalies!B:B,Goalies!I:I),INDEX($AP$105:$AP1648,AJ1648))</f>
        <v>2.9884523540502164</v>
      </c>
      <c r="AP1648" s="23">
        <f t="shared" si="1191"/>
        <v>2.9884523540502164</v>
      </c>
      <c r="AQ1648" s="23">
        <f t="shared" si="1192"/>
        <v>2.9518193617790804</v>
      </c>
      <c r="AR1648" s="66">
        <v>0.1</v>
      </c>
      <c r="AS1648" s="96" t="s">
        <v>1591</v>
      </c>
      <c r="AT1648" s="20">
        <f t="shared" ref="AT1648" si="1366">(AK1648*V1648*X1648*Z1649*AA1648*AB1649*AC1648*AD1649*AG1648*AH1649)+AR1648</f>
        <v>3.3482336234191656</v>
      </c>
      <c r="AU1648" s="20">
        <f t="shared" ref="AU1648" si="1367">AT1649</f>
        <v>2.6539227385564428</v>
      </c>
      <c r="AV1648" s="12">
        <f t="shared" ref="AV1648" si="1368">AK1648*V1648*X1648*Z1649*AA1648*AB1649</f>
        <v>3.2482336234191655</v>
      </c>
      <c r="AW1648" s="12">
        <f t="shared" ref="AW1648" si="1369">AV1649</f>
        <v>2.7569567885852027</v>
      </c>
      <c r="AX1648" s="8">
        <f t="shared" si="1197"/>
        <v>3.3482336234191656</v>
      </c>
      <c r="AY1648" s="8">
        <f t="shared" si="1198"/>
        <v>2.6539227385564428</v>
      </c>
      <c r="AZ1648" s="8">
        <f t="shared" si="1199"/>
        <v>6.002156361975608</v>
      </c>
      <c r="BA1648" s="8">
        <f t="shared" si="1200"/>
        <v>0.69431088486272285</v>
      </c>
      <c r="BB1648" s="62">
        <f t="shared" si="1201"/>
        <v>-158</v>
      </c>
      <c r="BC1648" s="21">
        <f t="shared" si="1202"/>
        <v>-127</v>
      </c>
      <c r="BD1648" s="21">
        <f t="shared" si="1203"/>
        <v>-102</v>
      </c>
      <c r="BE1648" s="21">
        <f t="shared" si="1204"/>
        <v>124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0.6120050339467622</v>
      </c>
      <c r="BG1648" s="22">
        <f t="shared" si="550"/>
        <v>0.56030531045724363</v>
      </c>
      <c r="BH1648" s="22">
        <f t="shared" si="550"/>
        <v>0.50381865028567152</v>
      </c>
      <c r="BI1648" s="22">
        <f t="shared" si="550"/>
        <v>0.44646074574239725</v>
      </c>
      <c r="BJ1648" s="21">
        <f t="shared" si="1206"/>
        <v>-138</v>
      </c>
      <c r="BK1648" s="21">
        <f t="shared" si="1207"/>
        <v>-128</v>
      </c>
      <c r="BL1648" s="21">
        <f t="shared" si="1208"/>
        <v>-102</v>
      </c>
      <c r="BM1648" s="21">
        <f t="shared" si="1209"/>
        <v>123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0.57896780027019501</v>
      </c>
      <c r="BO1648" s="22">
        <f t="shared" si="552"/>
        <v>0.56186879975356585</v>
      </c>
      <c r="BP1648" s="22">
        <f t="shared" si="552"/>
        <v>0.50583714327750351</v>
      </c>
      <c r="BQ1648" s="22">
        <f t="shared" si="552"/>
        <v>0.44848441999766009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0</v>
      </c>
      <c r="O1649">
        <f t="shared" ref="O1649" si="1372">N1648</f>
        <v>0</v>
      </c>
      <c r="P1649" s="68">
        <f t="shared" si="1181"/>
        <v>0</v>
      </c>
      <c r="Q1649">
        <f t="shared" ref="Q1649" si="1373">P1648</f>
        <v>0</v>
      </c>
      <c r="R1649" s="5">
        <f t="shared" ref="R1649" si="1374">N1649/W1649/X1649/Z1648/AB1648/AA1649</f>
        <v>0</v>
      </c>
      <c r="S1649" s="5">
        <f t="shared" ref="S1649" si="1375">O1649/W1648/Y1649/Z1649/AA1648/AB1649</f>
        <v>0</v>
      </c>
      <c r="T1649" s="5">
        <f t="shared" ref="T1649" si="1376">P1649/W1649/X1649/Z1648/AB1648</f>
        <v>0</v>
      </c>
      <c r="U1649" s="5">
        <f t="shared" ref="U1649" si="1377">Q1649/W1648/Y1649/Z1649/AA1648</f>
        <v>0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f>_xlfn.XLOOKUP(E1649,Injuries!A:A,Injuries!B:B)</f>
        <v>0.96499999999999997</v>
      </c>
      <c r="AB1649" s="23">
        <f>_xlfn.XLOOKUP(E1649,Injuries!A:A,Injuries!C:C)</f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2.7306440378440109</v>
      </c>
      <c r="AM1649" s="23">
        <f>IF(AI1649=0,_xlfn.XLOOKUP(E1649,'Starting GF'!A:A,'Starting GF'!C:C),INDEX($AN$63:$AN1649,AI1649))</f>
        <v>3.2447859602313525</v>
      </c>
      <c r="AN1649" s="23">
        <f t="shared" si="1190"/>
        <v>3.2447859602313525</v>
      </c>
      <c r="AO1649" s="23">
        <f>IF(AJ1649=0,_xlfn.XLOOKUP(I1649,Goalies!B:B,Goalies!I:I),INDEX($AP$105:$AP1649,AJ1649))</f>
        <v>3.3247992205618235</v>
      </c>
      <c r="AP1649" s="23">
        <f t="shared" si="1191"/>
        <v>3.3247992205618235</v>
      </c>
      <c r="AQ1649" s="23">
        <f t="shared" si="1192"/>
        <v>3.342129539038293</v>
      </c>
      <c r="AR1649" s="66">
        <v>-0.1</v>
      </c>
      <c r="AS1649" s="96" t="s">
        <v>1591</v>
      </c>
      <c r="AT1649" s="20">
        <f t="shared" ref="AT1649" si="1380">(AK1649*V1649*X1649*Z1648*AA1649*AB1648*AC1649*AD1648*AG1649*AH1648)+AR1649</f>
        <v>2.6539227385564428</v>
      </c>
      <c r="AU1649" s="20">
        <f t="shared" ref="AU1649" si="1381">AT1648</f>
        <v>3.3482336234191656</v>
      </c>
      <c r="AV1649" s="12">
        <f t="shared" ref="AV1649" si="1382">AK1649*W1649*X1649*Z1648*AA1649*AB1648</f>
        <v>2.7569567885852027</v>
      </c>
      <c r="AW1649" s="12">
        <f t="shared" ref="AW1649" si="1383">AV1648</f>
        <v>3.2482336234191655</v>
      </c>
      <c r="AX1649" s="8">
        <f t="shared" si="1197"/>
        <v>2.6539227385564428</v>
      </c>
      <c r="AY1649" s="8">
        <f t="shared" si="1198"/>
        <v>3.3482336234191656</v>
      </c>
      <c r="AZ1649" s="8">
        <f t="shared" si="1199"/>
        <v>6.002156361975608</v>
      </c>
      <c r="BA1649" s="8">
        <f t="shared" si="1200"/>
        <v>-0.69431088486272285</v>
      </c>
      <c r="BB1649" s="62">
        <f t="shared" si="1201"/>
        <v>158</v>
      </c>
      <c r="BC1649" s="21">
        <f t="shared" si="1202"/>
        <v>127</v>
      </c>
      <c r="BD1649" s="21">
        <f t="shared" si="1203"/>
        <v>102</v>
      </c>
      <c r="BE1649" s="21">
        <f t="shared" si="1204"/>
        <v>-124</v>
      </c>
      <c r="BF1649" s="94">
        <f t="shared" si="57"/>
        <v>0.3879949660532378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0.43969468954275637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0.49618134971432848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0.55353925425760275</v>
      </c>
      <c r="BJ1649" s="21">
        <f t="shared" si="1206"/>
        <v>138</v>
      </c>
      <c r="BK1649" s="21">
        <f t="shared" si="1207"/>
        <v>128</v>
      </c>
      <c r="BL1649" s="21">
        <f t="shared" si="1208"/>
        <v>102</v>
      </c>
      <c r="BM1649" s="21">
        <f t="shared" si="1209"/>
        <v>-123</v>
      </c>
      <c r="BN1649" s="22">
        <f t="shared" si="61"/>
        <v>0.42103219972980499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0.43813120024643415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0.49416285672249649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0.55151558000233991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Alex Lyon</v>
      </c>
      <c r="J1650" s="33" t="s">
        <v>274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0</v>
      </c>
      <c r="O1650">
        <f t="shared" ref="O1650" si="1390">N1651</f>
        <v>0</v>
      </c>
      <c r="P1650" s="68">
        <f t="shared" ref="P1650:P1665" si="1391">N1650</f>
        <v>0</v>
      </c>
      <c r="Q1650">
        <f t="shared" ref="Q1650" si="1392">P1651</f>
        <v>0</v>
      </c>
      <c r="R1650" s="5">
        <f t="shared" ref="R1650" si="1393">N1650/W1650/X1650/Z1651/AB1651/AA1650</f>
        <v>0</v>
      </c>
      <c r="S1650" s="5">
        <f t="shared" ref="S1650" si="1394">O1650/W1651/Y1650/Z1650/AA1651/AB1650</f>
        <v>0</v>
      </c>
      <c r="T1650" s="5">
        <f t="shared" ref="T1650" si="1395">P1650/W1650/X1650/Z1651/AB1651</f>
        <v>0</v>
      </c>
      <c r="U1650" s="5">
        <f t="shared" ref="U1650" si="1396">Q1650/W1651/Y1650/Z1650/AA1651</f>
        <v>0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" si="1397">AM1651/K1650</f>
        <v>1.0228613335124124</v>
      </c>
      <c r="Y1650" s="5">
        <f t="shared" ref="Y1650" si="1398">AK1651/K1650</f>
        <v>1.0376297998306683</v>
      </c>
      <c r="Z1650" s="5">
        <f>IF(J1650="",1,(_xlfn.XLOOKUP(I1650,Goalies!B:B,Goalies!J:J)))</f>
        <v>0.99</v>
      </c>
      <c r="AA1650" s="23">
        <f>_xlfn.XLOOKUP(E1650,Injuries!A:A,Injuries!B:B)</f>
        <v>0.98</v>
      </c>
      <c r="AB1650" s="23">
        <f>_xlfn.XLOOKUP(E1650,Injuries!A:A,Injuries!C:C)</f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1526</v>
      </c>
      <c r="AK1650" s="23">
        <f>IF(AI1650=0,_xlfn.XLOOKUP(E1650,'Starting GF'!A:A,'Starting GF'!B:B),INDEX($AL$63:$AL1650,AI1650))</f>
        <v>3.0954569936043623</v>
      </c>
      <c r="AL1650" s="23">
        <f t="shared" ref="AL1650:AL1665" si="1399">IF(R1650=0,AK1650,R1650*L1650*(1-M1650)+T1650*L1650*M1650+AK1650*(1-L1650))</f>
        <v>3.0954569936043623</v>
      </c>
      <c r="AM1650" s="23">
        <f>IF(AI1650=0,_xlfn.XLOOKUP(E1650,'Starting GF'!A:A,'Starting GF'!C:C),INDEX($AN$63:$AN1650,AI1650))</f>
        <v>3.0585090047302281</v>
      </c>
      <c r="AN1650" s="23">
        <f t="shared" ref="AN1650:AN1665" si="1400">IF(S1650=0,AM1650,S1650*L1650+AM1650*(1-L1650))</f>
        <v>3.0585090047302281</v>
      </c>
      <c r="AO1650" s="23">
        <f>IF(AJ1650=0,_xlfn.XLOOKUP(I1650,Goalies!B:B,Goalies!I:I),INDEX($AP$105:$AP1650,AJ1650))</f>
        <v>3.1880743513572143</v>
      </c>
      <c r="AP1650" s="23">
        <f t="shared" ref="AP1650:AP1665" si="1401">IF(S1650=0,AO1650,S1650*L1650*Z1650+AO1650*(1-L1650))</f>
        <v>3.1880743513572143</v>
      </c>
      <c r="AQ1650" s="23">
        <f t="shared" ref="AQ1650:AQ1665" si="1402">AM1650*Z1650</f>
        <v>3.0279239146829258</v>
      </c>
      <c r="AR1650" s="66">
        <v>0</v>
      </c>
      <c r="AS1650" s="96" t="s">
        <v>1593</v>
      </c>
      <c r="AT1650" s="20">
        <f t="shared" ref="AT1650" si="1403">(AK1650*V1650*X1650*Z1651*AA1650*AB1651*AC1650*AD1651*AG1650*AH1651)+AR1650</f>
        <v>2.9477538627951958</v>
      </c>
      <c r="AU1650" s="20">
        <f t="shared" ref="AU1650" si="1404">AT1651</f>
        <v>3.2268200903667212</v>
      </c>
      <c r="AV1650" s="12">
        <f t="shared" ref="AV1650" si="1405">AK1650*V1650*X1650*Z1651*AA1650*AB1651</f>
        <v>2.9477538627951958</v>
      </c>
      <c r="AW1650" s="12">
        <f t="shared" ref="AW1650" si="1406">AV1651</f>
        <v>3.2303751405687153</v>
      </c>
      <c r="AX1650" s="8">
        <f t="shared" ref="AX1650:AX1665" si="1407">(AT1650-N1650)</f>
        <v>2.9477538627951958</v>
      </c>
      <c r="AY1650" s="8">
        <f t="shared" ref="AY1650:AY1665" si="1408">(AU1650-O1650)</f>
        <v>3.2268200903667212</v>
      </c>
      <c r="AZ1650" s="8">
        <f t="shared" ref="AZ1650:AZ1665" si="1409">SUM(AX1650:AY1650)</f>
        <v>6.174573953161917</v>
      </c>
      <c r="BA1650" s="8">
        <f t="shared" ref="BA1650:BA1665" si="1410">AX1650-AY1650</f>
        <v>-0.27906622757152544</v>
      </c>
      <c r="BB1650" s="62">
        <f t="shared" ref="BB1650:BB1665" si="1411">IF(BF1650=0.5,100,IF(BF1650&gt;0.5,-ROUND(100*BF1650/(1-BF1650),0),ROUND(100*(1-BF1650)/BF1650,0)))</f>
        <v>122</v>
      </c>
      <c r="BC1650" s="21">
        <f t="shared" ref="BC1650:BC1665" si="1412">IF(BG1650=0.5,100,IF(BG1650&gt;0.5,-ROUND(100*BG1650/(1-BG1650),0),ROUND(100*(1-BG1650)/BG1650,0)))</f>
        <v>-144</v>
      </c>
      <c r="BD1650" s="21">
        <f t="shared" ref="BD1650:BD1665" si="1413">IF(BH1650=0.5,100,IF(BH1650&gt;0.5,-ROUND(100*BH1650/(1-BH1650),0),ROUND(100*(1-BH1650)/BH1650,0)))</f>
        <v>-116</v>
      </c>
      <c r="BE1650" s="21">
        <f t="shared" ref="BE1650:BE1665" si="1414">IF(BI1650=0.5,100,IF(BI1650&gt;0.5,-ROUND(100*BI1650/(1-BI1650),0),ROUND(100*(1-BI1650)/BI1650,0)))</f>
        <v>110</v>
      </c>
      <c r="BF1650" s="94">
        <f t="shared" ref="BF1650" si="141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0.45100075207311008</v>
      </c>
      <c r="BG1650" s="22">
        <f t="shared" si="550"/>
        <v>0.59005622799905955</v>
      </c>
      <c r="BH1650" s="22">
        <f t="shared" si="550"/>
        <v>0.53785054059451298</v>
      </c>
      <c r="BI1650" s="22">
        <f t="shared" si="550"/>
        <v>0.47707622451862486</v>
      </c>
      <c r="BJ1650" s="21">
        <f t="shared" ref="BJ1650:BJ1665" si="1416">IF(BN1650=0.5,100,IF(BN1650&gt;0.5,-ROUND(100*BN1650/(1-BN1650),0),ROUND(100*(1-BN1650)/BN1650,0)))</f>
        <v>122</v>
      </c>
      <c r="BK1650" s="21">
        <f t="shared" ref="BK1650:BK1665" si="1417">IF(BO1650=0.5,100,IF(BO1650&gt;0.5,-ROUND(100*BO1650/(1-BO1650),0),ROUND(100*(1-BO1650)/BO1650,0)))</f>
        <v>-145</v>
      </c>
      <c r="BL1650" s="21">
        <f t="shared" ref="BL1650:BL1665" si="1418">IF(BP1650=0.5,100,IF(BP1650&gt;0.5,-ROUND(100*BP1650/(1-BP1650),0),ROUND(100*(1-BP1650)/BP1650,0)))</f>
        <v>-117</v>
      </c>
      <c r="BM1650" s="21">
        <f t="shared" ref="BM1650:BM1665" si="1419">IF(BQ1650=0.5,100,IF(BQ1650&gt;0.5,-ROUND(100*BQ1650/(1-BQ1650),0),ROUND(100*(1-BQ1650)/BQ1650,0)))</f>
        <v>109</v>
      </c>
      <c r="BN1650" s="22">
        <f t="shared" ref="BN1650" si="1420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0.4505298538124296</v>
      </c>
      <c r="BO1650" s="22">
        <f t="shared" si="552"/>
        <v>0.59102192238303974</v>
      </c>
      <c r="BP1650" s="22">
        <f t="shared" si="552"/>
        <v>0.53885110561812133</v>
      </c>
      <c r="BQ1650" s="22">
        <f t="shared" si="552"/>
        <v>0.47787299029515784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0</v>
      </c>
      <c r="O1651">
        <f t="shared" ref="O1651" si="1421">N1650</f>
        <v>0</v>
      </c>
      <c r="P1651" s="68">
        <f t="shared" si="1391"/>
        <v>0</v>
      </c>
      <c r="Q1651">
        <f t="shared" ref="Q1651" si="1422">P1650</f>
        <v>0</v>
      </c>
      <c r="R1651" s="5">
        <f t="shared" ref="R1651" si="1423">N1651/W1651/X1651/Z1650/AB1650/AA1651</f>
        <v>0</v>
      </c>
      <c r="S1651" s="5">
        <f t="shared" ref="S1651" si="1424">O1651/W1650/Y1651/Z1651/AA1650/AB1651</f>
        <v>0</v>
      </c>
      <c r="T1651" s="5">
        <f t="shared" ref="T1651" si="1425">P1651/W1651/X1651/Z1650/AB1650</f>
        <v>0</v>
      </c>
      <c r="U1651" s="5">
        <f t="shared" ref="U1651" si="1426">Q1651/W1650/Y1651/Z1651/AA1650</f>
        <v>0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" si="1427">AM1650/K1651</f>
        <v>1.0332800691656177</v>
      </c>
      <c r="Y1651" s="5">
        <f t="shared" ref="Y1651" si="1428">AK1650/K1651</f>
        <v>1.0457624978393116</v>
      </c>
      <c r="Z1651" s="5">
        <f>IF(J1651="",1,(_xlfn.XLOOKUP(I1651,Goalies!B:B,Goalies!J:J)))</f>
        <v>1</v>
      </c>
      <c r="AA1651" s="23">
        <f>_xlfn.XLOOKUP(E1651,Injuries!A:A,Injuries!B:B)</f>
        <v>0.98</v>
      </c>
      <c r="AB1651" s="23">
        <f>_xlfn.XLOOKUP(E1651,Injuries!A:A,Injuries!C:C)</f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f t="shared" si="1399"/>
        <v>3.0713842074987783</v>
      </c>
      <c r="AM1651" s="23">
        <f>IF(AI1651=0,_xlfn.XLOOKUP(E1651,'Starting GF'!A:A,'Starting GF'!C:C),INDEX($AN$63:$AN1651,AI1651))</f>
        <v>3.0276695471967403</v>
      </c>
      <c r="AN1651" s="23">
        <f t="shared" si="1400"/>
        <v>3.0276695471967403</v>
      </c>
      <c r="AO1651" s="23">
        <f>IF(AJ1651=0,_xlfn.XLOOKUP(I1651,Goalies!B:B,Goalies!I:I),INDEX($AP$105:$AP1651,AJ1651))</f>
        <v>3.0380974006538217</v>
      </c>
      <c r="AP1651" s="23">
        <f t="shared" si="1401"/>
        <v>3.0380974006538217</v>
      </c>
      <c r="AQ1651" s="23">
        <f t="shared" si="1402"/>
        <v>3.0276695471967403</v>
      </c>
      <c r="AR1651" s="66">
        <v>0</v>
      </c>
      <c r="AS1651" s="96" t="s">
        <v>1593</v>
      </c>
      <c r="AT1651" s="20">
        <f t="shared" ref="AT1651" si="1429">(AK1651*V1651*X1651*Z1650*AA1651*AB1650*AC1651*AD1650*AG1651*AH1650)+AR1651</f>
        <v>3.2268200903667212</v>
      </c>
      <c r="AU1651" s="20">
        <f t="shared" ref="AU1651" si="1430">AT1650</f>
        <v>2.9477538627951958</v>
      </c>
      <c r="AV1651" s="12">
        <f t="shared" ref="AV1651" si="1431">AK1651*W1651*X1651*Z1650*AA1651*AB1650</f>
        <v>3.2303751405687153</v>
      </c>
      <c r="AW1651" s="12">
        <f t="shared" ref="AW1651" si="1432">AV1650</f>
        <v>2.9477538627951958</v>
      </c>
      <c r="AX1651" s="8">
        <f t="shared" si="1407"/>
        <v>3.2268200903667212</v>
      </c>
      <c r="AY1651" s="8">
        <f t="shared" si="1408"/>
        <v>2.9477538627951958</v>
      </c>
      <c r="AZ1651" s="8">
        <f t="shared" si="1409"/>
        <v>6.174573953161917</v>
      </c>
      <c r="BA1651" s="8">
        <f t="shared" si="1410"/>
        <v>0.27906622757152544</v>
      </c>
      <c r="BB1651" s="62">
        <f t="shared" si="1411"/>
        <v>-122</v>
      </c>
      <c r="BC1651" s="21">
        <f t="shared" si="1412"/>
        <v>144</v>
      </c>
      <c r="BD1651" s="21">
        <f t="shared" si="1413"/>
        <v>116</v>
      </c>
      <c r="BE1651" s="21">
        <f t="shared" si="1414"/>
        <v>-110</v>
      </c>
      <c r="BF1651" s="94">
        <f t="shared" si="57"/>
        <v>0.54899924792688992</v>
      </c>
      <c r="BG1651" s="22">
        <f t="shared" ref="BG1651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0.40994377200094045</v>
      </c>
      <c r="BH1651" s="22">
        <f t="shared" ref="BH1651" si="1434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0.46214945940548702</v>
      </c>
      <c r="BI1651" s="22">
        <f t="shared" ref="BI1651" si="143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0.52292377548137514</v>
      </c>
      <c r="BJ1651" s="21">
        <f t="shared" si="1416"/>
        <v>-122</v>
      </c>
      <c r="BK1651" s="21">
        <f t="shared" si="1417"/>
        <v>145</v>
      </c>
      <c r="BL1651" s="21">
        <f t="shared" si="1418"/>
        <v>117</v>
      </c>
      <c r="BM1651" s="21">
        <f t="shared" si="1419"/>
        <v>-109</v>
      </c>
      <c r="BN1651" s="22">
        <f t="shared" si="61"/>
        <v>0.5494701461875704</v>
      </c>
      <c r="BO1651" s="22">
        <f t="shared" ref="BO1651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0.40897807761696026</v>
      </c>
      <c r="BP1651" s="22">
        <f t="shared" ref="BP1651" si="1437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0.46114889438187862</v>
      </c>
      <c r="BQ1651" s="22">
        <f t="shared" ref="BQ1651" si="143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0.52212700970484216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0</v>
      </c>
      <c r="O1652">
        <f t="shared" ref="O1652" si="1439">N1653</f>
        <v>0</v>
      </c>
      <c r="P1652" s="68">
        <f t="shared" si="1391"/>
        <v>0</v>
      </c>
      <c r="Q1652">
        <f t="shared" ref="Q1652" si="1440">P1653</f>
        <v>0</v>
      </c>
      <c r="R1652" s="5">
        <f t="shared" ref="R1652" si="1441">N1652/W1652/X1652/Z1653/AB1653/AA1652</f>
        <v>0</v>
      </c>
      <c r="S1652" s="5">
        <f t="shared" ref="S1652" si="1442">O1652/W1653/Y1652/Z1652/AA1653/AB1652</f>
        <v>0</v>
      </c>
      <c r="T1652" s="5">
        <f t="shared" ref="T1652" si="1443">P1652/W1652/X1652/Z1653/AB1653</f>
        <v>0</v>
      </c>
      <c r="U1652" s="5">
        <f t="shared" ref="U1652" si="1444">Q1652/W1653/Y1652/Z1652/AA1653</f>
        <v>0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" si="1445">AM1653/K1652</f>
        <v>0.92770948674239717</v>
      </c>
      <c r="Y1652" s="5">
        <f t="shared" ref="Y1652" si="1446">AK1653/K1652</f>
        <v>1.1350619691451471</v>
      </c>
      <c r="Z1652" s="5">
        <f>IF(J1652="",1,(_xlfn.XLOOKUP(I1652,Goalies!B:B,Goalies!J:J)))</f>
        <v>0.96</v>
      </c>
      <c r="AA1652" s="23">
        <f>_xlfn.XLOOKUP(E1652,Injuries!A:A,Injuries!B:B)</f>
        <v>0.97499999999999998</v>
      </c>
      <c r="AB1652" s="23">
        <f>_xlfn.XLOOKUP(E1652,Injuries!A:A,Injuries!C:C)</f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f t="shared" si="1399"/>
        <v>2.7069465918402971</v>
      </c>
      <c r="AM1652" s="23">
        <f>IF(AI1652=0,_xlfn.XLOOKUP(E1652,'Starting GF'!A:A,'Starting GF'!C:C),INDEX($AN$63:$AN1652,AI1652))</f>
        <v>3.39</v>
      </c>
      <c r="AN1652" s="23">
        <f t="shared" si="1400"/>
        <v>3.39</v>
      </c>
      <c r="AO1652" s="23">
        <f>IF(AJ1652=0,_xlfn.XLOOKUP(I1652,Goalies!B:B,Goalies!I:I),INDEX($AP$105:$AP1652,AJ1652))</f>
        <v>3.3084322779769697</v>
      </c>
      <c r="AP1652" s="23">
        <f t="shared" si="1401"/>
        <v>3.3084322779769697</v>
      </c>
      <c r="AQ1652" s="23">
        <f t="shared" si="1402"/>
        <v>3.2544</v>
      </c>
      <c r="AR1652" s="66">
        <v>-0.05</v>
      </c>
      <c r="AS1652" s="96" t="s">
        <v>1593</v>
      </c>
      <c r="AT1652" s="20">
        <f t="shared" ref="AT1652" si="1447">(AK1652*V1652*X1652*Z1653*AA1652*AB1653*AC1652*AD1653*AG1652*AH1653)+AR1652</f>
        <v>2.4431583687828118</v>
      </c>
      <c r="AU1652" s="20">
        <f t="shared" ref="AU1652" si="1448">AT1653</f>
        <v>3.8455291783765815</v>
      </c>
      <c r="AV1652" s="12">
        <f t="shared" ref="AV1652" si="1449">AK1652*V1652*X1652*Z1653*AA1652*AB1653</f>
        <v>2.4931583687828116</v>
      </c>
      <c r="AW1652" s="12">
        <f t="shared" ref="AW1652" si="1450">AV1653</f>
        <v>3.8154412657952017</v>
      </c>
      <c r="AX1652" s="8">
        <f t="shared" si="1407"/>
        <v>2.4431583687828118</v>
      </c>
      <c r="AY1652" s="8">
        <f t="shared" si="1408"/>
        <v>3.8455291783765815</v>
      </c>
      <c r="AZ1652" s="8">
        <f t="shared" si="1409"/>
        <v>6.2886875471593928</v>
      </c>
      <c r="BA1652" s="8">
        <f t="shared" si="1410"/>
        <v>-1.4023708095937697</v>
      </c>
      <c r="BB1652" s="62">
        <f t="shared" si="1411"/>
        <v>242</v>
      </c>
      <c r="BC1652" s="21">
        <f t="shared" si="1412"/>
        <v>-154</v>
      </c>
      <c r="BD1652" s="21">
        <f t="shared" si="1413"/>
        <v>-124</v>
      </c>
      <c r="BE1652" s="21">
        <f t="shared" si="1414"/>
        <v>105</v>
      </c>
      <c r="BF1652" s="94">
        <f t="shared" ref="BF1652" si="1451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0.29230662315230294</v>
      </c>
      <c r="BG1652" s="22">
        <f t="shared" si="550"/>
        <v>0.6068425899308344</v>
      </c>
      <c r="BH1652" s="22">
        <f t="shared" si="550"/>
        <v>0.55387002173544586</v>
      </c>
      <c r="BI1652" s="22">
        <f t="shared" si="550"/>
        <v>0.4881030473278154</v>
      </c>
      <c r="BJ1652" s="21">
        <f t="shared" si="1416"/>
        <v>230</v>
      </c>
      <c r="BK1652" s="21">
        <f t="shared" si="1417"/>
        <v>-155</v>
      </c>
      <c r="BL1652" s="21">
        <f t="shared" si="1418"/>
        <v>-125</v>
      </c>
      <c r="BM1652" s="21">
        <f t="shared" si="1419"/>
        <v>103</v>
      </c>
      <c r="BN1652" s="22">
        <f t="shared" ref="BN1652" si="1452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0.3034136865609347</v>
      </c>
      <c r="BO1652" s="22">
        <f t="shared" si="552"/>
        <v>0.60829740468606297</v>
      </c>
      <c r="BP1652" s="22">
        <f t="shared" si="552"/>
        <v>0.55653571681212355</v>
      </c>
      <c r="BQ1652" s="22">
        <f t="shared" si="552"/>
        <v>0.49157672894766213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>CAR Frederik Andersen</v>
      </c>
      <c r="J1653" s="33" t="s">
        <v>153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0</v>
      </c>
      <c r="O1653">
        <f t="shared" ref="O1653" si="1453">N1652</f>
        <v>0</v>
      </c>
      <c r="P1653" s="68">
        <f t="shared" si="1391"/>
        <v>0</v>
      </c>
      <c r="Q1653">
        <f t="shared" ref="Q1653" si="1454">P1652</f>
        <v>0</v>
      </c>
      <c r="R1653" s="5">
        <f t="shared" ref="R1653" si="1455">N1653/W1653/X1653/Z1652/AB1652/AA1653</f>
        <v>0</v>
      </c>
      <c r="S1653" s="5">
        <f t="shared" ref="S1653" si="1456">O1653/W1652/Y1653/Z1653/AA1652/AB1653</f>
        <v>0</v>
      </c>
      <c r="T1653" s="5">
        <f t="shared" ref="T1653" si="1457">P1653/W1653/X1653/Z1652/AB1652</f>
        <v>0</v>
      </c>
      <c r="U1653" s="5">
        <f t="shared" ref="U1653" si="1458">Q1653/W1652/Y1653/Z1653/AA1652</f>
        <v>0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" si="1459">AM1652/K1653</f>
        <v>1.1452702702702704</v>
      </c>
      <c r="Y1653" s="5">
        <f t="shared" ref="Y1653" si="1460">AK1652/K1653</f>
        <v>0.91450898372983014</v>
      </c>
      <c r="Z1653" s="5">
        <f>IF(J1653="",1,(_xlfn.XLOOKUP(I1653,Goalies!B:B,Goalies!J:J)))</f>
        <v>1.0449999999999999</v>
      </c>
      <c r="AA1653" s="23">
        <f>_xlfn.XLOOKUP(E1653,Injuries!A:A,Injuries!B:B)</f>
        <v>1</v>
      </c>
      <c r="AB1653" s="23">
        <f>_xlfn.XLOOKUP(E1653,Injuries!A:A,Injuries!C:C)</f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1474</v>
      </c>
      <c r="AK1653" s="23">
        <f>IF(AI1653=0,_xlfn.XLOOKUP(E1653,'Starting GF'!A:A,'Starting GF'!B:B),INDEX($AL$63:$AL1653,AI1653))</f>
        <v>3.3597834286696355</v>
      </c>
      <c r="AL1653" s="23">
        <f t="shared" si="1399"/>
        <v>3.3597834286696355</v>
      </c>
      <c r="AM1653" s="23">
        <f>IF(AI1653=0,_xlfn.XLOOKUP(E1653,'Starting GF'!A:A,'Starting GF'!C:C),INDEX($AN$63:$AN1653,AI1653))</f>
        <v>2.7460200807574955</v>
      </c>
      <c r="AN1653" s="23">
        <f t="shared" si="1400"/>
        <v>2.7460200807574955</v>
      </c>
      <c r="AO1653" s="23">
        <f>IF(AJ1653=0,_xlfn.XLOOKUP(I1653,Goalies!B:B,Goalies!I:I),INDEX($AP$105:$AP1653,AJ1653))</f>
        <v>2.7557745382940673</v>
      </c>
      <c r="AP1653" s="23">
        <f t="shared" si="1401"/>
        <v>2.7557745382940673</v>
      </c>
      <c r="AQ1653" s="23">
        <f t="shared" si="1402"/>
        <v>2.8695909843915826</v>
      </c>
      <c r="AR1653" s="66">
        <v>0.05</v>
      </c>
      <c r="AS1653" s="96" t="s">
        <v>1593</v>
      </c>
      <c r="AT1653" s="20">
        <f t="shared" ref="AT1653" si="1461">(AK1653*V1653*X1653*Z1652*AA1653*AB1652*AC1653*AD1652*AG1653*AH1652)+AR1653</f>
        <v>3.8455291783765815</v>
      </c>
      <c r="AU1653" s="20">
        <f t="shared" ref="AU1653" si="1462">AT1652</f>
        <v>2.4431583687828118</v>
      </c>
      <c r="AV1653" s="12">
        <f t="shared" ref="AV1653" si="1463">AK1653*W1653*X1653*Z1652*AA1653*AB1652</f>
        <v>3.8154412657952017</v>
      </c>
      <c r="AW1653" s="12">
        <f t="shared" ref="AW1653" si="1464">AV1652</f>
        <v>2.4931583687828116</v>
      </c>
      <c r="AX1653" s="8">
        <f t="shared" si="1407"/>
        <v>3.8455291783765815</v>
      </c>
      <c r="AY1653" s="8">
        <f t="shared" si="1408"/>
        <v>2.4431583687828118</v>
      </c>
      <c r="AZ1653" s="8">
        <f t="shared" si="1409"/>
        <v>6.2886875471593928</v>
      </c>
      <c r="BA1653" s="8">
        <f t="shared" si="1410"/>
        <v>1.4023708095937697</v>
      </c>
      <c r="BB1653" s="62">
        <f t="shared" si="1411"/>
        <v>-242</v>
      </c>
      <c r="BC1653" s="21">
        <f t="shared" si="1412"/>
        <v>154</v>
      </c>
      <c r="BD1653" s="21">
        <f t="shared" si="1413"/>
        <v>124</v>
      </c>
      <c r="BE1653" s="21">
        <f t="shared" si="1414"/>
        <v>-105</v>
      </c>
      <c r="BF1653" s="94">
        <f t="shared" si="57"/>
        <v>0.70769337684769706</v>
      </c>
      <c r="BG1653" s="22">
        <f t="shared" ref="BG1653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0.3931574100691656</v>
      </c>
      <c r="BH1653" s="22">
        <f t="shared" ref="BH1653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0.44612997826455414</v>
      </c>
      <c r="BI1653" s="22">
        <f t="shared" ref="BI1653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0.5118969526721846</v>
      </c>
      <c r="BJ1653" s="21">
        <f t="shared" si="1416"/>
        <v>-230</v>
      </c>
      <c r="BK1653" s="21">
        <f t="shared" si="1417"/>
        <v>155</v>
      </c>
      <c r="BL1653" s="21">
        <f t="shared" si="1418"/>
        <v>125</v>
      </c>
      <c r="BM1653" s="21">
        <f t="shared" si="1419"/>
        <v>-103</v>
      </c>
      <c r="BN1653" s="22">
        <f t="shared" si="61"/>
        <v>0.6965863134390653</v>
      </c>
      <c r="BO1653" s="22">
        <f t="shared" ref="BO1653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0.39170259531393709</v>
      </c>
      <c r="BP1653" s="22">
        <f t="shared" ref="BP1653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0.44346428318787645</v>
      </c>
      <c r="BQ1653" s="22">
        <f t="shared" ref="BQ1653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0.50842327105233787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Jake Oettinger</v>
      </c>
      <c r="J1654" s="33" t="s">
        <v>160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0</v>
      </c>
      <c r="O1654">
        <f t="shared" ref="O1654" si="1471">N1655</f>
        <v>0</v>
      </c>
      <c r="P1654" s="68">
        <f t="shared" si="1391"/>
        <v>0</v>
      </c>
      <c r="Q1654">
        <f t="shared" ref="Q1654" si="1472">P1655</f>
        <v>0</v>
      </c>
      <c r="R1654" s="5">
        <f t="shared" ref="R1654" si="1473">N1654/W1654/X1654/Z1655/AB1655/AA1654</f>
        <v>0</v>
      </c>
      <c r="S1654" s="5">
        <f t="shared" ref="S1654" si="1474">O1654/W1655/Y1654/Z1654/AA1655/AB1654</f>
        <v>0</v>
      </c>
      <c r="T1654" s="5">
        <f t="shared" ref="T1654" si="1475">P1654/W1654/X1654/Z1655/AB1655</f>
        <v>0</v>
      </c>
      <c r="U1654" s="5">
        <f t="shared" ref="U1654" si="1476">Q1654/W1655/Y1654/Z1654/AA1655</f>
        <v>0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" si="1477">AM1655/K1654</f>
        <v>1.0681361395849884</v>
      </c>
      <c r="Y1654" s="5">
        <f t="shared" ref="Y1654" si="1478">AK1655/K1654</f>
        <v>1.0282341990654729</v>
      </c>
      <c r="Z1654" s="5">
        <f>IF(J1654="",1,(_xlfn.XLOOKUP(I1654,Goalies!B:B,Goalies!J:J)))</f>
        <v>0.995</v>
      </c>
      <c r="AA1654" s="23">
        <f>_xlfn.XLOOKUP(E1654,Injuries!A:A,Injuries!B:B)</f>
        <v>0.98</v>
      </c>
      <c r="AB1654" s="23">
        <f>_xlfn.XLOOKUP(E1654,Injuries!A:A,Injuries!C:C)</f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1525</v>
      </c>
      <c r="AK1654" s="23">
        <f>IF(AI1654=0,_xlfn.XLOOKUP(E1654,'Starting GF'!A:A,'Starting GF'!B:B),INDEX($AL$63:$AL1654,AI1654))</f>
        <v>3.1219373252973615</v>
      </c>
      <c r="AL1654" s="23">
        <f t="shared" si="1399"/>
        <v>3.1219373252973615</v>
      </c>
      <c r="AM1654" s="23">
        <f>IF(AI1654=0,_xlfn.XLOOKUP(E1654,'Starting GF'!A:A,'Starting GF'!C:C),INDEX($AN$63:$AN1654,AI1654))</f>
        <v>2.8820255965495507</v>
      </c>
      <c r="AN1654" s="23">
        <f t="shared" si="1400"/>
        <v>2.8820255965495507</v>
      </c>
      <c r="AO1654" s="23">
        <f>IF(AJ1654=0,_xlfn.XLOOKUP(I1654,Goalies!B:B,Goalies!I:I),INDEX($AP$105:$AP1654,AJ1654))</f>
        <v>2.8561433519215891</v>
      </c>
      <c r="AP1654" s="23">
        <f t="shared" si="1401"/>
        <v>2.8561433519215891</v>
      </c>
      <c r="AQ1654" s="23">
        <f t="shared" si="1402"/>
        <v>2.8676154685668029</v>
      </c>
      <c r="AR1654" s="66">
        <v>0.05</v>
      </c>
      <c r="AS1654" s="96" t="s">
        <v>1592</v>
      </c>
      <c r="AT1654" s="20">
        <f t="shared" ref="AT1654" si="1479">(AK1654*V1654*X1654*Z1655*AA1654*AB1655*AC1654*AD1655*AG1654*AH1655)+AR1654</f>
        <v>3.0769488771910876</v>
      </c>
      <c r="AU1654" s="20">
        <f t="shared" ref="AU1654" si="1480">AT1655</f>
        <v>2.9474087842272878</v>
      </c>
      <c r="AV1654" s="12">
        <f t="shared" ref="AV1654" si="1481">AK1654*V1654*X1654*Z1655*AA1654*AB1655</f>
        <v>3.0269488771910877</v>
      </c>
      <c r="AW1654" s="12">
        <f t="shared" ref="AW1654" si="1482">AV1655</f>
        <v>3.0007110875492602</v>
      </c>
      <c r="AX1654" s="8">
        <f t="shared" si="1407"/>
        <v>3.0769488771910876</v>
      </c>
      <c r="AY1654" s="8">
        <f t="shared" si="1408"/>
        <v>2.9474087842272878</v>
      </c>
      <c r="AZ1654" s="8">
        <f t="shared" si="1409"/>
        <v>6.0243576614183754</v>
      </c>
      <c r="BA1654" s="8">
        <f t="shared" si="1410"/>
        <v>0.12954009296379976</v>
      </c>
      <c r="BB1654" s="62">
        <f t="shared" si="1411"/>
        <v>-112</v>
      </c>
      <c r="BC1654" s="21">
        <f t="shared" si="1412"/>
        <v>-129</v>
      </c>
      <c r="BD1654" s="21">
        <f t="shared" si="1413"/>
        <v>-103</v>
      </c>
      <c r="BE1654" s="21">
        <f t="shared" si="1414"/>
        <v>122</v>
      </c>
      <c r="BF1654" s="94">
        <f t="shared" ref="BF1654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0.52731099173867446</v>
      </c>
      <c r="BG1654" s="22">
        <f t="shared" si="550"/>
        <v>0.5642171618160603</v>
      </c>
      <c r="BH1654" s="22">
        <f t="shared" si="550"/>
        <v>0.50854842591712868</v>
      </c>
      <c r="BI1654" s="22">
        <f t="shared" si="550"/>
        <v>0.45095187053109109</v>
      </c>
      <c r="BJ1654" s="21">
        <f t="shared" si="1416"/>
        <v>-103</v>
      </c>
      <c r="BK1654" s="21">
        <f t="shared" si="1417"/>
        <v>-131</v>
      </c>
      <c r="BL1654" s="21">
        <f t="shared" si="1418"/>
        <v>-104</v>
      </c>
      <c r="BM1654" s="21">
        <f t="shared" si="1419"/>
        <v>121</v>
      </c>
      <c r="BN1654" s="22">
        <f t="shared" ref="BN1654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0.50782028199909734</v>
      </c>
      <c r="BO1654" s="22">
        <f t="shared" si="552"/>
        <v>0.56640874612795122</v>
      </c>
      <c r="BP1654" s="22">
        <f t="shared" si="552"/>
        <v>0.5107076793594939</v>
      </c>
      <c r="BQ1654" s="22">
        <f t="shared" si="552"/>
        <v>0.45256158715633721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0</v>
      </c>
      <c r="O1655">
        <f t="shared" ref="O1655" si="1485">N1654</f>
        <v>0</v>
      </c>
      <c r="P1655" s="68">
        <f t="shared" si="1391"/>
        <v>0</v>
      </c>
      <c r="Q1655">
        <f t="shared" ref="Q1655" si="1486">P1654</f>
        <v>0</v>
      </c>
      <c r="R1655" s="5">
        <f t="shared" ref="R1655" si="1487">N1655/W1655/X1655/Z1654/AB1654/AA1655</f>
        <v>0</v>
      </c>
      <c r="S1655" s="5">
        <f t="shared" ref="S1655" si="1488">O1655/W1654/Y1655/Z1655/AA1654/AB1655</f>
        <v>0</v>
      </c>
      <c r="T1655" s="5">
        <f t="shared" ref="T1655" si="1489">P1655/W1655/X1655/Z1654/AB1654</f>
        <v>0</v>
      </c>
      <c r="U1655" s="5">
        <f t="shared" ref="U1655" si="1490">Q1655/W1654/Y1655/Z1655/AA1654</f>
        <v>0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" si="1491">AM1654/K1655</f>
        <v>0.97365729613160501</v>
      </c>
      <c r="Y1655" s="5">
        <f t="shared" ref="Y1655" si="1492">AK1654/K1655</f>
        <v>1.0547085558437033</v>
      </c>
      <c r="Z1655" s="5">
        <f>IF(J1655="",1,(_xlfn.XLOOKUP(I1655,Goalies!B:B,Goalies!J:J)))</f>
        <v>0.97499999999999998</v>
      </c>
      <c r="AA1655" s="23">
        <f>_xlfn.XLOOKUP(E1655,Injuries!A:A,Injuries!B:B)</f>
        <v>0.97</v>
      </c>
      <c r="AB1655" s="23">
        <f>_xlfn.XLOOKUP(E1655,Injuries!A:A,Injuries!C:C)</f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399"/>
        <v>3.0435732292337994</v>
      </c>
      <c r="AM1655" s="23">
        <f>IF(AI1655=0,_xlfn.XLOOKUP(E1655,'Starting GF'!A:A,'Starting GF'!C:C),INDEX($AN$63:$AN1655,AI1655))</f>
        <v>3.1616829731715659</v>
      </c>
      <c r="AN1655" s="23">
        <f t="shared" si="1400"/>
        <v>3.1616829731715659</v>
      </c>
      <c r="AO1655" s="23">
        <f>IF(AJ1655=0,_xlfn.XLOOKUP(I1655,Goalies!B:B,Goalies!I:I),INDEX($AP$105:$AP1655,AJ1655))</f>
        <v>3.1990124583114472</v>
      </c>
      <c r="AP1655" s="23">
        <f t="shared" si="1401"/>
        <v>3.1990124583114472</v>
      </c>
      <c r="AQ1655" s="23">
        <f t="shared" si="1402"/>
        <v>3.0826408988422767</v>
      </c>
      <c r="AR1655" s="66">
        <v>-0.05</v>
      </c>
      <c r="AS1655" s="96" t="s">
        <v>1592</v>
      </c>
      <c r="AT1655" s="20">
        <f t="shared" ref="AT1655" si="1493">(AK1655*V1655*X1655*Z1654*AA1655*AB1654*AC1655*AD1654*AG1655*AH1654)+AR1655</f>
        <v>2.9474087842272878</v>
      </c>
      <c r="AU1655" s="20">
        <f t="shared" ref="AU1655" si="1494">AT1654</f>
        <v>3.0769488771910876</v>
      </c>
      <c r="AV1655" s="12">
        <f t="shared" ref="AV1655" si="1495">AK1655*W1655*X1655*Z1654*AA1655*AB1654</f>
        <v>3.0007110875492602</v>
      </c>
      <c r="AW1655" s="12">
        <f t="shared" ref="AW1655" si="1496">AV1654</f>
        <v>3.0269488771910877</v>
      </c>
      <c r="AX1655" s="8">
        <f t="shared" si="1407"/>
        <v>2.9474087842272878</v>
      </c>
      <c r="AY1655" s="8">
        <f t="shared" si="1408"/>
        <v>3.0769488771910876</v>
      </c>
      <c r="AZ1655" s="8">
        <f t="shared" si="1409"/>
        <v>6.0243576614183754</v>
      </c>
      <c r="BA1655" s="8">
        <f t="shared" si="1410"/>
        <v>-0.12954009296379976</v>
      </c>
      <c r="BB1655" s="62">
        <f t="shared" si="1411"/>
        <v>112</v>
      </c>
      <c r="BC1655" s="21">
        <f t="shared" si="1412"/>
        <v>129</v>
      </c>
      <c r="BD1655" s="21">
        <f t="shared" si="1413"/>
        <v>103</v>
      </c>
      <c r="BE1655" s="21">
        <f t="shared" si="1414"/>
        <v>-122</v>
      </c>
      <c r="BF1655" s="94">
        <f t="shared" si="57"/>
        <v>0.47268900826132554</v>
      </c>
      <c r="BG1655" s="22">
        <f t="shared" ref="BG165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0.4357828381839397</v>
      </c>
      <c r="BH1655" s="22">
        <f t="shared" ref="BH165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0.49145157408287138</v>
      </c>
      <c r="BI1655" s="22">
        <f t="shared" ref="BI165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0.54904812946890891</v>
      </c>
      <c r="BJ1655" s="21">
        <f t="shared" si="1416"/>
        <v>103</v>
      </c>
      <c r="BK1655" s="21">
        <f t="shared" si="1417"/>
        <v>131</v>
      </c>
      <c r="BL1655" s="21">
        <f t="shared" si="1418"/>
        <v>104</v>
      </c>
      <c r="BM1655" s="21">
        <f t="shared" si="1419"/>
        <v>-121</v>
      </c>
      <c r="BN1655" s="22">
        <f t="shared" si="61"/>
        <v>0.49217971800090266</v>
      </c>
      <c r="BO1655" s="22">
        <f t="shared" ref="BO165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0.43359125387204883</v>
      </c>
      <c r="BP1655" s="22">
        <f t="shared" ref="BP165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0.4892923206405061</v>
      </c>
      <c r="BQ1655" s="22">
        <f t="shared" ref="BQ165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0.54743841284366279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Adin Hill</v>
      </c>
      <c r="J1656" s="33" t="s">
        <v>195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0</v>
      </c>
      <c r="O1656">
        <f t="shared" ref="O1656" si="1503">N1657</f>
        <v>0</v>
      </c>
      <c r="P1656" s="68">
        <f t="shared" si="1391"/>
        <v>0</v>
      </c>
      <c r="Q1656">
        <f t="shared" ref="Q1656" si="1504">P1657</f>
        <v>0</v>
      </c>
      <c r="R1656" s="5">
        <f t="shared" ref="R1656" si="1505">N1656/W1656/X1656/Z1657/AB1657/AA1656</f>
        <v>0</v>
      </c>
      <c r="S1656" s="5">
        <f t="shared" ref="S1656" si="1506">O1656/W1657/Y1656/Z1656/AA1657/AB1656</f>
        <v>0</v>
      </c>
      <c r="T1656" s="5">
        <f t="shared" ref="T1656" si="1507">P1656/W1656/X1656/Z1657/AB1657</f>
        <v>0</v>
      </c>
      <c r="U1656" s="5">
        <f t="shared" ref="U1656" si="1508">Q1656/W1657/Y1656/Z1656/AA1657</f>
        <v>0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" si="1509">AM1657/K1656</f>
        <v>1.0351576820619404</v>
      </c>
      <c r="Y1656" s="5">
        <f t="shared" ref="Y1656" si="1510">AK1657/K1656</f>
        <v>0.99050257807159814</v>
      </c>
      <c r="Z1656" s="5">
        <f>IF(J1656="",1,(_xlfn.XLOOKUP(I1656,Goalies!B:B,Goalies!J:J)))</f>
        <v>1</v>
      </c>
      <c r="AA1656" s="23">
        <f>_xlfn.XLOOKUP(E1656,Injuries!A:A,Injuries!B:B)</f>
        <v>0.96499999999999997</v>
      </c>
      <c r="AB1656" s="23">
        <f>_xlfn.XLOOKUP(E1656,Injuries!A:A,Injuries!C:C)</f>
        <v>1.04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1509</v>
      </c>
      <c r="AK1656" s="23">
        <v>3.19</v>
      </c>
      <c r="AL1656" s="23">
        <v>3.11</v>
      </c>
      <c r="AM1656" s="23">
        <f>IF(AI1656=0,_xlfn.XLOOKUP(E1656,'Starting GF'!A:A,'Starting GF'!C:C),INDEX($AN$63:$AN1656,AI1656))</f>
        <v>2.7908734250185327</v>
      </c>
      <c r="AN1656" s="23">
        <f t="shared" si="1400"/>
        <v>2.7908734250185327</v>
      </c>
      <c r="AO1656" s="23">
        <f>IF(AJ1656=0,_xlfn.XLOOKUP(I1656,Goalies!B:B,Goalies!I:I),INDEX($AP$105:$AP1656,AJ1656))</f>
        <v>2.6690163449249975</v>
      </c>
      <c r="AP1656" s="23">
        <f t="shared" si="1401"/>
        <v>2.6690163449249975</v>
      </c>
      <c r="AQ1656" s="23">
        <f t="shared" si="1402"/>
        <v>2.7908734250185327</v>
      </c>
      <c r="AR1656" s="66">
        <v>0.05</v>
      </c>
      <c r="AS1656" s="96" t="s">
        <v>1593</v>
      </c>
      <c r="AT1656" s="20">
        <f t="shared" ref="AT1656" si="1511">(AK1656*V1656*X1656*Z1657*AA1656*AB1657*AC1656*AD1657*AG1656*AH1657)+AR1656</f>
        <v>3.0326366809385492</v>
      </c>
      <c r="AU1656" s="20">
        <f t="shared" ref="AU1656" si="1512">AT1657</f>
        <v>2.925564985995369</v>
      </c>
      <c r="AV1656" s="12">
        <f t="shared" ref="AV1656" si="1513">AK1656*V1656*X1656*Z1657*AA1656*AB1657</f>
        <v>2.9826366809385494</v>
      </c>
      <c r="AW1656" s="12">
        <f t="shared" ref="AW1656" si="1514">AV1657</f>
        <v>2.9696588518561104</v>
      </c>
      <c r="AX1656" s="8">
        <f t="shared" si="1407"/>
        <v>3.0326366809385492</v>
      </c>
      <c r="AY1656" s="8">
        <f t="shared" si="1408"/>
        <v>2.925564985995369</v>
      </c>
      <c r="AZ1656" s="8">
        <f t="shared" si="1409"/>
        <v>5.9582016669339186</v>
      </c>
      <c r="BA1656" s="8">
        <f t="shared" si="1410"/>
        <v>0.10707169494318025</v>
      </c>
      <c r="BB1656" s="62">
        <f t="shared" si="1411"/>
        <v>-110</v>
      </c>
      <c r="BC1656" s="21">
        <f t="shared" si="1412"/>
        <v>-125</v>
      </c>
      <c r="BD1656" s="21">
        <f t="shared" si="1413"/>
        <v>101</v>
      </c>
      <c r="BE1656" s="21">
        <f t="shared" si="1414"/>
        <v>127</v>
      </c>
      <c r="BF1656" s="94">
        <f t="shared" ref="BF1656" si="1515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0.52293910577741509</v>
      </c>
      <c r="BG1656" s="22">
        <f t="shared" si="550"/>
        <v>0.55540581996291227</v>
      </c>
      <c r="BH1656" s="22">
        <f t="shared" si="550"/>
        <v>0.49817181054461201</v>
      </c>
      <c r="BI1656" s="22">
        <f t="shared" si="550"/>
        <v>0.44135023560972597</v>
      </c>
      <c r="BJ1656" s="21">
        <f t="shared" si="1416"/>
        <v>-104</v>
      </c>
      <c r="BK1656" s="21">
        <f t="shared" si="1417"/>
        <v>-125</v>
      </c>
      <c r="BL1656" s="21">
        <f t="shared" si="1418"/>
        <v>101</v>
      </c>
      <c r="BM1656" s="21">
        <f t="shared" si="1419"/>
        <v>126</v>
      </c>
      <c r="BN1656" s="22">
        <f t="shared" ref="BN1656" si="1516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0.51020139584938717</v>
      </c>
      <c r="BO1656" s="22">
        <f t="shared" si="552"/>
        <v>0.55476135495413392</v>
      </c>
      <c r="BP1656" s="22">
        <f t="shared" si="552"/>
        <v>0.49825771636091165</v>
      </c>
      <c r="BQ1656" s="22">
        <f t="shared" si="552"/>
        <v>0.44213477535016432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Jeremy Swayman</v>
      </c>
      <c r="J1657" s="33" t="s">
        <v>148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0</v>
      </c>
      <c r="O1657">
        <f t="shared" ref="O1657" si="1517">N1656</f>
        <v>0</v>
      </c>
      <c r="P1657" s="68">
        <f t="shared" si="1391"/>
        <v>0</v>
      </c>
      <c r="Q1657">
        <f t="shared" ref="Q1657" si="1518">P1656</f>
        <v>0</v>
      </c>
      <c r="R1657" s="5">
        <f t="shared" ref="R1657" si="1519">N1657/W1657/X1657/Z1656/AB1656/AA1657</f>
        <v>0</v>
      </c>
      <c r="S1657" s="5">
        <f t="shared" ref="S1657" si="1520">O1657/W1656/Y1657/Z1657/AA1656/AB1657</f>
        <v>0</v>
      </c>
      <c r="T1657" s="5">
        <f t="shared" ref="T1657" si="1521">P1657/W1657/X1657/Z1656/AB1656</f>
        <v>0</v>
      </c>
      <c r="U1657" s="5">
        <f t="shared" ref="U1657" si="1522">Q1657/W1656/Y1657/Z1657/AA1656</f>
        <v>0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" si="1523">AM1656/K1657</f>
        <v>0.94286264358734218</v>
      </c>
      <c r="Y1657" s="5">
        <f t="shared" ref="Y1657" si="1524">AK1656/K1657</f>
        <v>1.0777027027027026</v>
      </c>
      <c r="Z1657" s="5">
        <f>IF(J1657="",1,(_xlfn.XLOOKUP(I1657,Goalies!B:B,Goalies!J:J)))</f>
        <v>0.97499999999999998</v>
      </c>
      <c r="AA1657" s="23">
        <f>_xlfn.XLOOKUP(E1657,Injuries!A:A,Injuries!B:B)</f>
        <v>1</v>
      </c>
      <c r="AB1657" s="23">
        <f>_xlfn.XLOOKUP(E1657,Injuries!A:A,Injuries!C:C)</f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1524</v>
      </c>
      <c r="AK1657" s="23">
        <f>IF(AI1657=0,_xlfn.XLOOKUP(E1657,'Starting GF'!A:A,'Starting GF'!B:B),INDEX($AL$63:$AL1657,AI1657))</f>
        <v>2.9318876310919304</v>
      </c>
      <c r="AL1657" s="23">
        <f t="shared" si="1399"/>
        <v>2.9318876310919304</v>
      </c>
      <c r="AM1657" s="23">
        <f>IF(AI1657=0,_xlfn.XLOOKUP(E1657,'Starting GF'!A:A,'Starting GF'!C:C),INDEX($AN$63:$AN1657,AI1657))</f>
        <v>3.0640667389033434</v>
      </c>
      <c r="AN1657" s="23">
        <f t="shared" si="1400"/>
        <v>3.0640667389033434</v>
      </c>
      <c r="AO1657" s="23">
        <f>IF(AJ1657=0,_xlfn.XLOOKUP(I1657,Goalies!B:B,Goalies!I:I),INDEX($AP$105:$AP1657,AJ1657))</f>
        <v>3.0951625590564968</v>
      </c>
      <c r="AP1657" s="23">
        <f t="shared" si="1401"/>
        <v>3.0951625590564968</v>
      </c>
      <c r="AQ1657" s="23">
        <f t="shared" si="1402"/>
        <v>2.9874650704307597</v>
      </c>
      <c r="AR1657" s="66">
        <v>-0.05</v>
      </c>
      <c r="AS1657" s="96" t="s">
        <v>1593</v>
      </c>
      <c r="AT1657" s="20">
        <f t="shared" ref="AT1657" si="1525">(AK1657*V1657*X1657*Z1656*AA1657*AB1656*AC1657*AD1656*AG1657*AH1656)+AR1657</f>
        <v>2.925564985995369</v>
      </c>
      <c r="AU1657" s="20">
        <f t="shared" ref="AU1657" si="1526">AT1656</f>
        <v>3.0326366809385492</v>
      </c>
      <c r="AV1657" s="12">
        <f t="shared" ref="AV1657" si="1527">AK1657*W1657*X1657*Z1656*AA1657*AB1656</f>
        <v>2.9696588518561104</v>
      </c>
      <c r="AW1657" s="12">
        <f t="shared" ref="AW1657" si="1528">AV1656</f>
        <v>2.9826366809385494</v>
      </c>
      <c r="AX1657" s="8">
        <f t="shared" si="1407"/>
        <v>2.925564985995369</v>
      </c>
      <c r="AY1657" s="8">
        <f t="shared" si="1408"/>
        <v>3.0326366809385492</v>
      </c>
      <c r="AZ1657" s="8">
        <f t="shared" si="1409"/>
        <v>5.9582016669339186</v>
      </c>
      <c r="BA1657" s="8">
        <f t="shared" si="1410"/>
        <v>-0.10707169494318025</v>
      </c>
      <c r="BB1657" s="62">
        <f t="shared" si="1411"/>
        <v>110</v>
      </c>
      <c r="BC1657" s="21">
        <f t="shared" si="1412"/>
        <v>125</v>
      </c>
      <c r="BD1657" s="21">
        <f t="shared" si="1413"/>
        <v>-101</v>
      </c>
      <c r="BE1657" s="21">
        <f t="shared" si="1414"/>
        <v>-127</v>
      </c>
      <c r="BF1657" s="94">
        <f t="shared" si="57"/>
        <v>0.47706089422258491</v>
      </c>
      <c r="BG1657" s="22">
        <f t="shared" ref="BG1657" si="1529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0.44459418003708773</v>
      </c>
      <c r="BH1657" s="22">
        <f t="shared" ref="BH1657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0.50182818945538799</v>
      </c>
      <c r="BI1657" s="22">
        <f t="shared" ref="BI1657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0.55864976439027403</v>
      </c>
      <c r="BJ1657" s="21">
        <f t="shared" si="1416"/>
        <v>104</v>
      </c>
      <c r="BK1657" s="21">
        <f t="shared" si="1417"/>
        <v>125</v>
      </c>
      <c r="BL1657" s="21">
        <f t="shared" si="1418"/>
        <v>-101</v>
      </c>
      <c r="BM1657" s="21">
        <f t="shared" si="1419"/>
        <v>-126</v>
      </c>
      <c r="BN1657" s="22">
        <f t="shared" si="61"/>
        <v>0.48979860415061283</v>
      </c>
      <c r="BO1657" s="22">
        <f t="shared" ref="BO1657" si="1532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0.44523864504586608</v>
      </c>
      <c r="BP1657" s="22">
        <f t="shared" ref="BP1657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0.50174228363908835</v>
      </c>
      <c r="BQ1657" s="22">
        <f t="shared" ref="BQ1657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0.55786522464983568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Sergei Bobrovsky</v>
      </c>
      <c r="J1658" s="33" t="s">
        <v>165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0</v>
      </c>
      <c r="O1658">
        <f t="shared" ref="O1658" si="1535">N1659</f>
        <v>0</v>
      </c>
      <c r="P1658" s="68">
        <f t="shared" si="1391"/>
        <v>0</v>
      </c>
      <c r="Q1658">
        <f t="shared" ref="Q1658" si="1536">P1659</f>
        <v>0</v>
      </c>
      <c r="R1658" s="5">
        <f t="shared" ref="R1658" si="1537">N1658/W1658/X1658/Z1659/AB1659/AA1658</f>
        <v>0</v>
      </c>
      <c r="S1658" s="5">
        <f t="shared" ref="S1658" si="1538">O1658/W1659/Y1658/Z1658/AA1659/AB1658</f>
        <v>0</v>
      </c>
      <c r="T1658" s="5">
        <f t="shared" ref="T1658" si="1539">P1658/W1658/X1658/Z1659/AB1659</f>
        <v>0</v>
      </c>
      <c r="U1658" s="5">
        <f t="shared" ref="U1658" si="1540">Q1658/W1659/Y1658/Z1658/AA1659</f>
        <v>0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" si="1541">AM1659/K1658</f>
        <v>1.0177987917228775</v>
      </c>
      <c r="Y1658" s="5">
        <f t="shared" ref="Y1658" si="1542">AK1659/K1658</f>
        <v>0.96448389667688195</v>
      </c>
      <c r="Z1658" s="5">
        <f>IF(J1658="",1,(_xlfn.XLOOKUP(I1658,Goalies!B:B,Goalies!J:J)))</f>
        <v>0.995</v>
      </c>
      <c r="AA1658" s="23">
        <f>_xlfn.XLOOKUP(E1658,Injuries!A:A,Injuries!B:B)</f>
        <v>0.98</v>
      </c>
      <c r="AB1658" s="23">
        <f>_xlfn.XLOOKUP(E1658,Injuries!A:A,Injuries!C:C)</f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1505</v>
      </c>
      <c r="AK1658" s="23">
        <f>IF(AI1658=0,_xlfn.XLOOKUP(E1658,'Starting GF'!A:A,'Starting GF'!B:B),INDEX($AL$63:$AL1658,AI1658))</f>
        <v>3.1123902235436551</v>
      </c>
      <c r="AL1658" s="23">
        <f t="shared" si="1399"/>
        <v>3.1123902235436551</v>
      </c>
      <c r="AM1658" s="23">
        <f>IF(AI1658=0,_xlfn.XLOOKUP(E1658,'Starting GF'!A:A,'Starting GF'!C:C),INDEX($AN$63:$AN1658,AI1658))</f>
        <v>2.8269673052215638</v>
      </c>
      <c r="AN1658" s="23">
        <f t="shared" si="1400"/>
        <v>2.8269673052215638</v>
      </c>
      <c r="AO1658" s="23">
        <f>IF(AJ1658=0,_xlfn.XLOOKUP(I1658,Goalies!B:B,Goalies!I:I),INDEX($AP$105:$AP1658,AJ1658))</f>
        <v>2.7934594054010731</v>
      </c>
      <c r="AP1658" s="23">
        <f t="shared" si="1401"/>
        <v>2.7934594054010731</v>
      </c>
      <c r="AQ1658" s="23">
        <f t="shared" si="1402"/>
        <v>2.812832468695456</v>
      </c>
      <c r="AR1658" s="66">
        <v>0</v>
      </c>
      <c r="AS1658" s="96" t="s">
        <v>1593</v>
      </c>
      <c r="AT1658" s="20">
        <f t="shared" ref="AT1658" si="1543">(AK1658*V1658*X1658*Z1659*AA1658*AB1659*AC1658*AD1659*AG1658*AH1659)+AR1658</f>
        <v>2.9334640298843007</v>
      </c>
      <c r="AU1658" s="20">
        <f t="shared" ref="AU1658" si="1544">AT1659</f>
        <v>2.9201995958827949</v>
      </c>
      <c r="AV1658" s="12">
        <f t="shared" ref="AV1658" si="1545">AK1658*V1658*X1658*Z1659*AA1658*AB1659</f>
        <v>2.9334640298843007</v>
      </c>
      <c r="AW1658" s="12">
        <f t="shared" ref="AW1658" si="1546">AV1659</f>
        <v>2.9144033553006317</v>
      </c>
      <c r="AX1658" s="8">
        <f t="shared" si="1407"/>
        <v>2.9334640298843007</v>
      </c>
      <c r="AY1658" s="8">
        <f t="shared" si="1408"/>
        <v>2.9201995958827949</v>
      </c>
      <c r="AZ1658" s="8">
        <f t="shared" si="1409"/>
        <v>5.853663625767096</v>
      </c>
      <c r="BA1658" s="8">
        <f t="shared" si="1410"/>
        <v>1.3264434001505787E-2</v>
      </c>
      <c r="BB1658" s="62">
        <f t="shared" si="1411"/>
        <v>-104</v>
      </c>
      <c r="BC1658" s="21">
        <f t="shared" si="1412"/>
        <v>-117</v>
      </c>
      <c r="BD1658" s="21">
        <f t="shared" si="1413"/>
        <v>109</v>
      </c>
      <c r="BE1658" s="21">
        <f t="shared" si="1414"/>
        <v>135</v>
      </c>
      <c r="BF1658" s="94">
        <f t="shared" ref="BF1658" si="1547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0.50905456887046374</v>
      </c>
      <c r="BG1658" s="22">
        <f t="shared" si="550"/>
        <v>0.53819632181764843</v>
      </c>
      <c r="BH1658" s="22">
        <f t="shared" si="550"/>
        <v>0.47917085286639105</v>
      </c>
      <c r="BI1658" s="22">
        <f t="shared" si="550"/>
        <v>0.42489146723779181</v>
      </c>
      <c r="BJ1658" s="21">
        <f t="shared" si="1416"/>
        <v>-104</v>
      </c>
      <c r="BK1658" s="21">
        <f t="shared" si="1417"/>
        <v>-116</v>
      </c>
      <c r="BL1658" s="21">
        <f t="shared" si="1418"/>
        <v>109</v>
      </c>
      <c r="BM1658" s="21">
        <f t="shared" si="1419"/>
        <v>136</v>
      </c>
      <c r="BN1658" s="22">
        <f t="shared" ref="BN1658" si="1548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0.50967105076242747</v>
      </c>
      <c r="BO1658" s="22">
        <f t="shared" si="552"/>
        <v>0.53724040129932327</v>
      </c>
      <c r="BP1658" s="22">
        <f t="shared" si="552"/>
        <v>0.47784784222982313</v>
      </c>
      <c r="BQ1658" s="22">
        <f t="shared" si="552"/>
        <v>0.42351470627095888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0</v>
      </c>
      <c r="O1659">
        <f t="shared" ref="O1659" si="1549">N1658</f>
        <v>0</v>
      </c>
      <c r="P1659" s="68">
        <f t="shared" si="1391"/>
        <v>0</v>
      </c>
      <c r="Q1659">
        <f t="shared" ref="Q1659" si="1550">P1658</f>
        <v>0</v>
      </c>
      <c r="R1659" s="5">
        <f t="shared" ref="R1659" si="1551">N1659/W1659/X1659/Z1658/AB1658/AA1659</f>
        <v>0</v>
      </c>
      <c r="S1659" s="5">
        <f t="shared" ref="S1659" si="1552">O1659/W1658/Y1659/Z1659/AA1658/AB1659</f>
        <v>0</v>
      </c>
      <c r="T1659" s="5">
        <f t="shared" ref="T1659" si="1553">P1659/W1659/X1659/Z1658/AB1658</f>
        <v>0</v>
      </c>
      <c r="U1659" s="5">
        <f t="shared" ref="U1659" si="1554">Q1659/W1658/Y1659/Z1659/AA1658</f>
        <v>0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" si="1555">AM1658/K1659</f>
        <v>0.95505652203431213</v>
      </c>
      <c r="Y1659" s="5">
        <f t="shared" ref="Y1659" si="1556">AK1658/K1659</f>
        <v>1.0514831836296132</v>
      </c>
      <c r="Z1659" s="5">
        <f>IF(J1659="",1,(_xlfn.XLOOKUP(I1659,Goalies!B:B,Goalies!J:J)))</f>
        <v>0.96499999999999997</v>
      </c>
      <c r="AA1659" s="23">
        <f>_xlfn.XLOOKUP(E1659,Injuries!A:A,Injuries!B:B)</f>
        <v>1</v>
      </c>
      <c r="AB1659" s="23">
        <f>_xlfn.XLOOKUP(E1659,Injuries!A:A,Injuries!C:C)</f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f t="shared" si="1399"/>
        <v>2.8548723341635704</v>
      </c>
      <c r="AM1659" s="23">
        <f>IF(AI1659=0,_xlfn.XLOOKUP(E1659,'Starting GF'!A:A,'Starting GF'!C:C),INDEX($AN$63:$AN1659,AI1659))</f>
        <v>3.0126844234997172</v>
      </c>
      <c r="AN1659" s="23">
        <f t="shared" si="1400"/>
        <v>3.0126844234997172</v>
      </c>
      <c r="AO1659" s="23">
        <f>IF(AJ1659=0,_xlfn.XLOOKUP(I1659,Goalies!B:B,Goalies!I:I),INDEX($AP$105:$AP1659,AJ1659))</f>
        <v>2.8973384908072388</v>
      </c>
      <c r="AP1659" s="23">
        <f t="shared" si="1401"/>
        <v>2.8973384908072388</v>
      </c>
      <c r="AQ1659" s="23">
        <f t="shared" si="1402"/>
        <v>2.9072404686772271</v>
      </c>
      <c r="AR1659" s="66">
        <v>0</v>
      </c>
      <c r="AS1659" s="96" t="s">
        <v>1593</v>
      </c>
      <c r="AT1659" s="20">
        <f t="shared" ref="AT1659" si="1557">(AK1659*V1659*X1659*Z1658*AA1659*AB1658*AC1659*AD1658*AG1659*AH1658)+AR1659</f>
        <v>2.9201995958827949</v>
      </c>
      <c r="AU1659" s="20">
        <f t="shared" ref="AU1659" si="1558">AT1658</f>
        <v>2.9334640298843007</v>
      </c>
      <c r="AV1659" s="12">
        <f t="shared" ref="AV1659" si="1559">AK1659*W1659*X1659*Z1658*AA1659*AB1658</f>
        <v>2.9144033553006317</v>
      </c>
      <c r="AW1659" s="12">
        <f t="shared" ref="AW1659" si="1560">AV1658</f>
        <v>2.9334640298843007</v>
      </c>
      <c r="AX1659" s="8">
        <f t="shared" si="1407"/>
        <v>2.9201995958827949</v>
      </c>
      <c r="AY1659" s="8">
        <f t="shared" si="1408"/>
        <v>2.9334640298843007</v>
      </c>
      <c r="AZ1659" s="8">
        <f t="shared" si="1409"/>
        <v>5.853663625767096</v>
      </c>
      <c r="BA1659" s="8">
        <f t="shared" si="1410"/>
        <v>-1.3264434001505787E-2</v>
      </c>
      <c r="BB1659" s="62">
        <f t="shared" si="1411"/>
        <v>104</v>
      </c>
      <c r="BC1659" s="21">
        <f t="shared" si="1412"/>
        <v>117</v>
      </c>
      <c r="BD1659" s="21">
        <f t="shared" si="1413"/>
        <v>-109</v>
      </c>
      <c r="BE1659" s="21">
        <f t="shared" si="1414"/>
        <v>-135</v>
      </c>
      <c r="BF1659" s="94">
        <f t="shared" si="57"/>
        <v>0.49094543112953626</v>
      </c>
      <c r="BG1659" s="22">
        <f t="shared" ref="BG1659" si="1561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0.46180367818235163</v>
      </c>
      <c r="BH1659" s="22">
        <f t="shared" ref="BH1659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0.52082914713360895</v>
      </c>
      <c r="BI1659" s="22">
        <f t="shared" ref="BI1659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0.57510853276220819</v>
      </c>
      <c r="BJ1659" s="21">
        <f t="shared" si="1416"/>
        <v>104</v>
      </c>
      <c r="BK1659" s="21">
        <f t="shared" si="1417"/>
        <v>116</v>
      </c>
      <c r="BL1659" s="21">
        <f t="shared" si="1418"/>
        <v>-109</v>
      </c>
      <c r="BM1659" s="21">
        <f t="shared" si="1419"/>
        <v>-136</v>
      </c>
      <c r="BN1659" s="22">
        <f t="shared" si="61"/>
        <v>0.49032894923757253</v>
      </c>
      <c r="BO1659" s="22">
        <f t="shared" ref="BO1659" si="1564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0.46275959870067673</v>
      </c>
      <c r="BP1659" s="22">
        <f t="shared" ref="BP1659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0.52215215777017687</v>
      </c>
      <c r="BQ1659" s="22">
        <f t="shared" ref="BQ1659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0.57648529372904112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1949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0</v>
      </c>
      <c r="O1660">
        <f t="shared" ref="O1660" si="1567">N1661</f>
        <v>0</v>
      </c>
      <c r="P1660" s="68">
        <f t="shared" si="1391"/>
        <v>0</v>
      </c>
      <c r="Q1660">
        <f t="shared" ref="Q1660" si="1568">P1661</f>
        <v>0</v>
      </c>
      <c r="R1660" s="5">
        <f t="shared" ref="R1660" si="1569">N1660/W1660/X1660/Z1661/AB1661/AA1660</f>
        <v>0</v>
      </c>
      <c r="S1660" s="5">
        <f t="shared" ref="S1660" si="1570">O1660/W1661/Y1660/Z1660/AA1661/AB1660</f>
        <v>0</v>
      </c>
      <c r="T1660" s="5">
        <f t="shared" ref="T1660" si="1571">P1660/W1660/X1660/Z1661/AB1661</f>
        <v>0</v>
      </c>
      <c r="U1660" s="5">
        <f t="shared" ref="U1660" si="1572">Q1660/W1661/Y1660/Z1660/AA1661</f>
        <v>0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" si="1573">AM1661/K1660</f>
        <v>1.0575721735011236</v>
      </c>
      <c r="Y1660" s="5">
        <f t="shared" ref="Y1660" si="1574">AK1661/K1660</f>
        <v>0.96023824573561167</v>
      </c>
      <c r="Z1660" s="5">
        <f>IF(J1660="",1,(_xlfn.XLOOKUP(I1660,Goalies!B:B,Goalies!J:J)))</f>
        <v>1.02</v>
      </c>
      <c r="AA1660" s="23">
        <f>_xlfn.XLOOKUP(E1660,Injuries!A:A,Injuries!B:B)</f>
        <v>1</v>
      </c>
      <c r="AB1660" s="23">
        <f>_xlfn.XLOOKUP(E1660,Injuries!A:A,Injuries!C:C)</f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3.0653333431398884</v>
      </c>
      <c r="AL1660" s="23">
        <f t="shared" si="1399"/>
        <v>3.0653333431398884</v>
      </c>
      <c r="AM1660" s="23">
        <f>IF(AI1660=0,_xlfn.XLOOKUP(E1660,'Starting GF'!A:A,'Starting GF'!C:C),INDEX($AN$63:$AN1660,AI1660))</f>
        <v>3.094847414579732</v>
      </c>
      <c r="AN1660" s="23">
        <f t="shared" si="1400"/>
        <v>3.094847414579732</v>
      </c>
      <c r="AO1660" s="23">
        <f>IF(AJ1660=0,_xlfn.XLOOKUP(I1660,Goalies!B:B,Goalies!I:I),INDEX($AP$105:$AP1660,AJ1660))</f>
        <v>3.0752241038499628</v>
      </c>
      <c r="AP1660" s="23">
        <f t="shared" si="1401"/>
        <v>3.0752241038499628</v>
      </c>
      <c r="AQ1660" s="23">
        <f t="shared" si="1402"/>
        <v>3.1567443628713265</v>
      </c>
      <c r="AR1660" s="66">
        <v>0.03</v>
      </c>
      <c r="AS1660" s="96" t="s">
        <v>1593</v>
      </c>
      <c r="AT1660" s="20">
        <f t="shared" ref="AT1660" si="1575">(AK1660*V1660*X1660*Z1661*AA1660*AB1661*AC1660*AD1661*AG1660*AH1661)+AR1660</f>
        <v>3.0818222580063983</v>
      </c>
      <c r="AU1660" s="20">
        <f t="shared" ref="AU1660" si="1576">AT1661</f>
        <v>3.1467255493628326</v>
      </c>
      <c r="AV1660" s="12">
        <f t="shared" ref="AV1660" si="1577">AK1660*V1660*X1660*Z1661*AA1660*AB1661</f>
        <v>3.0518222580063985</v>
      </c>
      <c r="AW1660" s="12">
        <f t="shared" ref="AW1660" si="1578">AV1661</f>
        <v>3.1802254094385942</v>
      </c>
      <c r="AX1660" s="8">
        <f t="shared" si="1407"/>
        <v>3.0818222580063983</v>
      </c>
      <c r="AY1660" s="8">
        <f t="shared" si="1408"/>
        <v>3.1467255493628326</v>
      </c>
      <c r="AZ1660" s="8">
        <f t="shared" si="1409"/>
        <v>6.2285478073692309</v>
      </c>
      <c r="BA1660" s="8">
        <f t="shared" si="1410"/>
        <v>-6.4903291356434245E-2</v>
      </c>
      <c r="BB1660" s="62">
        <f t="shared" si="1411"/>
        <v>106</v>
      </c>
      <c r="BC1660" s="21">
        <f t="shared" si="1412"/>
        <v>-148</v>
      </c>
      <c r="BD1660" s="21">
        <f t="shared" si="1413"/>
        <v>-121</v>
      </c>
      <c r="BE1660" s="21">
        <f t="shared" si="1414"/>
        <v>106</v>
      </c>
      <c r="BF1660" s="94">
        <f t="shared" ref="BF1660" si="1579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0.48587826025240022</v>
      </c>
      <c r="BG1660" s="22">
        <f t="shared" si="550"/>
        <v>0.59742501588246166</v>
      </c>
      <c r="BH1660" s="22">
        <f t="shared" si="550"/>
        <v>0.54687584557029822</v>
      </c>
      <c r="BI1660" s="22">
        <f t="shared" si="550"/>
        <v>0.4858702853497181</v>
      </c>
      <c r="BJ1660" s="21">
        <f t="shared" si="1416"/>
        <v>110</v>
      </c>
      <c r="BK1660" s="21">
        <f t="shared" si="1417"/>
        <v>-148</v>
      </c>
      <c r="BL1660" s="21">
        <f t="shared" si="1418"/>
        <v>-120</v>
      </c>
      <c r="BM1660" s="21">
        <f t="shared" si="1419"/>
        <v>106</v>
      </c>
      <c r="BN1660" s="22">
        <f t="shared" ref="BN1660" si="1580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0.47657248995244361</v>
      </c>
      <c r="BO1660" s="22">
        <f t="shared" si="552"/>
        <v>0.59655848878585171</v>
      </c>
      <c r="BP1660" s="22">
        <f t="shared" si="552"/>
        <v>0.54558252337407009</v>
      </c>
      <c r="BQ1660" s="22">
        <f t="shared" si="552"/>
        <v>0.48437657008064228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0</v>
      </c>
      <c r="O1661">
        <f t="shared" ref="O1661" si="1581">N1660</f>
        <v>0</v>
      </c>
      <c r="P1661" s="68">
        <f t="shared" si="1391"/>
        <v>0</v>
      </c>
      <c r="Q1661">
        <f t="shared" ref="Q1661" si="1582">P1660</f>
        <v>0</v>
      </c>
      <c r="R1661" s="5">
        <f t="shared" ref="R1661" si="1583">N1661/W1661/X1661/Z1660/AB1660/AA1661</f>
        <v>0</v>
      </c>
      <c r="S1661" s="5">
        <f t="shared" ref="S1661" si="1584">O1661/W1660/Y1661/Z1661/AA1660/AB1661</f>
        <v>0</v>
      </c>
      <c r="T1661" s="5">
        <f t="shared" ref="T1661" si="1585">P1661/W1661/X1661/Z1660/AB1660</f>
        <v>0</v>
      </c>
      <c r="U1661" s="5">
        <f t="shared" ref="U1661" si="1586">Q1661/W1660/Y1661/Z1661/AA1660</f>
        <v>0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" si="1587">AM1660/K1661</f>
        <v>1.0455565589796392</v>
      </c>
      <c r="Y1661" s="5">
        <f t="shared" ref="Y1661" si="1588">AK1660/K1661</f>
        <v>1.035585588898611</v>
      </c>
      <c r="Z1661" s="5">
        <f>IF(J1661="",1,(_xlfn.XLOOKUP(I1661,Goalies!B:B,Goalies!J:J)))</f>
        <v>0.99094124800379646</v>
      </c>
      <c r="AA1661" s="23">
        <f>_xlfn.XLOOKUP(E1661,Injuries!A:A,Injuries!B:B)</f>
        <v>1</v>
      </c>
      <c r="AB1661" s="23">
        <f>_xlfn.XLOOKUP(E1661,Injuries!A:A,Injuries!C:C)</f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2.8423052073774104</v>
      </c>
      <c r="AL1661" s="23">
        <f t="shared" si="1399"/>
        <v>2.8423052073774104</v>
      </c>
      <c r="AM1661" s="23">
        <f>IF(AI1661=0,_xlfn.XLOOKUP(E1661,'Starting GF'!A:A,'Starting GF'!C:C),INDEX($AN$63:$AN1661,AI1661))</f>
        <v>3.1304136335633261</v>
      </c>
      <c r="AN1661" s="23">
        <f t="shared" si="1400"/>
        <v>3.1304136335633261</v>
      </c>
      <c r="AO1661" s="23">
        <f>IF(AJ1661=0,_xlfn.XLOOKUP(I1661,Goalies!B:B,Goalies!I:I),INDEX($AP$105:$AP1661,AJ1661))</f>
        <v>3.1327957036337719</v>
      </c>
      <c r="AP1661" s="23">
        <f t="shared" si="1401"/>
        <v>3.1327957036337719</v>
      </c>
      <c r="AQ1661" s="23">
        <f t="shared" si="1402"/>
        <v>3.1020559928113416</v>
      </c>
      <c r="AR1661" s="66">
        <v>-0.03</v>
      </c>
      <c r="AS1661" s="96" t="s">
        <v>1593</v>
      </c>
      <c r="AT1661" s="20">
        <f t="shared" ref="AT1661" si="1589">(AK1661*V1661*X1661*Z1660*AA1661*AB1660*AC1661*AD1660*AG1661*AH1660)+AR1661</f>
        <v>3.1467255493628326</v>
      </c>
      <c r="AU1661" s="20">
        <f t="shared" ref="AU1661" si="1590">AT1660</f>
        <v>3.0818222580063983</v>
      </c>
      <c r="AV1661" s="12">
        <f t="shared" ref="AV1661" si="1591">AK1661*W1661*X1661*Z1660*AA1661*AB1660</f>
        <v>3.1802254094385942</v>
      </c>
      <c r="AW1661" s="12">
        <f t="shared" ref="AW1661" si="1592">AV1660</f>
        <v>3.0518222580063985</v>
      </c>
      <c r="AX1661" s="8">
        <f t="shared" si="1407"/>
        <v>3.1467255493628326</v>
      </c>
      <c r="AY1661" s="8">
        <f t="shared" si="1408"/>
        <v>3.0818222580063983</v>
      </c>
      <c r="AZ1661" s="8">
        <f t="shared" si="1409"/>
        <v>6.2285478073692309</v>
      </c>
      <c r="BA1661" s="8">
        <f t="shared" si="1410"/>
        <v>6.4903291356434245E-2</v>
      </c>
      <c r="BB1661" s="62">
        <f t="shared" si="1411"/>
        <v>-106</v>
      </c>
      <c r="BC1661" s="21">
        <f t="shared" si="1412"/>
        <v>148</v>
      </c>
      <c r="BD1661" s="21">
        <f t="shared" si="1413"/>
        <v>121</v>
      </c>
      <c r="BE1661" s="21">
        <f t="shared" si="1414"/>
        <v>-106</v>
      </c>
      <c r="BF1661" s="94">
        <f t="shared" si="57"/>
        <v>0.51412173974759978</v>
      </c>
      <c r="BG1661" s="22">
        <f t="shared" ref="BG1661" si="1593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0.40257498411753834</v>
      </c>
      <c r="BH1661" s="22">
        <f t="shared" ref="BH1661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0.45312415442970183</v>
      </c>
      <c r="BI1661" s="22">
        <f t="shared" ref="BI1661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0.5141297146502819</v>
      </c>
      <c r="BJ1661" s="21">
        <f t="shared" si="1416"/>
        <v>-110</v>
      </c>
      <c r="BK1661" s="21">
        <f t="shared" si="1417"/>
        <v>148</v>
      </c>
      <c r="BL1661" s="21">
        <f t="shared" si="1418"/>
        <v>120</v>
      </c>
      <c r="BM1661" s="21">
        <f t="shared" si="1419"/>
        <v>-106</v>
      </c>
      <c r="BN1661" s="22">
        <f t="shared" si="61"/>
        <v>0.52342751004755639</v>
      </c>
      <c r="BO1661" s="22">
        <f t="shared" ref="BO1661" si="1596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0.40344151121414823</v>
      </c>
      <c r="BP1661" s="22">
        <f t="shared" ref="BP1661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0.45441747662592996</v>
      </c>
      <c r="BQ1661" s="22">
        <f t="shared" ref="BQ1661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0.51562342991935772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0</v>
      </c>
      <c r="O1662">
        <f t="shared" ref="O1662" si="1599">N1663</f>
        <v>0</v>
      </c>
      <c r="P1662" s="68">
        <f t="shared" si="1391"/>
        <v>0</v>
      </c>
      <c r="Q1662">
        <f t="shared" ref="Q1662" si="1600">P1663</f>
        <v>0</v>
      </c>
      <c r="R1662" s="5">
        <f t="shared" ref="R1662" si="1601">N1662/W1662/X1662/Z1663/AB1663/AA1662</f>
        <v>0</v>
      </c>
      <c r="S1662" s="5">
        <f t="shared" ref="S1662" si="1602">O1662/W1663/Y1662/Z1662/AA1663/AB1662</f>
        <v>0</v>
      </c>
      <c r="T1662" s="5">
        <f t="shared" ref="T1662" si="1603">P1662/W1662/X1662/Z1663/AB1663</f>
        <v>0</v>
      </c>
      <c r="U1662" s="5">
        <f t="shared" ref="U1662" si="1604">Q1662/W1663/Y1662/Z1662/AA1663</f>
        <v>0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" si="1605">AM1663/K1662</f>
        <v>1.0098780239120111</v>
      </c>
      <c r="Y1662" s="5">
        <f t="shared" ref="Y1662" si="1606">AK1663/K1662</f>
        <v>1.1285281250732857</v>
      </c>
      <c r="Z1662" s="5">
        <f>IF(J1662="",1,(_xlfn.XLOOKUP(I1662,Goalies!B:B,Goalies!J:J)))</f>
        <v>1.03</v>
      </c>
      <c r="AA1662" s="23">
        <f>_xlfn.XLOOKUP(E1662,Injuries!A:A,Injuries!B:B)</f>
        <v>1</v>
      </c>
      <c r="AB1662" s="23">
        <f>_xlfn.XLOOKUP(E1662,Injuries!A:A,Injuries!C:C)</f>
        <v>1.05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3</v>
      </c>
      <c r="AL1662" s="23">
        <f t="shared" si="1399"/>
        <v>3</v>
      </c>
      <c r="AM1662" s="23">
        <f>IF(AI1662=0,_xlfn.XLOOKUP(E1662,'Starting GF'!A:A,'Starting GF'!C:C),INDEX($AN$63:$AN1662,AI1662))</f>
        <v>3.18</v>
      </c>
      <c r="AN1662" s="23">
        <f t="shared" si="1400"/>
        <v>3.18</v>
      </c>
      <c r="AO1662" s="23">
        <f>IF(AJ1662=0,_xlfn.XLOOKUP(I1662,Goalies!B:B,Goalies!I:I),INDEX($AP$105:$AP1662,AJ1662))</f>
        <v>3.297332012228726</v>
      </c>
      <c r="AP1662" s="23">
        <f t="shared" si="1401"/>
        <v>3.297332012228726</v>
      </c>
      <c r="AQ1662" s="23">
        <f t="shared" si="1402"/>
        <v>3.2754000000000003</v>
      </c>
      <c r="AR1662" s="66">
        <v>0</v>
      </c>
      <c r="AS1662" s="96" t="s">
        <v>1593</v>
      </c>
      <c r="AT1662" s="20">
        <f t="shared" ref="AT1662" si="1607">(AK1662*V1662*X1662*Z1663*AA1662*AB1663*AC1662*AD1663*AG1662*AH1663)+AR1662</f>
        <v>2.8482915373296827</v>
      </c>
      <c r="AU1662" s="20">
        <f t="shared" ref="AU1662" si="1608">AT1663</f>
        <v>3.8307444709734844</v>
      </c>
      <c r="AV1662" s="12">
        <f t="shared" ref="AV1662" si="1609">AK1662*V1662*X1662*Z1663*AA1662*AB1663</f>
        <v>2.8482915373296827</v>
      </c>
      <c r="AW1662" s="12">
        <f t="shared" ref="AW1662" si="1610">AV1663</f>
        <v>3.9128493016626664</v>
      </c>
      <c r="AX1662" s="8">
        <f t="shared" si="1407"/>
        <v>2.8482915373296827</v>
      </c>
      <c r="AY1662" s="8">
        <f t="shared" si="1408"/>
        <v>3.8307444709734844</v>
      </c>
      <c r="AZ1662" s="8">
        <f t="shared" si="1409"/>
        <v>6.679036008303167</v>
      </c>
      <c r="BA1662" s="8">
        <f t="shared" si="1410"/>
        <v>-0.98245293364380171</v>
      </c>
      <c r="BB1662" s="62">
        <f t="shared" si="1411"/>
        <v>182</v>
      </c>
      <c r="BC1662" s="21">
        <f t="shared" si="1412"/>
        <v>-195</v>
      </c>
      <c r="BD1662" s="21">
        <f t="shared" si="1413"/>
        <v>-162</v>
      </c>
      <c r="BE1662" s="21">
        <f t="shared" si="1414"/>
        <v>-121</v>
      </c>
      <c r="BF1662" s="94">
        <f t="shared" ref="BF1662" si="1611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0.3550062444358138</v>
      </c>
      <c r="BG1662" s="22">
        <f t="shared" si="550"/>
        <v>0.66099782060053092</v>
      </c>
      <c r="BH1662" s="22">
        <f t="shared" si="550"/>
        <v>0.61800036032954209</v>
      </c>
      <c r="BI1662" s="22">
        <f t="shared" si="550"/>
        <v>0.54843428679269435</v>
      </c>
      <c r="BJ1662" s="21">
        <f t="shared" si="1416"/>
        <v>190</v>
      </c>
      <c r="BK1662" s="21">
        <f t="shared" si="1417"/>
        <v>-207</v>
      </c>
      <c r="BL1662" s="21">
        <f t="shared" si="1418"/>
        <v>-173</v>
      </c>
      <c r="BM1662" s="21">
        <f t="shared" si="1419"/>
        <v>-129</v>
      </c>
      <c r="BN1662" s="22">
        <f t="shared" ref="BN1662" si="1612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0.34477420986361978</v>
      </c>
      <c r="BO1662" s="22">
        <f t="shared" si="552"/>
        <v>0.67476836965010156</v>
      </c>
      <c r="BP1662" s="22">
        <f t="shared" si="552"/>
        <v>0.63414342746843178</v>
      </c>
      <c r="BQ1662" s="22">
        <f t="shared" si="552"/>
        <v>0.56373282541663705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0</v>
      </c>
      <c r="O1663">
        <f t="shared" ref="O1663" si="1613">N1662</f>
        <v>0</v>
      </c>
      <c r="P1663" s="68">
        <f t="shared" si="1391"/>
        <v>0</v>
      </c>
      <c r="Q1663">
        <f t="shared" ref="Q1663" si="1614">P1662</f>
        <v>0</v>
      </c>
      <c r="R1663" s="5">
        <f t="shared" ref="R1663" si="1615">N1663/W1663/X1663/Z1662/AB1662/AA1663</f>
        <v>0</v>
      </c>
      <c r="S1663" s="5">
        <f t="shared" ref="S1663" si="1616">O1663/W1662/Y1663/Z1663/AA1662/AB1663</f>
        <v>0</v>
      </c>
      <c r="T1663" s="5">
        <f t="shared" ref="T1663" si="1617">P1663/W1663/X1663/Z1662/AB1662</f>
        <v>0</v>
      </c>
      <c r="U1663" s="5">
        <f t="shared" ref="U1663" si="1618">Q1663/W1662/Y1663/Z1663/AA1662</f>
        <v>0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" si="1619">AM1662/K1663</f>
        <v>1.0743243243243243</v>
      </c>
      <c r="Y1663" s="5">
        <f t="shared" ref="Y1663" si="1620">AK1662/K1663</f>
        <v>1.0135135135135136</v>
      </c>
      <c r="Z1663" s="5">
        <f>IF(J1663="",1,(_xlfn.XLOOKUP(I1663,Goalies!B:B,Goalies!J:J)))</f>
        <v>0.97499999999999998</v>
      </c>
      <c r="AA1663" s="23">
        <f>_xlfn.XLOOKUP(E1663,Injuries!A:A,Injuries!B:B)</f>
        <v>0.94</v>
      </c>
      <c r="AB1663" s="23">
        <f>_xlfn.XLOOKUP(E1663,Injuries!A:A,Injuries!C:C)</f>
        <v>1.0149999999999999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3.3404432502169255</v>
      </c>
      <c r="AL1663" s="23">
        <f t="shared" si="1399"/>
        <v>3.3404432502169255</v>
      </c>
      <c r="AM1663" s="23">
        <f>IF(AI1663=0,_xlfn.XLOOKUP(E1663,'Starting GF'!A:A,'Starting GF'!C:C),INDEX($AN$63:$AN1663,AI1663))</f>
        <v>2.9892389507795527</v>
      </c>
      <c r="AN1663" s="23">
        <f t="shared" si="1400"/>
        <v>2.9892389507795527</v>
      </c>
      <c r="AO1663" s="23">
        <f>IF(AJ1663=0,_xlfn.XLOOKUP(I1663,Goalies!B:B,Goalies!I:I),INDEX($AP$105:$AP1663,AJ1663))</f>
        <v>3.063258815850634</v>
      </c>
      <c r="AP1663" s="23">
        <f t="shared" si="1401"/>
        <v>3.063258815850634</v>
      </c>
      <c r="AQ1663" s="23">
        <f t="shared" si="1402"/>
        <v>2.9145079770100639</v>
      </c>
      <c r="AR1663" s="66">
        <v>0</v>
      </c>
      <c r="AS1663" s="96" t="s">
        <v>1593</v>
      </c>
      <c r="AT1663" s="20">
        <f t="shared" ref="AT1663" si="1621">(AK1663*V1663*X1663*Z1662*AA1663*AB1662*AC1663*AD1662*AG1663*AH1662)+AR1663</f>
        <v>3.8307444709734844</v>
      </c>
      <c r="AU1663" s="20">
        <f t="shared" ref="AU1663" si="1622">AT1662</f>
        <v>2.8482915373296827</v>
      </c>
      <c r="AV1663" s="12">
        <f t="shared" ref="AV1663" si="1623">AK1663*W1663*X1663*Z1662*AA1663*AB1662</f>
        <v>3.9128493016626664</v>
      </c>
      <c r="AW1663" s="12">
        <f t="shared" ref="AW1663" si="1624">AV1662</f>
        <v>2.8482915373296827</v>
      </c>
      <c r="AX1663" s="8">
        <f t="shared" si="1407"/>
        <v>3.8307444709734844</v>
      </c>
      <c r="AY1663" s="8">
        <f t="shared" si="1408"/>
        <v>2.8482915373296827</v>
      </c>
      <c r="AZ1663" s="8">
        <f t="shared" si="1409"/>
        <v>6.679036008303167</v>
      </c>
      <c r="BA1663" s="8">
        <f t="shared" si="1410"/>
        <v>0.98245293364380171</v>
      </c>
      <c r="BB1663" s="62">
        <f t="shared" si="1411"/>
        <v>-182</v>
      </c>
      <c r="BC1663" s="21">
        <f t="shared" si="1412"/>
        <v>195</v>
      </c>
      <c r="BD1663" s="21">
        <f t="shared" si="1413"/>
        <v>162</v>
      </c>
      <c r="BE1663" s="21">
        <f t="shared" si="1414"/>
        <v>121</v>
      </c>
      <c r="BF1663" s="94">
        <f t="shared" si="57"/>
        <v>0.64499375556418626</v>
      </c>
      <c r="BG1663" s="22">
        <f t="shared" ref="BG1663" si="1625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0.33900217939946908</v>
      </c>
      <c r="BH1663" s="22">
        <f t="shared" ref="BH1663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0.38199963967045791</v>
      </c>
      <c r="BI1663" s="22">
        <f t="shared" ref="BI1663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0.45156571320730565</v>
      </c>
      <c r="BJ1663" s="21">
        <f t="shared" si="1416"/>
        <v>-190</v>
      </c>
      <c r="BK1663" s="21">
        <f t="shared" si="1417"/>
        <v>207</v>
      </c>
      <c r="BL1663" s="21">
        <f t="shared" si="1418"/>
        <v>173</v>
      </c>
      <c r="BM1663" s="21">
        <f t="shared" si="1419"/>
        <v>129</v>
      </c>
      <c r="BN1663" s="22">
        <f t="shared" si="61"/>
        <v>0.65522579013638027</v>
      </c>
      <c r="BO1663" s="22">
        <f t="shared" ref="BO1663" si="1628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0.32523163034989844</v>
      </c>
      <c r="BP1663" s="22">
        <f t="shared" ref="BP1663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0.36585657253156822</v>
      </c>
      <c r="BQ1663" s="22">
        <f t="shared" ref="BQ1663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0.43626717458336295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631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0</v>
      </c>
      <c r="O1664">
        <f t="shared" ref="O1664" si="1632">N1665</f>
        <v>0</v>
      </c>
      <c r="P1664" s="68">
        <f t="shared" si="1391"/>
        <v>0</v>
      </c>
      <c r="Q1664">
        <f t="shared" ref="Q1664" si="1633">P1665</f>
        <v>0</v>
      </c>
      <c r="R1664" s="5">
        <f t="shared" ref="R1664" si="1634">N1664/W1664/X1664/Z1665/AB1665/AA1664</f>
        <v>0</v>
      </c>
      <c r="S1664" s="5">
        <f t="shared" ref="S1664" si="1635">O1664/W1665/Y1664/Z1664/AA1665/AB1664</f>
        <v>0</v>
      </c>
      <c r="T1664" s="5">
        <f t="shared" ref="T1664" si="1636">P1664/W1664/X1664/Z1665/AB1665</f>
        <v>0</v>
      </c>
      <c r="U1664" s="5">
        <f t="shared" ref="U1664" si="1637">Q1664/W1665/Y1664/Z1664/AA1665</f>
        <v>0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" si="1638">AM1665/K1664</f>
        <v>0.96178218190290587</v>
      </c>
      <c r="Y1664" s="5">
        <f t="shared" ref="Y1664" si="1639">AK1665/K1664</f>
        <v>1.0738959337489007</v>
      </c>
      <c r="Z1664" s="5">
        <f>IF(J1664="",1,(_xlfn.XLOOKUP(I1664,Goalies!B:B,Goalies!J:J)))</f>
        <v>1.01</v>
      </c>
      <c r="AA1664" s="23">
        <f>_xlfn.XLOOKUP(E1664,Injuries!A:A,Injuries!B:B)</f>
        <v>1</v>
      </c>
      <c r="AB1664" s="23">
        <f>_xlfn.XLOOKUP(E1664,Injuries!A:A,Injuries!C:C)</f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2.93</v>
      </c>
      <c r="AL1664" s="23">
        <f t="shared" si="1399"/>
        <v>2.93</v>
      </c>
      <c r="AM1664" s="23">
        <f>IF(AI1664=0,_xlfn.XLOOKUP(E1664,'Starting GF'!A:A,'Starting GF'!C:C),INDEX($AN$63:$AN1664,AI1664))</f>
        <v>3.0936292906528782</v>
      </c>
      <c r="AN1664" s="23">
        <f t="shared" si="1400"/>
        <v>3.0936292906528782</v>
      </c>
      <c r="AO1664" s="23">
        <f>IF(AJ1664=0,_xlfn.XLOOKUP(I1664,Goalies!B:B,Goalies!I:I),INDEX($AP$105:$AP1664,AJ1664))</f>
        <v>3.1285726033183892</v>
      </c>
      <c r="AP1664" s="23">
        <f t="shared" si="1401"/>
        <v>3.1285726033183892</v>
      </c>
      <c r="AQ1664" s="23">
        <f t="shared" si="1402"/>
        <v>3.1245655835594071</v>
      </c>
      <c r="AR1664" s="66">
        <v>0</v>
      </c>
      <c r="AS1664" s="96" t="s">
        <v>1593</v>
      </c>
      <c r="AT1664" s="20">
        <f t="shared" ref="AT1664" si="1640">(AK1664*V1664*X1664*Z1665*AA1664*AB1665*AC1664*AD1665*AG1664*AH1665)+AR1664</f>
        <v>2.7563634761452098</v>
      </c>
      <c r="AU1664" s="20">
        <f t="shared" ref="AU1664" si="1641">AT1665</f>
        <v>3.3118373173422975</v>
      </c>
      <c r="AV1664" s="12">
        <f t="shared" ref="AV1664" si="1642">AK1664*V1664*X1664*Z1665*AA1664*AB1665</f>
        <v>2.7563634761452098</v>
      </c>
      <c r="AW1664" s="12">
        <f t="shared" ref="AW1664" si="1643">AV1665</f>
        <v>3.3828203453857744</v>
      </c>
      <c r="AX1664" s="8">
        <f t="shared" si="1407"/>
        <v>2.7563634761452098</v>
      </c>
      <c r="AY1664" s="8">
        <f t="shared" si="1408"/>
        <v>3.3118373173422975</v>
      </c>
      <c r="AZ1664" s="8">
        <f t="shared" si="1409"/>
        <v>6.0682007934875077</v>
      </c>
      <c r="BA1664" s="8">
        <f t="shared" si="1410"/>
        <v>-0.55547384119708765</v>
      </c>
      <c r="BB1664" s="62">
        <f t="shared" si="1411"/>
        <v>143</v>
      </c>
      <c r="BC1664" s="21">
        <f t="shared" si="1412"/>
        <v>-133</v>
      </c>
      <c r="BD1664" s="21">
        <f t="shared" si="1413"/>
        <v>-106</v>
      </c>
      <c r="BE1664" s="21">
        <f t="shared" si="1414"/>
        <v>119</v>
      </c>
      <c r="BF1664" s="94">
        <f t="shared" ref="BF1664" si="1644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0.41078465570166695</v>
      </c>
      <c r="BG1664" s="22">
        <f t="shared" si="550"/>
        <v>0.57043291435082066</v>
      </c>
      <c r="BH1664" s="22">
        <f t="shared" si="550"/>
        <v>0.51542027503267196</v>
      </c>
      <c r="BI1664" s="22">
        <f t="shared" si="550"/>
        <v>0.45689278323163729</v>
      </c>
      <c r="BJ1664" s="21">
        <f t="shared" si="1416"/>
        <v>149</v>
      </c>
      <c r="BK1664" s="21">
        <f t="shared" si="1417"/>
        <v>-140</v>
      </c>
      <c r="BL1664" s="21">
        <f t="shared" si="1418"/>
        <v>-112</v>
      </c>
      <c r="BM1664" s="21">
        <f t="shared" si="1419"/>
        <v>113</v>
      </c>
      <c r="BN1664" s="22">
        <f t="shared" ref="BN1664" si="1645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0.40082575349589594</v>
      </c>
      <c r="BO1664" s="22">
        <f t="shared" si="552"/>
        <v>0.58283159288357589</v>
      </c>
      <c r="BP1664" s="22">
        <f t="shared" si="552"/>
        <v>0.52913665659966447</v>
      </c>
      <c r="BQ1664" s="22">
        <f t="shared" si="552"/>
        <v>0.46880556823987607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631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0</v>
      </c>
      <c r="O1665">
        <f t="shared" ref="O1665" si="1646">N1664</f>
        <v>0</v>
      </c>
      <c r="P1665" s="68">
        <f t="shared" si="1391"/>
        <v>0</v>
      </c>
      <c r="Q1665">
        <f t="shared" ref="Q1665" si="1647">P1664</f>
        <v>0</v>
      </c>
      <c r="R1665" s="5">
        <f t="shared" ref="R1665" si="1648">N1665/W1665/X1665/Z1664/AB1664/AA1665</f>
        <v>0</v>
      </c>
      <c r="S1665" s="5">
        <f t="shared" ref="S1665" si="1649">O1665/W1664/Y1665/Z1665/AA1664/AB1665</f>
        <v>0</v>
      </c>
      <c r="T1665" s="5">
        <f t="shared" ref="T1665" si="1650">P1665/W1665/X1665/Z1664/AB1664</f>
        <v>0</v>
      </c>
      <c r="U1665" s="5">
        <f t="shared" ref="U1665" si="1651">Q1665/W1664/Y1665/Z1665/AA1664</f>
        <v>0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2">AM1664/K1665</f>
        <v>1.0451450306259724</v>
      </c>
      <c r="Y1665" s="5">
        <f t="shared" ref="Y1665" si="1653">AK1664/K1665</f>
        <v>0.98986486486486491</v>
      </c>
      <c r="Z1665" s="5">
        <f>IF(J1665="",1,(_xlfn.XLOOKUP(I1665,Goalies!B:B,Goalies!J:J)))</f>
        <v>0.99</v>
      </c>
      <c r="AA1665" s="23">
        <f>_xlfn.XLOOKUP(E1665,Injuries!A:A,Injuries!B:B)</f>
        <v>0.94</v>
      </c>
      <c r="AB1665" s="23">
        <f>_xlfn.XLOOKUP(E1665,Injuries!A:A,Injuries!C:C)</f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399"/>
        <v>3.1787319638967459</v>
      </c>
      <c r="AM1665" s="23">
        <f>IF(AI1665=0,_xlfn.XLOOKUP(E1665,'Starting GF'!A:A,'Starting GF'!C:C),INDEX($AN$63:$AN1665,AI1665))</f>
        <v>2.8468752584326014</v>
      </c>
      <c r="AN1665" s="23">
        <f t="shared" si="1400"/>
        <v>2.8468752584326014</v>
      </c>
      <c r="AO1665" s="23">
        <f>IF(AJ1665=0,_xlfn.XLOOKUP(I1665,Goalies!B:B,Goalies!I:I),INDEX($AP$105:$AP1665,AJ1665))</f>
        <v>2.8427821019531461</v>
      </c>
      <c r="AP1665" s="23">
        <f t="shared" si="1401"/>
        <v>2.8427821019531461</v>
      </c>
      <c r="AQ1665" s="23">
        <f t="shared" si="1402"/>
        <v>2.8184065058482752</v>
      </c>
      <c r="AR1665" s="66">
        <v>0</v>
      </c>
      <c r="AS1665" s="96" t="s">
        <v>1593</v>
      </c>
      <c r="AT1665" s="20">
        <f t="shared" ref="AT1665" si="1654">(AK1665*V1665*X1665*Z1664*AA1665*AB1664*AC1665*AD1664*AG1665*AH1664)+AR1665</f>
        <v>3.3118373173422975</v>
      </c>
      <c r="AU1665" s="20">
        <f t="shared" ref="AU1665" si="1655">AT1664</f>
        <v>2.7563634761452098</v>
      </c>
      <c r="AV1665" s="12">
        <f t="shared" ref="AV1665" si="1656">AK1665*W1665*X1665*Z1664*AA1665*AB1664</f>
        <v>3.3828203453857744</v>
      </c>
      <c r="AW1665" s="12">
        <f t="shared" ref="AW1665" si="1657">AV1664</f>
        <v>2.7563634761452098</v>
      </c>
      <c r="AX1665" s="8">
        <f t="shared" si="1407"/>
        <v>3.3118373173422975</v>
      </c>
      <c r="AY1665" s="8">
        <f t="shared" si="1408"/>
        <v>2.7563634761452098</v>
      </c>
      <c r="AZ1665" s="8">
        <f t="shared" si="1409"/>
        <v>6.0682007934875077</v>
      </c>
      <c r="BA1665" s="8">
        <f t="shared" si="1410"/>
        <v>0.55547384119708765</v>
      </c>
      <c r="BB1665" s="62">
        <f t="shared" si="1411"/>
        <v>-143</v>
      </c>
      <c r="BC1665" s="21">
        <f t="shared" si="1412"/>
        <v>133</v>
      </c>
      <c r="BD1665" s="21">
        <f t="shared" si="1413"/>
        <v>106</v>
      </c>
      <c r="BE1665" s="21">
        <f t="shared" si="1414"/>
        <v>-119</v>
      </c>
      <c r="BF1665" s="94">
        <f t="shared" si="57"/>
        <v>0.589215344298333</v>
      </c>
      <c r="BG1665" s="22">
        <f t="shared" ref="BG1665" si="1658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0.42956708564917928</v>
      </c>
      <c r="BH1665" s="22">
        <f t="shared" ref="BH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0.48457972496732798</v>
      </c>
      <c r="BI1665" s="22">
        <f t="shared" ref="BI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0.54310721676836271</v>
      </c>
      <c r="BJ1665" s="21">
        <f t="shared" si="1416"/>
        <v>-149</v>
      </c>
      <c r="BK1665" s="21">
        <f t="shared" si="1417"/>
        <v>140</v>
      </c>
      <c r="BL1665" s="21">
        <f t="shared" si="1418"/>
        <v>112</v>
      </c>
      <c r="BM1665" s="21">
        <f t="shared" si="1419"/>
        <v>-113</v>
      </c>
      <c r="BN1665" s="22">
        <f t="shared" si="61"/>
        <v>0.59917424650410411</v>
      </c>
      <c r="BO1665" s="22">
        <f t="shared" ref="BO1665" si="1661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0.41716840711642417</v>
      </c>
      <c r="BP1665" s="22">
        <f t="shared" ref="BP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0.47086334340033548</v>
      </c>
      <c r="BQ1665" s="22">
        <f t="shared" ref="BQ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0.53119443176012393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631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 xml:space="preserve">TBL </v>
      </c>
      <c r="K1666" s="14"/>
      <c r="L1666" s="13">
        <v>0.15</v>
      </c>
      <c r="M1666" s="28">
        <v>0.1</v>
      </c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23"/>
      <c r="AF1666" s="23"/>
      <c r="AG1666" s="26"/>
      <c r="AH1666" s="26"/>
      <c r="AI1666" s="53"/>
      <c r="AJ1666" s="6"/>
      <c r="AK1666" s="23"/>
      <c r="AL1666" s="23"/>
      <c r="AM1666" s="23"/>
      <c r="AN1666" s="23"/>
      <c r="AO1666" s="23"/>
      <c r="AP1666" s="23"/>
      <c r="AQ1666" s="23"/>
      <c r="AR1666" s="66">
        <v>0</v>
      </c>
      <c r="AS1666" s="8"/>
      <c r="AT1666" s="19"/>
      <c r="AU1666" s="19"/>
      <c r="AV1666" s="12"/>
      <c r="AW1666" s="12"/>
      <c r="AX1666" s="8"/>
      <c r="AY1666" s="8"/>
      <c r="AZ1666" s="8"/>
      <c r="BA1666" s="8"/>
      <c r="BB1666" s="62"/>
      <c r="BC1666" s="21"/>
      <c r="BD1666" s="21"/>
      <c r="BE1666" s="21"/>
      <c r="BF1666" s="22"/>
      <c r="BG1666" s="22"/>
      <c r="BH1666" s="22"/>
      <c r="BI1666" s="22"/>
      <c r="BJ1666" s="8"/>
      <c r="BK1666" s="8"/>
      <c r="BL1666" s="8"/>
      <c r="BM1666" s="8"/>
      <c r="BN1666" s="5"/>
      <c r="BO1666" s="5"/>
      <c r="BP1666" s="8"/>
      <c r="BQ1666" s="8"/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631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 xml:space="preserve">CHI </v>
      </c>
      <c r="K1667" s="14"/>
      <c r="L1667" s="13">
        <v>0.15</v>
      </c>
      <c r="M1667" s="28">
        <v>0.1</v>
      </c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23"/>
      <c r="AF1667" s="23"/>
      <c r="AG1667" s="26"/>
      <c r="AH1667" s="26"/>
      <c r="AI1667" s="53"/>
      <c r="AJ1667" s="6"/>
      <c r="AK1667" s="23"/>
      <c r="AL1667" s="23"/>
      <c r="AM1667" s="23"/>
      <c r="AN1667" s="23"/>
      <c r="AO1667" s="23"/>
      <c r="AP1667" s="23"/>
      <c r="AQ1667" s="23"/>
      <c r="AR1667" s="66">
        <v>0</v>
      </c>
      <c r="AS1667" s="8"/>
      <c r="AT1667" s="19"/>
      <c r="AU1667" s="19"/>
      <c r="AV1667" s="12"/>
      <c r="AW1667" s="12"/>
      <c r="AX1667" s="8"/>
      <c r="AY1667" s="8"/>
      <c r="AZ1667" s="8"/>
      <c r="BA1667" s="8"/>
      <c r="BB1667" s="62"/>
      <c r="BC1667" s="21"/>
      <c r="BD1667" s="21"/>
      <c r="BE1667" s="21"/>
      <c r="BF1667" s="22"/>
      <c r="BG1667" s="22"/>
      <c r="BH1667" s="22"/>
      <c r="BI1667" s="22"/>
      <c r="BJ1667" s="8"/>
      <c r="BK1667" s="8"/>
      <c r="BL1667" s="8"/>
      <c r="BM1667" s="8"/>
      <c r="BN1667" s="5"/>
      <c r="BO1667" s="5"/>
      <c r="BP1667" s="8"/>
      <c r="BQ1667" s="8"/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631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 xml:space="preserve">VGK </v>
      </c>
      <c r="K1668" s="14"/>
      <c r="L1668" s="13">
        <v>0.15</v>
      </c>
      <c r="M1668" s="28">
        <v>0.1</v>
      </c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23"/>
      <c r="AF1668" s="23"/>
      <c r="AG1668" s="26"/>
      <c r="AH1668" s="26"/>
      <c r="AI1668" s="53"/>
      <c r="AJ1668" s="6"/>
      <c r="AK1668" s="23"/>
      <c r="AL1668" s="23"/>
      <c r="AM1668" s="23"/>
      <c r="AN1668" s="23"/>
      <c r="AO1668" s="23"/>
      <c r="AP1668" s="23"/>
      <c r="AQ1668" s="23"/>
      <c r="AR1668" s="66">
        <v>0</v>
      </c>
      <c r="AS1668" s="8"/>
      <c r="AT1668" s="19"/>
      <c r="AU1668" s="19"/>
      <c r="AV1668" s="12"/>
      <c r="AW1668" s="12"/>
      <c r="AX1668" s="8"/>
      <c r="AY1668" s="8"/>
      <c r="AZ1668" s="8"/>
      <c r="BA1668" s="8"/>
      <c r="BB1668" s="62"/>
      <c r="BC1668" s="21"/>
      <c r="BD1668" s="21"/>
      <c r="BE1668" s="21"/>
      <c r="BF1668" s="22"/>
      <c r="BG1668" s="22"/>
      <c r="BH1668" s="22"/>
      <c r="BI1668" s="22"/>
      <c r="BJ1668" s="8"/>
      <c r="BK1668" s="8"/>
      <c r="BL1668" s="8"/>
      <c r="BM1668" s="8"/>
      <c r="BN1668" s="5"/>
      <c r="BO1668" s="5"/>
      <c r="BP1668" s="8"/>
      <c r="BQ1668" s="8"/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631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 xml:space="preserve">TOR </v>
      </c>
      <c r="K1669" s="14"/>
      <c r="L1669" s="13">
        <v>0.15</v>
      </c>
      <c r="M1669" s="28">
        <v>0.1</v>
      </c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23"/>
      <c r="AF1669" s="23"/>
      <c r="AG1669" s="26"/>
      <c r="AH1669" s="26"/>
      <c r="AI1669" s="53"/>
      <c r="AJ1669" s="6"/>
      <c r="AK1669" s="23"/>
      <c r="AL1669" s="23"/>
      <c r="AM1669" s="23"/>
      <c r="AN1669" s="23"/>
      <c r="AO1669" s="23"/>
      <c r="AP1669" s="23"/>
      <c r="AQ1669" s="23"/>
      <c r="AR1669" s="66">
        <v>0</v>
      </c>
      <c r="AS1669" s="8"/>
      <c r="AT1669" s="19"/>
      <c r="AU1669" s="19"/>
      <c r="AV1669" s="12"/>
      <c r="AW1669" s="12"/>
      <c r="AX1669" s="8"/>
      <c r="AY1669" s="8"/>
      <c r="AZ1669" s="8"/>
      <c r="BA1669" s="8"/>
      <c r="BB1669" s="62"/>
      <c r="BC1669" s="21"/>
      <c r="BD1669" s="21"/>
      <c r="BE1669" s="21"/>
      <c r="BF1669" s="22"/>
      <c r="BG1669" s="22"/>
      <c r="BH1669" s="22"/>
      <c r="BI1669" s="22"/>
      <c r="BJ1669" s="8"/>
      <c r="BK1669" s="8"/>
      <c r="BL1669" s="8"/>
      <c r="BM1669" s="8"/>
      <c r="BN1669" s="5"/>
      <c r="BO1669" s="5"/>
      <c r="BP1669" s="8"/>
      <c r="BQ1669" s="8"/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631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 xml:space="preserve">STL </v>
      </c>
      <c r="K1670" s="14"/>
      <c r="L1670" s="13">
        <v>0.15</v>
      </c>
      <c r="M1670" s="28">
        <v>0.1</v>
      </c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23"/>
      <c r="AF1670" s="23"/>
      <c r="AG1670" s="26"/>
      <c r="AH1670" s="26"/>
      <c r="AI1670" s="53"/>
      <c r="AJ1670" s="6"/>
      <c r="AK1670" s="23"/>
      <c r="AL1670" s="23"/>
      <c r="AM1670" s="23"/>
      <c r="AN1670" s="23"/>
      <c r="AO1670" s="23"/>
      <c r="AP1670" s="23"/>
      <c r="AQ1670" s="23"/>
      <c r="AR1670" s="66">
        <v>0</v>
      </c>
      <c r="AS1670" s="8"/>
      <c r="AT1670" s="19"/>
      <c r="AU1670" s="19"/>
      <c r="AV1670" s="12"/>
      <c r="AW1670" s="12"/>
      <c r="AX1670" s="8"/>
      <c r="AY1670" s="8"/>
      <c r="AZ1670" s="8"/>
      <c r="BA1670" s="8"/>
      <c r="BB1670" s="62"/>
      <c r="BC1670" s="21"/>
      <c r="BD1670" s="21"/>
      <c r="BE1670" s="21"/>
      <c r="BF1670" s="22"/>
      <c r="BG1670" s="22"/>
      <c r="BH1670" s="22"/>
      <c r="BI1670" s="22"/>
      <c r="BJ1670" s="8"/>
      <c r="BK1670" s="8"/>
      <c r="BL1670" s="8"/>
      <c r="BM1670" s="8"/>
      <c r="BN1670" s="5"/>
      <c r="BO1670" s="5"/>
      <c r="BP1670" s="8"/>
      <c r="BQ1670" s="8"/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631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 xml:space="preserve">DAL </v>
      </c>
      <c r="K1671" s="14"/>
      <c r="L1671" s="13">
        <v>0.15</v>
      </c>
      <c r="M1671" s="28">
        <v>0.1</v>
      </c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23"/>
      <c r="AF1671" s="23"/>
      <c r="AG1671" s="26"/>
      <c r="AH1671" s="26"/>
      <c r="AI1671" s="53"/>
      <c r="AJ1671" s="6"/>
      <c r="AK1671" s="23"/>
      <c r="AL1671" s="23"/>
      <c r="AM1671" s="23"/>
      <c r="AN1671" s="23"/>
      <c r="AO1671" s="23"/>
      <c r="AP1671" s="23"/>
      <c r="AQ1671" s="23"/>
      <c r="AR1671" s="66">
        <v>0</v>
      </c>
      <c r="AS1671" s="8"/>
      <c r="AT1671" s="19"/>
      <c r="AU1671" s="19"/>
      <c r="AV1671" s="12"/>
      <c r="AW1671" s="12"/>
      <c r="AX1671" s="8"/>
      <c r="AY1671" s="8"/>
      <c r="AZ1671" s="8"/>
      <c r="BA1671" s="8"/>
      <c r="BB1671" s="62"/>
      <c r="BC1671" s="21"/>
      <c r="BD1671" s="21"/>
      <c r="BE1671" s="21"/>
      <c r="BF1671" s="22"/>
      <c r="BG1671" s="22"/>
      <c r="BH1671" s="22"/>
      <c r="BI1671" s="22"/>
      <c r="BJ1671" s="8"/>
      <c r="BK1671" s="8"/>
      <c r="BL1671" s="8"/>
      <c r="BM1671" s="8"/>
      <c r="BN1671" s="5"/>
      <c r="BO1671" s="5"/>
      <c r="BP1671" s="8"/>
      <c r="BQ1671" s="8"/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631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 xml:space="preserve">PHI </v>
      </c>
      <c r="K1672" s="14"/>
      <c r="L1672" s="13">
        <v>0.15</v>
      </c>
      <c r="M1672" s="28">
        <v>0.1</v>
      </c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23"/>
      <c r="AF1672" s="23"/>
      <c r="AG1672" s="26"/>
      <c r="AH1672" s="26"/>
      <c r="AI1672" s="53"/>
      <c r="AJ1672" s="6"/>
      <c r="AK1672" s="23"/>
      <c r="AL1672" s="23"/>
      <c r="AM1672" s="23"/>
      <c r="AN1672" s="23"/>
      <c r="AO1672" s="23"/>
      <c r="AP1672" s="23"/>
      <c r="AQ1672" s="23"/>
      <c r="AR1672" s="66">
        <v>0</v>
      </c>
      <c r="AS1672" s="8"/>
      <c r="AT1672" s="19"/>
      <c r="AU1672" s="19"/>
      <c r="AV1672" s="12"/>
      <c r="AW1672" s="12"/>
      <c r="AX1672" s="8"/>
      <c r="AY1672" s="8"/>
      <c r="AZ1672" s="8"/>
      <c r="BA1672" s="8"/>
      <c r="BB1672" s="62"/>
      <c r="BC1672" s="21"/>
      <c r="BD1672" s="21"/>
      <c r="BE1672" s="21"/>
      <c r="BF1672" s="22"/>
      <c r="BG1672" s="22"/>
      <c r="BH1672" s="22"/>
      <c r="BI1672" s="22"/>
      <c r="BJ1672" s="8"/>
      <c r="BK1672" s="8"/>
      <c r="BL1672" s="8"/>
      <c r="BM1672" s="8"/>
      <c r="BN1672" s="5"/>
      <c r="BO1672" s="5"/>
      <c r="BP1672" s="8"/>
      <c r="BQ1672" s="8"/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631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 xml:space="preserve">COL </v>
      </c>
      <c r="K1673" s="14"/>
      <c r="L1673" s="13">
        <v>0.15</v>
      </c>
      <c r="M1673" s="28">
        <v>0.1</v>
      </c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23"/>
      <c r="AF1673" s="23"/>
      <c r="AG1673" s="26"/>
      <c r="AH1673" s="26"/>
      <c r="AI1673" s="53"/>
      <c r="AJ1673" s="6"/>
      <c r="AK1673" s="23"/>
      <c r="AL1673" s="23"/>
      <c r="AM1673" s="23"/>
      <c r="AN1673" s="23"/>
      <c r="AO1673" s="23"/>
      <c r="AP1673" s="23"/>
      <c r="AQ1673" s="23"/>
      <c r="AR1673" s="66">
        <v>0</v>
      </c>
      <c r="AS1673" s="8"/>
      <c r="AT1673" s="19"/>
      <c r="AU1673" s="19"/>
      <c r="AV1673" s="12"/>
      <c r="AW1673" s="12"/>
      <c r="AX1673" s="8"/>
      <c r="AY1673" s="8"/>
      <c r="AZ1673" s="8"/>
      <c r="BA1673" s="8"/>
      <c r="BB1673" s="62"/>
      <c r="BC1673" s="21"/>
      <c r="BD1673" s="21"/>
      <c r="BE1673" s="21"/>
      <c r="BF1673" s="22"/>
      <c r="BG1673" s="22"/>
      <c r="BH1673" s="22"/>
      <c r="BI1673" s="22"/>
      <c r="BJ1673" s="8"/>
      <c r="BK1673" s="8"/>
      <c r="BL1673" s="8"/>
      <c r="BM1673" s="8"/>
      <c r="BN1673" s="5"/>
      <c r="BO1673" s="5"/>
      <c r="BP1673" s="8"/>
      <c r="BQ1673" s="8"/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631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 xml:space="preserve">WSH </v>
      </c>
      <c r="K1674" s="14"/>
      <c r="L1674" s="13">
        <v>0.15</v>
      </c>
      <c r="M1674" s="28">
        <v>0.1</v>
      </c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23"/>
      <c r="AF1674" s="23"/>
      <c r="AG1674" s="26"/>
      <c r="AH1674" s="26"/>
      <c r="AI1674" s="53"/>
      <c r="AJ1674" s="6"/>
      <c r="AK1674" s="23"/>
      <c r="AL1674" s="23"/>
      <c r="AM1674" s="23"/>
      <c r="AN1674" s="23"/>
      <c r="AO1674" s="23"/>
      <c r="AP1674" s="23"/>
      <c r="AQ1674" s="23"/>
      <c r="AR1674" s="66">
        <v>0</v>
      </c>
      <c r="AS1674" s="8"/>
      <c r="AT1674" s="19"/>
      <c r="AU1674" s="19"/>
      <c r="AV1674" s="12"/>
      <c r="AW1674" s="12"/>
      <c r="AX1674" s="8"/>
      <c r="AY1674" s="8"/>
      <c r="AZ1674" s="8"/>
      <c r="BA1674" s="8"/>
      <c r="BB1674" s="62"/>
      <c r="BC1674" s="21"/>
      <c r="BD1674" s="21"/>
      <c r="BE1674" s="21"/>
      <c r="BF1674" s="22"/>
      <c r="BG1674" s="22"/>
      <c r="BH1674" s="22"/>
      <c r="BI1674" s="22"/>
      <c r="BJ1674" s="8"/>
      <c r="BK1674" s="8"/>
      <c r="BL1674" s="8"/>
      <c r="BM1674" s="8"/>
      <c r="BN1674" s="5"/>
      <c r="BO1674" s="5"/>
      <c r="BP1674" s="8"/>
      <c r="BQ1674" s="8"/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631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 xml:space="preserve">CGY </v>
      </c>
      <c r="K1675" s="14"/>
      <c r="L1675" s="13">
        <v>0.15</v>
      </c>
      <c r="M1675" s="28">
        <v>0.1</v>
      </c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23"/>
      <c r="AF1675" s="23"/>
      <c r="AG1675" s="26"/>
      <c r="AH1675" s="26"/>
      <c r="AI1675" s="53"/>
      <c r="AJ1675" s="6"/>
      <c r="AK1675" s="23"/>
      <c r="AL1675" s="23"/>
      <c r="AM1675" s="23"/>
      <c r="AN1675" s="23"/>
      <c r="AO1675" s="23"/>
      <c r="AP1675" s="23"/>
      <c r="AQ1675" s="23"/>
      <c r="AR1675" s="66">
        <v>0</v>
      </c>
      <c r="AS1675" s="8"/>
      <c r="AT1675" s="19"/>
      <c r="AU1675" s="19"/>
      <c r="AV1675" s="12"/>
      <c r="AW1675" s="12"/>
      <c r="AX1675" s="8"/>
      <c r="AY1675" s="8"/>
      <c r="AZ1675" s="8"/>
      <c r="BA1675" s="8"/>
      <c r="BB1675" s="62"/>
      <c r="BC1675" s="21"/>
      <c r="BD1675" s="21"/>
      <c r="BE1675" s="21"/>
      <c r="BF1675" s="22"/>
      <c r="BG1675" s="22"/>
      <c r="BH1675" s="22"/>
      <c r="BI1675" s="22"/>
      <c r="BJ1675" s="8"/>
      <c r="BK1675" s="8"/>
      <c r="BL1675" s="8"/>
      <c r="BM1675" s="8"/>
      <c r="BN1675" s="5"/>
      <c r="BO1675" s="5"/>
      <c r="BP1675" s="8"/>
      <c r="BQ1675" s="8"/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631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 xml:space="preserve">ANA </v>
      </c>
      <c r="K1676" s="14"/>
      <c r="L1676" s="13">
        <v>0.15</v>
      </c>
      <c r="M1676" s="28">
        <v>0.1</v>
      </c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23"/>
      <c r="AF1676" s="23"/>
      <c r="AG1676" s="26"/>
      <c r="AH1676" s="26"/>
      <c r="AI1676" s="53"/>
      <c r="AJ1676" s="6"/>
      <c r="AK1676" s="23"/>
      <c r="AL1676" s="23"/>
      <c r="AM1676" s="23"/>
      <c r="AN1676" s="23"/>
      <c r="AO1676" s="23"/>
      <c r="AP1676" s="23"/>
      <c r="AQ1676" s="23"/>
      <c r="AR1676" s="66">
        <v>0</v>
      </c>
      <c r="AS1676" s="8"/>
      <c r="AT1676" s="19"/>
      <c r="AU1676" s="19"/>
      <c r="AV1676" s="12"/>
      <c r="AW1676" s="12"/>
      <c r="AX1676" s="8"/>
      <c r="AY1676" s="8"/>
      <c r="AZ1676" s="8"/>
      <c r="BA1676" s="8"/>
      <c r="BB1676" s="62"/>
      <c r="BC1676" s="21"/>
      <c r="BD1676" s="21"/>
      <c r="BE1676" s="21"/>
      <c r="BF1676" s="22"/>
      <c r="BG1676" s="22"/>
      <c r="BH1676" s="22"/>
      <c r="BI1676" s="22"/>
      <c r="BJ1676" s="8"/>
      <c r="BK1676" s="8"/>
      <c r="BL1676" s="8"/>
      <c r="BM1676" s="8"/>
      <c r="BN1676" s="5"/>
      <c r="BO1676" s="5"/>
      <c r="BP1676" s="8"/>
      <c r="BQ1676" s="8"/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631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 xml:space="preserve">SEA </v>
      </c>
      <c r="K1677" s="14"/>
      <c r="L1677" s="13">
        <v>0.15</v>
      </c>
      <c r="M1677" s="28">
        <v>0.1</v>
      </c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23"/>
      <c r="AF1677" s="23"/>
      <c r="AG1677" s="26"/>
      <c r="AH1677" s="26"/>
      <c r="AI1677" s="53"/>
      <c r="AJ1677" s="6"/>
      <c r="AK1677" s="23"/>
      <c r="AL1677" s="23"/>
      <c r="AM1677" s="23"/>
      <c r="AN1677" s="23"/>
      <c r="AO1677" s="23"/>
      <c r="AP1677" s="23"/>
      <c r="AQ1677" s="23"/>
      <c r="AR1677" s="66">
        <v>0</v>
      </c>
      <c r="AS1677" s="8"/>
      <c r="AT1677" s="19"/>
      <c r="AU1677" s="19"/>
      <c r="AV1677" s="12"/>
      <c r="AW1677" s="12"/>
      <c r="AX1677" s="8"/>
      <c r="AY1677" s="8"/>
      <c r="AZ1677" s="8"/>
      <c r="BA1677" s="8"/>
      <c r="BB1677" s="62"/>
      <c r="BC1677" s="21"/>
      <c r="BD1677" s="21"/>
      <c r="BE1677" s="21"/>
      <c r="BF1677" s="22"/>
      <c r="BG1677" s="22"/>
      <c r="BH1677" s="22"/>
      <c r="BI1677" s="22"/>
      <c r="BJ1677" s="8"/>
      <c r="BK1677" s="8"/>
      <c r="BL1677" s="8"/>
      <c r="BM1677" s="8"/>
      <c r="BN1677" s="5"/>
      <c r="BO1677" s="5"/>
      <c r="BP1677" s="8"/>
      <c r="BQ1677" s="8"/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631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 xml:space="preserve">NJD </v>
      </c>
      <c r="K1678" s="14"/>
      <c r="L1678" s="13">
        <v>0.15</v>
      </c>
      <c r="M1678" s="28">
        <v>0.1</v>
      </c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23"/>
      <c r="AF1678" s="23"/>
      <c r="AG1678" s="26"/>
      <c r="AH1678" s="26"/>
      <c r="AI1678" s="53"/>
      <c r="AJ1678" s="6"/>
      <c r="AK1678" s="23"/>
      <c r="AL1678" s="23"/>
      <c r="AM1678" s="23"/>
      <c r="AN1678" s="23"/>
      <c r="AO1678" s="23"/>
      <c r="AP1678" s="23"/>
      <c r="AQ1678" s="23"/>
      <c r="AR1678" s="66">
        <v>0</v>
      </c>
      <c r="AS1678" s="8"/>
      <c r="AT1678" s="19"/>
      <c r="AU1678" s="19"/>
      <c r="AV1678" s="12"/>
      <c r="AW1678" s="12"/>
      <c r="AX1678" s="8"/>
      <c r="AY1678" s="8"/>
      <c r="AZ1678" s="8"/>
      <c r="BA1678" s="8"/>
      <c r="BB1678" s="62"/>
      <c r="BC1678" s="21"/>
      <c r="BD1678" s="21"/>
      <c r="BE1678" s="21"/>
      <c r="BF1678" s="22"/>
      <c r="BG1678" s="22"/>
      <c r="BH1678" s="22"/>
      <c r="BI1678" s="22"/>
      <c r="BJ1678" s="8"/>
      <c r="BK1678" s="8"/>
      <c r="BL1678" s="8"/>
      <c r="BM1678" s="8"/>
      <c r="BN1678" s="5"/>
      <c r="BO1678" s="5"/>
      <c r="BP1678" s="8"/>
      <c r="BQ1678" s="8"/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631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 xml:space="preserve">VAN </v>
      </c>
      <c r="K1679" s="14"/>
      <c r="L1679" s="13">
        <v>0.15</v>
      </c>
      <c r="M1679" s="28">
        <v>0.1</v>
      </c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23"/>
      <c r="AF1679" s="23"/>
      <c r="AG1679" s="26"/>
      <c r="AH1679" s="26"/>
      <c r="AI1679" s="53"/>
      <c r="AJ1679" s="6"/>
      <c r="AK1679" s="23"/>
      <c r="AL1679" s="23"/>
      <c r="AM1679" s="23"/>
      <c r="AN1679" s="23"/>
      <c r="AO1679" s="23"/>
      <c r="AP1679" s="23"/>
      <c r="AQ1679" s="23"/>
      <c r="AR1679" s="66">
        <v>0</v>
      </c>
      <c r="AS1679" s="8"/>
      <c r="AT1679" s="19"/>
      <c r="AU1679" s="19"/>
      <c r="AV1679" s="12"/>
      <c r="AW1679" s="12"/>
      <c r="AX1679" s="8"/>
      <c r="AY1679" s="8"/>
      <c r="AZ1679" s="8"/>
      <c r="BA1679" s="8"/>
      <c r="BB1679" s="62"/>
      <c r="BC1679" s="21"/>
      <c r="BD1679" s="21"/>
      <c r="BE1679" s="21"/>
      <c r="BF1679" s="22"/>
      <c r="BG1679" s="22"/>
      <c r="BH1679" s="22"/>
      <c r="BI1679" s="22"/>
      <c r="BJ1679" s="8"/>
      <c r="BK1679" s="8"/>
      <c r="BL1679" s="8"/>
      <c r="BM1679" s="8"/>
      <c r="BN1679" s="5"/>
      <c r="BO1679" s="5"/>
      <c r="BP1679" s="8"/>
      <c r="BQ1679" s="8"/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631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 xml:space="preserve">NYR </v>
      </c>
      <c r="K1680" s="14"/>
      <c r="L1680" s="13">
        <v>0.15</v>
      </c>
      <c r="M1680" s="28">
        <v>0.1</v>
      </c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23"/>
      <c r="AF1680" s="23"/>
      <c r="AG1680" s="26"/>
      <c r="AH1680" s="26"/>
      <c r="AI1680" s="53"/>
      <c r="AJ1680" s="6"/>
      <c r="AK1680" s="23"/>
      <c r="AL1680" s="23"/>
      <c r="AM1680" s="23"/>
      <c r="AN1680" s="23"/>
      <c r="AO1680" s="23"/>
      <c r="AP1680" s="23"/>
      <c r="AQ1680" s="23"/>
      <c r="AR1680" s="66">
        <v>0</v>
      </c>
      <c r="AS1680" s="8"/>
      <c r="AT1680" s="19"/>
      <c r="AU1680" s="19"/>
      <c r="AV1680" s="12"/>
      <c r="AW1680" s="12"/>
      <c r="AX1680" s="8"/>
      <c r="AY1680" s="8"/>
      <c r="AZ1680" s="8"/>
      <c r="BA1680" s="8"/>
      <c r="BB1680" s="62"/>
      <c r="BC1680" s="21"/>
      <c r="BD1680" s="21"/>
      <c r="BE1680" s="21"/>
      <c r="BF1680" s="22"/>
      <c r="BG1680" s="22"/>
      <c r="BH1680" s="22"/>
      <c r="BI1680" s="22"/>
      <c r="BJ1680" s="8"/>
      <c r="BK1680" s="8"/>
      <c r="BL1680" s="8"/>
      <c r="BM1680" s="8"/>
      <c r="BN1680" s="5"/>
      <c r="BO1680" s="5"/>
      <c r="BP1680" s="8"/>
      <c r="BQ1680" s="8"/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631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 xml:space="preserve">SJS </v>
      </c>
      <c r="K1681" s="14"/>
      <c r="L1681" s="13">
        <v>0.15</v>
      </c>
      <c r="M1681" s="28">
        <v>0.1</v>
      </c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23"/>
      <c r="AF1681" s="23"/>
      <c r="AG1681" s="26"/>
      <c r="AH1681" s="26"/>
      <c r="AI1681" s="53"/>
      <c r="AJ1681" s="6"/>
      <c r="AK1681" s="23"/>
      <c r="AL1681" s="23"/>
      <c r="AM1681" s="23"/>
      <c r="AN1681" s="23"/>
      <c r="AO1681" s="23"/>
      <c r="AP1681" s="23"/>
      <c r="AQ1681" s="23"/>
      <c r="AR1681" s="66">
        <v>0</v>
      </c>
      <c r="AS1681" s="8"/>
      <c r="AT1681" s="19"/>
      <c r="AU1681" s="19"/>
      <c r="AV1681" s="12"/>
      <c r="AW1681" s="12"/>
      <c r="AX1681" s="8"/>
      <c r="AY1681" s="8"/>
      <c r="AZ1681" s="8"/>
      <c r="BA1681" s="8"/>
      <c r="BB1681" s="62"/>
      <c r="BC1681" s="21"/>
      <c r="BD1681" s="21"/>
      <c r="BE1681" s="21"/>
      <c r="BF1681" s="22"/>
      <c r="BG1681" s="22"/>
      <c r="BH1681" s="22"/>
      <c r="BI1681" s="22"/>
      <c r="BJ1681" s="8"/>
      <c r="BK1681" s="8"/>
      <c r="BL1681" s="8"/>
      <c r="BM1681" s="8"/>
      <c r="BN1681" s="5"/>
      <c r="BO1681" s="5"/>
      <c r="BP1681" s="8"/>
      <c r="BQ1681" s="8"/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631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 xml:space="preserve">BUF </v>
      </c>
      <c r="K1682" s="14"/>
      <c r="L1682" s="13">
        <v>0.15</v>
      </c>
      <c r="M1682" s="28">
        <v>0.1</v>
      </c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23"/>
      <c r="AF1682" s="23"/>
      <c r="AG1682" s="26"/>
      <c r="AH1682" s="26"/>
      <c r="AI1682" s="53"/>
      <c r="AJ1682" s="6"/>
      <c r="AK1682" s="23"/>
      <c r="AL1682" s="23"/>
      <c r="AM1682" s="23"/>
      <c r="AN1682" s="23"/>
      <c r="AO1682" s="23"/>
      <c r="AP1682" s="23"/>
      <c r="AQ1682" s="23"/>
      <c r="AR1682" s="66">
        <v>0</v>
      </c>
      <c r="AS1682" s="8"/>
      <c r="AT1682" s="19"/>
      <c r="AU1682" s="19"/>
      <c r="AV1682" s="12"/>
      <c r="AW1682" s="12"/>
      <c r="AX1682" s="8"/>
      <c r="AY1682" s="8"/>
      <c r="AZ1682" s="8"/>
      <c r="BA1682" s="8"/>
      <c r="BB1682" s="62"/>
      <c r="BC1682" s="21"/>
      <c r="BD1682" s="21"/>
      <c r="BE1682" s="21"/>
      <c r="BF1682" s="22"/>
      <c r="BG1682" s="22"/>
      <c r="BH1682" s="22"/>
      <c r="BI1682" s="22"/>
      <c r="BJ1682" s="8"/>
      <c r="BK1682" s="8"/>
      <c r="BL1682" s="8"/>
      <c r="BM1682" s="8"/>
      <c r="BN1682" s="5"/>
      <c r="BO1682" s="5"/>
      <c r="BP1682" s="8"/>
      <c r="BQ1682" s="8"/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631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 xml:space="preserve">NYI </v>
      </c>
      <c r="K1683" s="14"/>
      <c r="L1683" s="13">
        <v>0.15</v>
      </c>
      <c r="M1683" s="28">
        <v>0.1</v>
      </c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23"/>
      <c r="AF1683" s="23"/>
      <c r="AG1683" s="26"/>
      <c r="AH1683" s="26"/>
      <c r="AI1683" s="53"/>
      <c r="AJ1683" s="6"/>
      <c r="AK1683" s="23"/>
      <c r="AL1683" s="23"/>
      <c r="AM1683" s="23"/>
      <c r="AN1683" s="23"/>
      <c r="AO1683" s="23"/>
      <c r="AP1683" s="23"/>
      <c r="AQ1683" s="23"/>
      <c r="AR1683" s="66">
        <v>0</v>
      </c>
      <c r="AS1683" s="8"/>
      <c r="AT1683" s="19"/>
      <c r="AU1683" s="19"/>
      <c r="AV1683" s="12"/>
      <c r="AW1683" s="12"/>
      <c r="AX1683" s="8"/>
      <c r="AY1683" s="8"/>
      <c r="AZ1683" s="8"/>
      <c r="BA1683" s="8"/>
      <c r="BB1683" s="62"/>
      <c r="BC1683" s="21"/>
      <c r="BD1683" s="21"/>
      <c r="BE1683" s="21"/>
      <c r="BF1683" s="22"/>
      <c r="BG1683" s="22"/>
      <c r="BH1683" s="22"/>
      <c r="BI1683" s="22"/>
      <c r="BJ1683" s="8"/>
      <c r="BK1683" s="8"/>
      <c r="BL1683" s="8"/>
      <c r="BM1683" s="8"/>
      <c r="BN1683" s="5"/>
      <c r="BO1683" s="5"/>
      <c r="BP1683" s="8"/>
      <c r="BQ1683" s="8"/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631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 xml:space="preserve">UTA </v>
      </c>
      <c r="K1684" s="14"/>
      <c r="L1684" s="13">
        <v>0.15</v>
      </c>
      <c r="M1684" s="28">
        <v>0.1</v>
      </c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23"/>
      <c r="AF1684" s="23"/>
      <c r="AG1684" s="26"/>
      <c r="AH1684" s="26"/>
      <c r="AI1684" s="53"/>
      <c r="AJ1684" s="6"/>
      <c r="AK1684" s="23"/>
      <c r="AL1684" s="23"/>
      <c r="AM1684" s="23"/>
      <c r="AN1684" s="23"/>
      <c r="AO1684" s="23"/>
      <c r="AP1684" s="23"/>
      <c r="AQ1684" s="23"/>
      <c r="AR1684" s="66">
        <v>0</v>
      </c>
      <c r="AS1684" s="8"/>
      <c r="AT1684" s="19"/>
      <c r="AU1684" s="19"/>
      <c r="AV1684" s="12"/>
      <c r="AW1684" s="12"/>
      <c r="AX1684" s="8"/>
      <c r="AY1684" s="8"/>
      <c r="AZ1684" s="8"/>
      <c r="BA1684" s="8"/>
      <c r="BB1684" s="62"/>
      <c r="BC1684" s="21"/>
      <c r="BD1684" s="21"/>
      <c r="BE1684" s="21"/>
      <c r="BF1684" s="22"/>
      <c r="BG1684" s="22"/>
      <c r="BH1684" s="22"/>
      <c r="BI1684" s="22"/>
      <c r="BJ1684" s="8"/>
      <c r="BK1684" s="8"/>
      <c r="BL1684" s="8"/>
      <c r="BM1684" s="8"/>
      <c r="BN1684" s="5"/>
      <c r="BO1684" s="5"/>
      <c r="BP1684" s="8"/>
      <c r="BQ1684" s="8"/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631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 xml:space="preserve">NSH </v>
      </c>
      <c r="K1685" s="14"/>
      <c r="L1685" s="13">
        <v>0.15</v>
      </c>
      <c r="M1685" s="28">
        <v>0.1</v>
      </c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23"/>
      <c r="AF1685" s="23"/>
      <c r="AG1685" s="26"/>
      <c r="AH1685" s="26"/>
      <c r="AI1685" s="53"/>
      <c r="AJ1685" s="6"/>
      <c r="AK1685" s="23"/>
      <c r="AL1685" s="23"/>
      <c r="AM1685" s="23"/>
      <c r="AN1685" s="23"/>
      <c r="AO1685" s="23"/>
      <c r="AP1685" s="23"/>
      <c r="AQ1685" s="23"/>
      <c r="AR1685" s="66">
        <v>0</v>
      </c>
      <c r="AS1685" s="8"/>
      <c r="AT1685" s="19"/>
      <c r="AU1685" s="19"/>
      <c r="AV1685" s="12"/>
      <c r="AW1685" s="12"/>
      <c r="AX1685" s="8"/>
      <c r="AY1685" s="8"/>
      <c r="AZ1685" s="8"/>
      <c r="BA1685" s="8"/>
      <c r="BB1685" s="62"/>
      <c r="BC1685" s="21"/>
      <c r="BD1685" s="21"/>
      <c r="BE1685" s="21"/>
      <c r="BF1685" s="22"/>
      <c r="BG1685" s="22"/>
      <c r="BH1685" s="22"/>
      <c r="BI1685" s="22"/>
      <c r="BJ1685" s="8"/>
      <c r="BK1685" s="8"/>
      <c r="BL1685" s="8"/>
      <c r="BM1685" s="8"/>
      <c r="BN1685" s="5"/>
      <c r="BO1685" s="5"/>
      <c r="BP1685" s="8"/>
      <c r="BQ1685" s="8"/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631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 xml:space="preserve">CAR </v>
      </c>
      <c r="K1686" s="14"/>
      <c r="L1686" s="13">
        <v>0.15</v>
      </c>
      <c r="M1686" s="28">
        <v>0.1</v>
      </c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23"/>
      <c r="AF1686" s="23"/>
      <c r="AG1686" s="26"/>
      <c r="AH1686" s="26"/>
      <c r="AI1686" s="53"/>
      <c r="AJ1686" s="6"/>
      <c r="AK1686" s="23"/>
      <c r="AL1686" s="23"/>
      <c r="AM1686" s="23"/>
      <c r="AN1686" s="23"/>
      <c r="AO1686" s="23"/>
      <c r="AP1686" s="23"/>
      <c r="AQ1686" s="23"/>
      <c r="AR1686" s="66">
        <v>0</v>
      </c>
      <c r="AS1686" s="8"/>
      <c r="AT1686" s="19"/>
      <c r="AU1686" s="19"/>
      <c r="AV1686" s="12"/>
      <c r="AW1686" s="12"/>
      <c r="AX1686" s="8"/>
      <c r="AY1686" s="8"/>
      <c r="AZ1686" s="8"/>
      <c r="BA1686" s="8"/>
      <c r="BB1686" s="62"/>
      <c r="BC1686" s="21"/>
      <c r="BD1686" s="21"/>
      <c r="BE1686" s="21"/>
      <c r="BF1686" s="22"/>
      <c r="BG1686" s="22"/>
      <c r="BH1686" s="22"/>
      <c r="BI1686" s="22"/>
      <c r="BJ1686" s="8"/>
      <c r="BK1686" s="8"/>
      <c r="BL1686" s="8"/>
      <c r="BM1686" s="8"/>
      <c r="BN1686" s="5"/>
      <c r="BO1686" s="5"/>
      <c r="BP1686" s="8"/>
      <c r="BQ1686" s="8"/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631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 xml:space="preserve">OTT </v>
      </c>
      <c r="K1687" s="14"/>
      <c r="L1687" s="13">
        <v>0.15</v>
      </c>
      <c r="M1687" s="28">
        <v>0.1</v>
      </c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23"/>
      <c r="AF1687" s="23"/>
      <c r="AG1687" s="26"/>
      <c r="AH1687" s="26"/>
      <c r="AI1687" s="53"/>
      <c r="AJ1687" s="6"/>
      <c r="AK1687" s="23"/>
      <c r="AL1687" s="23"/>
      <c r="AM1687" s="23"/>
      <c r="AN1687" s="23"/>
      <c r="AO1687" s="23"/>
      <c r="AP1687" s="23"/>
      <c r="AQ1687" s="23"/>
      <c r="AR1687" s="66">
        <v>0</v>
      </c>
      <c r="AS1687" s="8"/>
      <c r="AT1687" s="19"/>
      <c r="AU1687" s="19"/>
      <c r="AV1687" s="12"/>
      <c r="AW1687" s="12"/>
      <c r="AX1687" s="8"/>
      <c r="AY1687" s="8"/>
      <c r="AZ1687" s="8"/>
      <c r="BA1687" s="8"/>
      <c r="BB1687" s="62"/>
      <c r="BC1687" s="21"/>
      <c r="BD1687" s="21"/>
      <c r="BE1687" s="21"/>
      <c r="BF1687" s="22"/>
      <c r="BG1687" s="22"/>
      <c r="BH1687" s="22"/>
      <c r="BI1687" s="22"/>
      <c r="BJ1687" s="8"/>
      <c r="BK1687" s="8"/>
      <c r="BL1687" s="8"/>
      <c r="BM1687" s="8"/>
      <c r="BN1687" s="5"/>
      <c r="BO1687" s="5"/>
      <c r="BP1687" s="8"/>
      <c r="BQ1687" s="8"/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631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 xml:space="preserve">DET </v>
      </c>
      <c r="K1688" s="14"/>
      <c r="L1688" s="13">
        <v>0.15</v>
      </c>
      <c r="M1688" s="28">
        <v>0.1</v>
      </c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23"/>
      <c r="AF1688" s="23"/>
      <c r="AG1688" s="26"/>
      <c r="AH1688" s="26"/>
      <c r="AI1688" s="53"/>
      <c r="AJ1688" s="6"/>
      <c r="AK1688" s="23"/>
      <c r="AL1688" s="23"/>
      <c r="AM1688" s="23"/>
      <c r="AN1688" s="23"/>
      <c r="AO1688" s="23"/>
      <c r="AP1688" s="23"/>
      <c r="AQ1688" s="23"/>
      <c r="AR1688" s="66">
        <v>0</v>
      </c>
      <c r="AS1688" s="8"/>
      <c r="AT1688" s="19"/>
      <c r="AU1688" s="19"/>
      <c r="AV1688" s="12"/>
      <c r="AW1688" s="12"/>
      <c r="AX1688" s="8"/>
      <c r="AY1688" s="8"/>
      <c r="AZ1688" s="8"/>
      <c r="BA1688" s="8"/>
      <c r="BB1688" s="62"/>
      <c r="BC1688" s="21"/>
      <c r="BD1688" s="21"/>
      <c r="BE1688" s="21"/>
      <c r="BF1688" s="22"/>
      <c r="BG1688" s="22"/>
      <c r="BH1688" s="22"/>
      <c r="BI1688" s="22"/>
      <c r="BJ1688" s="8"/>
      <c r="BK1688" s="8"/>
      <c r="BL1688" s="8"/>
      <c r="BM1688" s="8"/>
      <c r="BN1688" s="5"/>
      <c r="BO1688" s="5"/>
      <c r="BP1688" s="8"/>
      <c r="BQ1688" s="8"/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631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 xml:space="preserve">WPG </v>
      </c>
      <c r="K1689" s="14"/>
      <c r="L1689" s="13">
        <v>0.15</v>
      </c>
      <c r="M1689" s="28">
        <v>0.1</v>
      </c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23"/>
      <c r="AF1689" s="23"/>
      <c r="AG1689" s="26"/>
      <c r="AH1689" s="26"/>
      <c r="AI1689" s="53"/>
      <c r="AJ1689" s="6"/>
      <c r="AK1689" s="23"/>
      <c r="AL1689" s="23"/>
      <c r="AM1689" s="23"/>
      <c r="AN1689" s="23"/>
      <c r="AO1689" s="23"/>
      <c r="AP1689" s="23"/>
      <c r="AQ1689" s="23"/>
      <c r="AR1689" s="66">
        <v>0</v>
      </c>
      <c r="AS1689" s="8"/>
      <c r="AT1689" s="19"/>
      <c r="AU1689" s="19"/>
      <c r="AV1689" s="12"/>
      <c r="AW1689" s="12"/>
      <c r="AX1689" s="8"/>
      <c r="AY1689" s="8"/>
      <c r="AZ1689" s="8"/>
      <c r="BA1689" s="8"/>
      <c r="BB1689" s="62"/>
      <c r="BC1689" s="21"/>
      <c r="BD1689" s="21"/>
      <c r="BE1689" s="21"/>
      <c r="BF1689" s="22"/>
      <c r="BG1689" s="22"/>
      <c r="BH1689" s="22"/>
      <c r="BI1689" s="22"/>
      <c r="BJ1689" s="8"/>
      <c r="BK1689" s="8"/>
      <c r="BL1689" s="8"/>
      <c r="BM1689" s="8"/>
      <c r="BN1689" s="5"/>
      <c r="BO1689" s="5"/>
      <c r="BP1689" s="8"/>
      <c r="BQ1689" s="8"/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631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 xml:space="preserve">MTL </v>
      </c>
      <c r="K1690" s="14"/>
      <c r="L1690" s="13">
        <v>0.15</v>
      </c>
      <c r="M1690" s="28">
        <v>0.1</v>
      </c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23"/>
      <c r="AF1690" s="23"/>
      <c r="AG1690" s="26"/>
      <c r="AH1690" s="26"/>
      <c r="AI1690" s="53"/>
      <c r="AJ1690" s="6"/>
      <c r="AK1690" s="23"/>
      <c r="AL1690" s="23"/>
      <c r="AM1690" s="23"/>
      <c r="AN1690" s="23"/>
      <c r="AO1690" s="23"/>
      <c r="AP1690" s="23"/>
      <c r="AQ1690" s="23"/>
      <c r="AR1690" s="66">
        <v>0</v>
      </c>
      <c r="AS1690" s="8"/>
      <c r="AT1690" s="19"/>
      <c r="AU1690" s="19"/>
      <c r="AV1690" s="12"/>
      <c r="AW1690" s="12"/>
      <c r="AX1690" s="8"/>
      <c r="AY1690" s="8"/>
      <c r="AZ1690" s="8"/>
      <c r="BA1690" s="8"/>
      <c r="BB1690" s="62"/>
      <c r="BC1690" s="21"/>
      <c r="BD1690" s="21"/>
      <c r="BE1690" s="21"/>
      <c r="BF1690" s="22"/>
      <c r="BG1690" s="22"/>
      <c r="BH1690" s="22"/>
      <c r="BI1690" s="22"/>
      <c r="BJ1690" s="8"/>
      <c r="BK1690" s="8"/>
      <c r="BL1690" s="8"/>
      <c r="BM1690" s="8"/>
      <c r="BN1690" s="5"/>
      <c r="BO1690" s="5"/>
      <c r="BP1690" s="8"/>
      <c r="BQ1690" s="8"/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631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 xml:space="preserve">BOS </v>
      </c>
      <c r="K1691" s="14"/>
      <c r="L1691" s="13">
        <v>0.15</v>
      </c>
      <c r="M1691" s="28">
        <v>0.1</v>
      </c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23"/>
      <c r="AF1691" s="23"/>
      <c r="AG1691" s="26"/>
      <c r="AH1691" s="26"/>
      <c r="AI1691" s="53"/>
      <c r="AJ1691" s="6"/>
      <c r="AK1691" s="23"/>
      <c r="AL1691" s="23"/>
      <c r="AM1691" s="23"/>
      <c r="AN1691" s="23"/>
      <c r="AO1691" s="23"/>
      <c r="AP1691" s="23"/>
      <c r="AQ1691" s="23"/>
      <c r="AR1691" s="66">
        <v>0</v>
      </c>
      <c r="AS1691" s="8"/>
      <c r="AT1691" s="19"/>
      <c r="AU1691" s="19"/>
      <c r="AV1691" s="12"/>
      <c r="AW1691" s="12"/>
      <c r="AX1691" s="8"/>
      <c r="AY1691" s="8"/>
      <c r="AZ1691" s="8"/>
      <c r="BA1691" s="8"/>
      <c r="BB1691" s="62"/>
      <c r="BC1691" s="21"/>
      <c r="BD1691" s="21"/>
      <c r="BE1691" s="21"/>
      <c r="BF1691" s="22"/>
      <c r="BG1691" s="22"/>
      <c r="BH1691" s="22"/>
      <c r="BI1691" s="22"/>
      <c r="BJ1691" s="8"/>
      <c r="BK1691" s="8"/>
      <c r="BL1691" s="8"/>
      <c r="BM1691" s="8"/>
      <c r="BN1691" s="5"/>
      <c r="BO1691" s="5"/>
      <c r="BP1691" s="8"/>
      <c r="BQ1691" s="8"/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631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 xml:space="preserve">TBL </v>
      </c>
      <c r="K1692" s="14"/>
      <c r="L1692" s="13">
        <v>0.15</v>
      </c>
      <c r="M1692" s="28">
        <v>0.1</v>
      </c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23"/>
      <c r="AF1692" s="23"/>
      <c r="AG1692" s="26"/>
      <c r="AH1692" s="26"/>
      <c r="AI1692" s="53"/>
      <c r="AJ1692" s="6"/>
      <c r="AK1692" s="23"/>
      <c r="AL1692" s="23"/>
      <c r="AM1692" s="23"/>
      <c r="AN1692" s="23"/>
      <c r="AO1692" s="23"/>
      <c r="AP1692" s="23"/>
      <c r="AQ1692" s="23"/>
      <c r="AR1692" s="66">
        <v>0</v>
      </c>
      <c r="AS1692" s="8"/>
      <c r="AT1692" s="19"/>
      <c r="AU1692" s="19"/>
      <c r="AV1692" s="12"/>
      <c r="AW1692" s="12"/>
      <c r="AX1692" s="8"/>
      <c r="AY1692" s="8"/>
      <c r="AZ1692" s="8"/>
      <c r="BA1692" s="8"/>
      <c r="BB1692" s="62"/>
      <c r="BC1692" s="21"/>
      <c r="BD1692" s="21"/>
      <c r="BE1692" s="21"/>
      <c r="BF1692" s="22"/>
      <c r="BG1692" s="22"/>
      <c r="BH1692" s="22"/>
      <c r="BI1692" s="22"/>
      <c r="BJ1692" s="8"/>
      <c r="BK1692" s="8"/>
      <c r="BL1692" s="8"/>
      <c r="BM1692" s="8"/>
      <c r="BN1692" s="5"/>
      <c r="BO1692" s="5"/>
      <c r="BP1692" s="8"/>
      <c r="BQ1692" s="8"/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631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 xml:space="preserve">CBJ </v>
      </c>
      <c r="K1693" s="14"/>
      <c r="L1693" s="13">
        <v>0.15</v>
      </c>
      <c r="M1693" s="28">
        <v>0.1</v>
      </c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23"/>
      <c r="AF1693" s="23"/>
      <c r="AG1693" s="26"/>
      <c r="AH1693" s="26"/>
      <c r="AI1693" s="53"/>
      <c r="AJ1693" s="6"/>
      <c r="AK1693" s="23"/>
      <c r="AL1693" s="23"/>
      <c r="AM1693" s="23"/>
      <c r="AN1693" s="23"/>
      <c r="AO1693" s="23"/>
      <c r="AP1693" s="23"/>
      <c r="AQ1693" s="23"/>
      <c r="AR1693" s="66">
        <v>0</v>
      </c>
      <c r="AS1693" s="8"/>
      <c r="AT1693" s="19"/>
      <c r="AU1693" s="19"/>
      <c r="AV1693" s="12"/>
      <c r="AW1693" s="12"/>
      <c r="AX1693" s="8"/>
      <c r="AY1693" s="8"/>
      <c r="AZ1693" s="8"/>
      <c r="BA1693" s="8"/>
      <c r="BB1693" s="62"/>
      <c r="BC1693" s="21"/>
      <c r="BD1693" s="21"/>
      <c r="BE1693" s="21"/>
      <c r="BF1693" s="22"/>
      <c r="BG1693" s="22"/>
      <c r="BH1693" s="22"/>
      <c r="BI1693" s="22"/>
      <c r="BJ1693" s="8"/>
      <c r="BK1693" s="8"/>
      <c r="BL1693" s="8"/>
      <c r="BM1693" s="8"/>
      <c r="BN1693" s="5"/>
      <c r="BO1693" s="5"/>
      <c r="BP1693" s="8"/>
      <c r="BQ1693" s="8"/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631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 xml:space="preserve">LAK </v>
      </c>
      <c r="K1694" s="14"/>
      <c r="L1694" s="13">
        <v>0.15</v>
      </c>
      <c r="M1694" s="28">
        <v>0.1</v>
      </c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23"/>
      <c r="AF1694" s="23"/>
      <c r="AG1694" s="26"/>
      <c r="AH1694" s="26"/>
      <c r="AI1694" s="53"/>
      <c r="AJ1694" s="6"/>
      <c r="AK1694" s="23"/>
      <c r="AL1694" s="23"/>
      <c r="AM1694" s="23"/>
      <c r="AN1694" s="23"/>
      <c r="AO1694" s="23"/>
      <c r="AP1694" s="23"/>
      <c r="AQ1694" s="23"/>
      <c r="AR1694" s="66">
        <v>0</v>
      </c>
      <c r="AS1694" s="8"/>
      <c r="AT1694" s="19"/>
      <c r="AU1694" s="19"/>
      <c r="AV1694" s="12"/>
      <c r="AW1694" s="12"/>
      <c r="AX1694" s="8"/>
      <c r="AY1694" s="8"/>
      <c r="AZ1694" s="8"/>
      <c r="BA1694" s="8"/>
      <c r="BB1694" s="62"/>
      <c r="BC1694" s="21"/>
      <c r="BD1694" s="21"/>
      <c r="BE1694" s="21"/>
      <c r="BF1694" s="22"/>
      <c r="BG1694" s="22"/>
      <c r="BH1694" s="22"/>
      <c r="BI1694" s="22"/>
      <c r="BJ1694" s="8"/>
      <c r="BK1694" s="8"/>
      <c r="BL1694" s="8"/>
      <c r="BM1694" s="8"/>
      <c r="BN1694" s="5"/>
      <c r="BO1694" s="5"/>
      <c r="BP1694" s="8"/>
      <c r="BQ1694" s="8"/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631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 xml:space="preserve">STL </v>
      </c>
      <c r="K1695" s="14"/>
      <c r="L1695" s="13">
        <v>0.15</v>
      </c>
      <c r="M1695" s="28">
        <v>0.1</v>
      </c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23"/>
      <c r="AF1695" s="23"/>
      <c r="AG1695" s="26"/>
      <c r="AH1695" s="26"/>
      <c r="AI1695" s="53"/>
      <c r="AJ1695" s="6"/>
      <c r="AK1695" s="23"/>
      <c r="AL1695" s="23"/>
      <c r="AM1695" s="23"/>
      <c r="AN1695" s="23"/>
      <c r="AO1695" s="23"/>
      <c r="AP1695" s="23"/>
      <c r="AQ1695" s="23"/>
      <c r="AR1695" s="66">
        <v>0</v>
      </c>
      <c r="AS1695" s="8"/>
      <c r="AT1695" s="19"/>
      <c r="AU1695" s="19"/>
      <c r="AV1695" s="12"/>
      <c r="AW1695" s="12"/>
      <c r="AX1695" s="8"/>
      <c r="AY1695" s="8"/>
      <c r="AZ1695" s="8"/>
      <c r="BA1695" s="8"/>
      <c r="BB1695" s="62"/>
      <c r="BC1695" s="21"/>
      <c r="BD1695" s="21"/>
      <c r="BE1695" s="21"/>
      <c r="BF1695" s="22"/>
      <c r="BG1695" s="22"/>
      <c r="BH1695" s="22"/>
      <c r="BI1695" s="22"/>
      <c r="BJ1695" s="8"/>
      <c r="BK1695" s="8"/>
      <c r="BL1695" s="8"/>
      <c r="BM1695" s="8"/>
      <c r="BN1695" s="5"/>
      <c r="BO1695" s="5"/>
      <c r="BP1695" s="8"/>
      <c r="BQ1695" s="8"/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631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 xml:space="preserve">FLA </v>
      </c>
      <c r="K1696" s="14"/>
      <c r="L1696" s="13">
        <v>0.15</v>
      </c>
      <c r="M1696" s="28">
        <v>0.1</v>
      </c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23"/>
      <c r="AF1696" s="23"/>
      <c r="AG1696" s="26"/>
      <c r="AH1696" s="26"/>
      <c r="AI1696" s="53"/>
      <c r="AJ1696" s="6"/>
      <c r="AK1696" s="23"/>
      <c r="AL1696" s="23"/>
      <c r="AM1696" s="23"/>
      <c r="AN1696" s="23"/>
      <c r="AO1696" s="23"/>
      <c r="AP1696" s="23"/>
      <c r="AQ1696" s="23"/>
      <c r="AR1696" s="66">
        <v>0</v>
      </c>
      <c r="AS1696" s="8"/>
      <c r="AT1696" s="19"/>
      <c r="AU1696" s="19"/>
      <c r="AV1696" s="12"/>
      <c r="AW1696" s="12"/>
      <c r="AX1696" s="8"/>
      <c r="AY1696" s="8"/>
      <c r="AZ1696" s="8"/>
      <c r="BA1696" s="8"/>
      <c r="BB1696" s="62"/>
      <c r="BC1696" s="21"/>
      <c r="BD1696" s="21"/>
      <c r="BE1696" s="21"/>
      <c r="BF1696" s="22"/>
      <c r="BG1696" s="22"/>
      <c r="BH1696" s="22"/>
      <c r="BI1696" s="22"/>
      <c r="BJ1696" s="8"/>
      <c r="BK1696" s="8"/>
      <c r="BL1696" s="8"/>
      <c r="BM1696" s="8"/>
      <c r="BN1696" s="5"/>
      <c r="BO1696" s="5"/>
      <c r="BP1696" s="8"/>
      <c r="BQ1696" s="8"/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631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 xml:space="preserve">MIN </v>
      </c>
      <c r="K1697" s="14"/>
      <c r="L1697" s="13">
        <v>0.15</v>
      </c>
      <c r="M1697" s="28">
        <v>0.1</v>
      </c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23"/>
      <c r="AF1697" s="23"/>
      <c r="AG1697" s="26"/>
      <c r="AH1697" s="26"/>
      <c r="AI1697" s="53"/>
      <c r="AJ1697" s="6"/>
      <c r="AK1697" s="23"/>
      <c r="AL1697" s="23"/>
      <c r="AM1697" s="23"/>
      <c r="AN1697" s="23"/>
      <c r="AO1697" s="23"/>
      <c r="AP1697" s="23"/>
      <c r="AQ1697" s="23"/>
      <c r="AR1697" s="66">
        <v>0</v>
      </c>
      <c r="AS1697" s="8"/>
      <c r="AT1697" s="19"/>
      <c r="AU1697" s="19"/>
      <c r="AV1697" s="12"/>
      <c r="AW1697" s="12"/>
      <c r="AX1697" s="8"/>
      <c r="AY1697" s="8"/>
      <c r="AZ1697" s="8"/>
      <c r="BA1697" s="8"/>
      <c r="BB1697" s="62"/>
      <c r="BC1697" s="21"/>
      <c r="BD1697" s="21"/>
      <c r="BE1697" s="21"/>
      <c r="BF1697" s="22"/>
      <c r="BG1697" s="22"/>
      <c r="BH1697" s="22"/>
      <c r="BI1697" s="22"/>
      <c r="BJ1697" s="8"/>
      <c r="BK1697" s="8"/>
      <c r="BL1697" s="8"/>
      <c r="BM1697" s="8"/>
      <c r="BN1697" s="5"/>
      <c r="BO1697" s="5"/>
      <c r="BP1697" s="8"/>
      <c r="BQ1697" s="8"/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631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5"/>
        <v xml:space="preserve">WSH </v>
      </c>
      <c r="K1698" s="14"/>
      <c r="L1698" s="13">
        <v>0.15</v>
      </c>
      <c r="M1698" s="28">
        <v>0.1</v>
      </c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23"/>
      <c r="AF1698" s="23"/>
      <c r="AG1698" s="26"/>
      <c r="AH1698" s="26"/>
      <c r="AI1698" s="53"/>
      <c r="AJ1698" s="6"/>
      <c r="AK1698" s="23"/>
      <c r="AL1698" s="23"/>
      <c r="AM1698" s="23"/>
      <c r="AN1698" s="23"/>
      <c r="AO1698" s="23"/>
      <c r="AP1698" s="23"/>
      <c r="AQ1698" s="23"/>
      <c r="AR1698" s="66">
        <v>0</v>
      </c>
      <c r="AS1698" s="8"/>
      <c r="AT1698" s="19"/>
      <c r="AU1698" s="19"/>
      <c r="AV1698" s="12"/>
      <c r="AW1698" s="12"/>
      <c r="AX1698" s="8"/>
      <c r="AY1698" s="8"/>
      <c r="AZ1698" s="8"/>
      <c r="BA1698" s="8"/>
      <c r="BB1698" s="62"/>
      <c r="BC1698" s="21"/>
      <c r="BD1698" s="21"/>
      <c r="BE1698" s="21"/>
      <c r="BF1698" s="22"/>
      <c r="BG1698" s="22"/>
      <c r="BH1698" s="22"/>
      <c r="BI1698" s="22"/>
      <c r="BJ1698" s="8"/>
      <c r="BK1698" s="8"/>
      <c r="BL1698" s="8"/>
      <c r="BM1698" s="8"/>
      <c r="BN1698" s="5"/>
      <c r="BO1698" s="5"/>
      <c r="BP1698" s="8"/>
      <c r="BQ1698" s="8"/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631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5"/>
        <v xml:space="preserve">EDM </v>
      </c>
      <c r="K1699" s="14"/>
      <c r="L1699" s="13">
        <v>0.15</v>
      </c>
      <c r="M1699" s="28">
        <v>0.1</v>
      </c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23"/>
      <c r="AF1699" s="23"/>
      <c r="AG1699" s="26"/>
      <c r="AH1699" s="26"/>
      <c r="AI1699" s="53"/>
      <c r="AJ1699" s="6"/>
      <c r="AK1699" s="23"/>
      <c r="AL1699" s="23"/>
      <c r="AM1699" s="23"/>
      <c r="AN1699" s="23"/>
      <c r="AO1699" s="23"/>
      <c r="AP1699" s="23"/>
      <c r="AQ1699" s="23"/>
      <c r="AR1699" s="66">
        <v>0</v>
      </c>
      <c r="AS1699" s="8"/>
      <c r="AT1699" s="19"/>
      <c r="AU1699" s="19"/>
      <c r="AV1699" s="12"/>
      <c r="AW1699" s="12"/>
      <c r="AX1699" s="8"/>
      <c r="AY1699" s="8"/>
      <c r="AZ1699" s="8"/>
      <c r="BA1699" s="8"/>
      <c r="BB1699" s="62"/>
      <c r="BC1699" s="21"/>
      <c r="BD1699" s="21"/>
      <c r="BE1699" s="21"/>
      <c r="BF1699" s="22"/>
      <c r="BG1699" s="22"/>
      <c r="BH1699" s="22"/>
      <c r="BI1699" s="22"/>
      <c r="BJ1699" s="8"/>
      <c r="BK1699" s="8"/>
      <c r="BL1699" s="8"/>
      <c r="BM1699" s="8"/>
      <c r="BN1699" s="5"/>
      <c r="BO1699" s="5"/>
      <c r="BP1699" s="8"/>
      <c r="BQ1699" s="8"/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631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5"/>
        <v xml:space="preserve">COL </v>
      </c>
      <c r="K1700" s="14"/>
      <c r="L1700" s="13">
        <v>0.15</v>
      </c>
      <c r="M1700" s="28">
        <v>0.1</v>
      </c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23"/>
      <c r="AF1700" s="23"/>
      <c r="AG1700" s="26"/>
      <c r="AH1700" s="26"/>
      <c r="AI1700" s="53"/>
      <c r="AJ1700" s="6"/>
      <c r="AK1700" s="23"/>
      <c r="AL1700" s="23"/>
      <c r="AM1700" s="23"/>
      <c r="AN1700" s="23"/>
      <c r="AO1700" s="23"/>
      <c r="AP1700" s="23"/>
      <c r="AQ1700" s="23"/>
      <c r="AR1700" s="66">
        <v>0</v>
      </c>
      <c r="AS1700" s="8"/>
      <c r="AT1700" s="19"/>
      <c r="AU1700" s="19"/>
      <c r="AV1700" s="12"/>
      <c r="AW1700" s="12"/>
      <c r="AX1700" s="8"/>
      <c r="AY1700" s="8"/>
      <c r="AZ1700" s="8"/>
      <c r="BA1700" s="8"/>
      <c r="BB1700" s="62"/>
      <c r="BC1700" s="21"/>
      <c r="BD1700" s="21"/>
      <c r="BE1700" s="21"/>
      <c r="BF1700" s="22"/>
      <c r="BG1700" s="22"/>
      <c r="BH1700" s="22"/>
      <c r="BI1700" s="22"/>
      <c r="BJ1700" s="8"/>
      <c r="BK1700" s="8"/>
      <c r="BL1700" s="8"/>
      <c r="BM1700" s="8"/>
      <c r="BN1700" s="5"/>
      <c r="BO1700" s="5"/>
      <c r="BP1700" s="8"/>
      <c r="BQ1700" s="8"/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631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5"/>
        <v xml:space="preserve">TOR </v>
      </c>
      <c r="K1701" s="14"/>
      <c r="L1701" s="13">
        <v>0.15</v>
      </c>
      <c r="M1701" s="28">
        <v>0.1</v>
      </c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23"/>
      <c r="AF1701" s="23"/>
      <c r="AG1701" s="26"/>
      <c r="AH1701" s="26"/>
      <c r="AI1701" s="53"/>
      <c r="AJ1701" s="6"/>
      <c r="AK1701" s="23"/>
      <c r="AL1701" s="23"/>
      <c r="AM1701" s="23"/>
      <c r="AN1701" s="23"/>
      <c r="AO1701" s="23"/>
      <c r="AP1701" s="23"/>
      <c r="AQ1701" s="23"/>
      <c r="AR1701" s="66">
        <v>0</v>
      </c>
      <c r="AS1701" s="8"/>
      <c r="AT1701" s="19"/>
      <c r="AU1701" s="19"/>
      <c r="AV1701" s="12"/>
      <c r="AW1701" s="12"/>
      <c r="AX1701" s="8"/>
      <c r="AY1701" s="8"/>
      <c r="AZ1701" s="8"/>
      <c r="BA1701" s="8"/>
      <c r="BB1701" s="62"/>
      <c r="BC1701" s="21"/>
      <c r="BD1701" s="21"/>
      <c r="BE1701" s="21"/>
      <c r="BF1701" s="22"/>
      <c r="BG1701" s="22"/>
      <c r="BH1701" s="22"/>
      <c r="BI1701" s="22"/>
      <c r="BJ1701" s="8"/>
      <c r="BK1701" s="8"/>
      <c r="BL1701" s="8"/>
      <c r="BM1701" s="8"/>
      <c r="BN1701" s="5"/>
      <c r="BO1701" s="5"/>
      <c r="BP1701" s="8"/>
      <c r="BQ1701" s="8"/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631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5"/>
        <v xml:space="preserve">NJD </v>
      </c>
      <c r="K1702" s="14"/>
      <c r="L1702" s="13">
        <v>0.15</v>
      </c>
      <c r="M1702" s="28">
        <v>0.1</v>
      </c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23"/>
      <c r="AF1702" s="23"/>
      <c r="AG1702" s="26"/>
      <c r="AH1702" s="26"/>
      <c r="AI1702" s="53"/>
      <c r="AJ1702" s="6"/>
      <c r="AK1702" s="23"/>
      <c r="AL1702" s="23"/>
      <c r="AM1702" s="23"/>
      <c r="AN1702" s="23"/>
      <c r="AO1702" s="23"/>
      <c r="AP1702" s="23"/>
      <c r="AQ1702" s="23"/>
      <c r="AR1702" s="66">
        <v>0</v>
      </c>
      <c r="AS1702" s="8"/>
      <c r="AT1702" s="19"/>
      <c r="AU1702" s="19"/>
      <c r="AV1702" s="12"/>
      <c r="AW1702" s="12"/>
      <c r="AX1702" s="8"/>
      <c r="AY1702" s="8"/>
      <c r="AZ1702" s="8"/>
      <c r="BA1702" s="8"/>
      <c r="BB1702" s="62"/>
      <c r="BC1702" s="21"/>
      <c r="BD1702" s="21"/>
      <c r="BE1702" s="21"/>
      <c r="BF1702" s="22"/>
      <c r="BG1702" s="22"/>
      <c r="BH1702" s="22"/>
      <c r="BI1702" s="22"/>
      <c r="BJ1702" s="8"/>
      <c r="BK1702" s="8"/>
      <c r="BL1702" s="8"/>
      <c r="BM1702" s="8"/>
      <c r="BN1702" s="5"/>
      <c r="BO1702" s="5"/>
      <c r="BP1702" s="8"/>
      <c r="BQ1702" s="8"/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631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5"/>
        <v xml:space="preserve">SEA </v>
      </c>
      <c r="K1703" s="14"/>
      <c r="L1703" s="13">
        <v>0.15</v>
      </c>
      <c r="M1703" s="28">
        <v>0.1</v>
      </c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23"/>
      <c r="AF1703" s="23"/>
      <c r="AG1703" s="26"/>
      <c r="AH1703" s="26"/>
      <c r="AI1703" s="53"/>
      <c r="AJ1703" s="6"/>
      <c r="AK1703" s="23"/>
      <c r="AL1703" s="23"/>
      <c r="AM1703" s="23"/>
      <c r="AN1703" s="23"/>
      <c r="AO1703" s="23"/>
      <c r="AP1703" s="23"/>
      <c r="AQ1703" s="23"/>
      <c r="AR1703" s="66">
        <v>0</v>
      </c>
      <c r="AS1703" s="8"/>
      <c r="AT1703" s="19"/>
      <c r="AU1703" s="19"/>
      <c r="AV1703" s="12"/>
      <c r="AW1703" s="12"/>
      <c r="AX1703" s="8"/>
      <c r="AY1703" s="8"/>
      <c r="AZ1703" s="8"/>
      <c r="BA1703" s="8"/>
      <c r="BB1703" s="62"/>
      <c r="BC1703" s="21"/>
      <c r="BD1703" s="21"/>
      <c r="BE1703" s="21"/>
      <c r="BF1703" s="22"/>
      <c r="BG1703" s="22"/>
      <c r="BH1703" s="22"/>
      <c r="BI1703" s="22"/>
      <c r="BJ1703" s="8"/>
      <c r="BK1703" s="8"/>
      <c r="BL1703" s="8"/>
      <c r="BM1703" s="8"/>
      <c r="BN1703" s="5"/>
      <c r="BO1703" s="5"/>
      <c r="BP1703" s="8"/>
      <c r="BQ1703" s="8"/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631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5"/>
        <v xml:space="preserve">VGK </v>
      </c>
      <c r="K1704" s="14"/>
      <c r="L1704" s="13">
        <v>0.15</v>
      </c>
      <c r="M1704" s="28">
        <v>0.1</v>
      </c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23"/>
      <c r="AF1704" s="23"/>
      <c r="AG1704" s="26"/>
      <c r="AH1704" s="26"/>
      <c r="AI1704" s="53"/>
      <c r="AJ1704" s="6"/>
      <c r="AK1704" s="23"/>
      <c r="AL1704" s="23"/>
      <c r="AM1704" s="23"/>
      <c r="AN1704" s="23"/>
      <c r="AO1704" s="23"/>
      <c r="AP1704" s="23"/>
      <c r="AQ1704" s="23"/>
      <c r="AR1704" s="66">
        <v>0</v>
      </c>
      <c r="AS1704" s="8"/>
      <c r="AT1704" s="19"/>
      <c r="AU1704" s="19"/>
      <c r="AV1704" s="12"/>
      <c r="AW1704" s="12"/>
      <c r="AX1704" s="8"/>
      <c r="AY1704" s="8"/>
      <c r="AZ1704" s="8"/>
      <c r="BA1704" s="8"/>
      <c r="BB1704" s="62"/>
      <c r="BC1704" s="21"/>
      <c r="BD1704" s="21"/>
      <c r="BE1704" s="21"/>
      <c r="BF1704" s="22"/>
      <c r="BG1704" s="22"/>
      <c r="BH1704" s="22"/>
      <c r="BI1704" s="22"/>
      <c r="BJ1704" s="8"/>
      <c r="BK1704" s="8"/>
      <c r="BL1704" s="8"/>
      <c r="BM1704" s="8"/>
      <c r="BN1704" s="5"/>
      <c r="BO1704" s="5"/>
      <c r="BP1704" s="8"/>
      <c r="BQ1704" s="8"/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631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5"/>
        <v xml:space="preserve">OTT </v>
      </c>
      <c r="K1705" s="14"/>
      <c r="L1705" s="13">
        <v>0.15</v>
      </c>
      <c r="M1705" s="28">
        <v>0.1</v>
      </c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23"/>
      <c r="AF1705" s="23"/>
      <c r="AG1705" s="26"/>
      <c r="AH1705" s="26"/>
      <c r="AI1705" s="53"/>
      <c r="AJ1705" s="6"/>
      <c r="AK1705" s="23"/>
      <c r="AL1705" s="23"/>
      <c r="AM1705" s="23"/>
      <c r="AN1705" s="23"/>
      <c r="AO1705" s="23"/>
      <c r="AP1705" s="23"/>
      <c r="AQ1705" s="23"/>
      <c r="AR1705" s="66">
        <v>0</v>
      </c>
      <c r="AS1705" s="8"/>
      <c r="AT1705" s="19"/>
      <c r="AU1705" s="19"/>
      <c r="AV1705" s="12"/>
      <c r="AW1705" s="12"/>
      <c r="AX1705" s="8"/>
      <c r="AY1705" s="8"/>
      <c r="AZ1705" s="8"/>
      <c r="BA1705" s="8"/>
      <c r="BB1705" s="62"/>
      <c r="BC1705" s="21"/>
      <c r="BD1705" s="21"/>
      <c r="BE1705" s="21"/>
      <c r="BF1705" s="22"/>
      <c r="BG1705" s="22"/>
      <c r="BH1705" s="22"/>
      <c r="BI1705" s="22"/>
      <c r="BJ1705" s="8"/>
      <c r="BK1705" s="8"/>
      <c r="BL1705" s="8"/>
      <c r="BM1705" s="8"/>
      <c r="BN1705" s="5"/>
      <c r="BO1705" s="5"/>
      <c r="BP1705" s="8"/>
      <c r="BQ1705" s="8"/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631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5"/>
        <v xml:space="preserve">PIT </v>
      </c>
      <c r="K1706" s="14"/>
      <c r="L1706" s="13">
        <v>0.15</v>
      </c>
      <c r="M1706" s="28">
        <v>0.1</v>
      </c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23"/>
      <c r="AF1706" s="23"/>
      <c r="AG1706" s="26"/>
      <c r="AH1706" s="26"/>
      <c r="AI1706" s="53"/>
      <c r="AJ1706" s="6"/>
      <c r="AK1706" s="23"/>
      <c r="AL1706" s="23"/>
      <c r="AM1706" s="23"/>
      <c r="AN1706" s="23"/>
      <c r="AO1706" s="23"/>
      <c r="AP1706" s="23"/>
      <c r="AQ1706" s="23"/>
      <c r="AR1706" s="66">
        <v>0</v>
      </c>
      <c r="AS1706" s="8"/>
      <c r="AT1706" s="19"/>
      <c r="AU1706" s="19"/>
      <c r="AV1706" s="12"/>
      <c r="AW1706" s="12"/>
      <c r="AX1706" s="8"/>
      <c r="AY1706" s="8"/>
      <c r="AZ1706" s="8"/>
      <c r="BA1706" s="8"/>
      <c r="BB1706" s="62"/>
      <c r="BC1706" s="21"/>
      <c r="BD1706" s="21"/>
      <c r="BE1706" s="21"/>
      <c r="BF1706" s="22"/>
      <c r="BG1706" s="22"/>
      <c r="BH1706" s="22"/>
      <c r="BI1706" s="22"/>
      <c r="BJ1706" s="8"/>
      <c r="BK1706" s="8"/>
      <c r="BL1706" s="8"/>
      <c r="BM1706" s="8"/>
      <c r="BN1706" s="5"/>
      <c r="BO1706" s="5"/>
      <c r="BP1706" s="8"/>
      <c r="BQ1706" s="8"/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631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1664">E1707&amp;" "&amp;J1707</f>
        <v xml:space="preserve">VAN </v>
      </c>
      <c r="K1707" s="14"/>
      <c r="L1707" s="13">
        <v>0.15</v>
      </c>
      <c r="M1707" s="28">
        <v>0.1</v>
      </c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23"/>
      <c r="AF1707" s="23"/>
      <c r="AG1707" s="26"/>
      <c r="AH1707" s="26"/>
      <c r="AI1707" s="53"/>
      <c r="AJ1707" s="6"/>
      <c r="AK1707" s="23"/>
      <c r="AL1707" s="23"/>
      <c r="AM1707" s="23"/>
      <c r="AN1707" s="23"/>
      <c r="AO1707" s="23"/>
      <c r="AP1707" s="23"/>
      <c r="AQ1707" s="23"/>
      <c r="AR1707" s="66">
        <v>0</v>
      </c>
      <c r="AS1707" s="8"/>
      <c r="AT1707" s="19"/>
      <c r="AU1707" s="19"/>
      <c r="AV1707" s="12"/>
      <c r="AW1707" s="12"/>
      <c r="AX1707" s="8"/>
      <c r="AY1707" s="8"/>
      <c r="AZ1707" s="8"/>
      <c r="BA1707" s="8"/>
      <c r="BB1707" s="62"/>
      <c r="BC1707" s="21"/>
      <c r="BD1707" s="21"/>
      <c r="BE1707" s="21"/>
      <c r="BF1707" s="22"/>
      <c r="BG1707" s="22"/>
      <c r="BH1707" s="22"/>
      <c r="BI1707" s="22"/>
      <c r="BJ1707" s="8"/>
      <c r="BK1707" s="8"/>
      <c r="BL1707" s="8"/>
      <c r="BM1707" s="8"/>
      <c r="BN1707" s="5"/>
      <c r="BO1707" s="5"/>
      <c r="BP1707" s="8"/>
      <c r="BQ1707" s="8"/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631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1664"/>
        <v xml:space="preserve">FLA </v>
      </c>
      <c r="K1708" s="14"/>
      <c r="L1708" s="13">
        <v>0.15</v>
      </c>
      <c r="M1708" s="28">
        <v>0.1</v>
      </c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23"/>
      <c r="AF1708" s="23"/>
      <c r="AG1708" s="26"/>
      <c r="AH1708" s="26"/>
      <c r="AI1708" s="53"/>
      <c r="AJ1708" s="6"/>
      <c r="AK1708" s="23"/>
      <c r="AL1708" s="23"/>
      <c r="AM1708" s="23"/>
      <c r="AN1708" s="23"/>
      <c r="AO1708" s="23"/>
      <c r="AP1708" s="23"/>
      <c r="AQ1708" s="23"/>
      <c r="AR1708" s="66">
        <v>0</v>
      </c>
      <c r="AS1708" s="8"/>
      <c r="AT1708" s="19"/>
      <c r="AU1708" s="19"/>
      <c r="AV1708" s="12"/>
      <c r="AW1708" s="12"/>
      <c r="AX1708" s="8"/>
      <c r="AY1708" s="8"/>
      <c r="AZ1708" s="8"/>
      <c r="BA1708" s="8"/>
      <c r="BB1708" s="62"/>
      <c r="BC1708" s="21"/>
      <c r="BD1708" s="21"/>
      <c r="BE1708" s="21"/>
      <c r="BF1708" s="22"/>
      <c r="BG1708" s="22"/>
      <c r="BH1708" s="22"/>
      <c r="BI1708" s="22"/>
      <c r="BJ1708" s="8"/>
      <c r="BK1708" s="8"/>
      <c r="BL1708" s="8"/>
      <c r="BM1708" s="8"/>
      <c r="BN1708" s="5"/>
      <c r="BO1708" s="5"/>
      <c r="BP1708" s="8"/>
      <c r="BQ1708" s="8"/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631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1664"/>
        <v xml:space="preserve">CHI </v>
      </c>
      <c r="K1709" s="14"/>
      <c r="L1709" s="13">
        <v>0.15</v>
      </c>
      <c r="M1709" s="28">
        <v>0.1</v>
      </c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23"/>
      <c r="AF1709" s="23"/>
      <c r="AG1709" s="26"/>
      <c r="AH1709" s="26"/>
      <c r="AI1709" s="53"/>
      <c r="AJ1709" s="6"/>
      <c r="AK1709" s="23"/>
      <c r="AL1709" s="23"/>
      <c r="AM1709" s="23"/>
      <c r="AN1709" s="23"/>
      <c r="AO1709" s="23"/>
      <c r="AP1709" s="23"/>
      <c r="AQ1709" s="23"/>
      <c r="AR1709" s="66">
        <v>0</v>
      </c>
      <c r="AS1709" s="8"/>
      <c r="AT1709" s="19"/>
      <c r="AU1709" s="19"/>
      <c r="AV1709" s="12"/>
      <c r="AW1709" s="12"/>
      <c r="AX1709" s="8"/>
      <c r="AY1709" s="8"/>
      <c r="AZ1709" s="8"/>
      <c r="BA1709" s="8"/>
      <c r="BB1709" s="62"/>
      <c r="BC1709" s="21"/>
      <c r="BD1709" s="21"/>
      <c r="BE1709" s="21"/>
      <c r="BF1709" s="22"/>
      <c r="BG1709" s="22"/>
      <c r="BH1709" s="22"/>
      <c r="BI1709" s="22"/>
      <c r="BJ1709" s="8"/>
      <c r="BK1709" s="8"/>
      <c r="BL1709" s="8"/>
      <c r="BM1709" s="8"/>
      <c r="BN1709" s="5"/>
      <c r="BO1709" s="5"/>
      <c r="BP1709" s="8"/>
      <c r="BQ1709" s="8"/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631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1664"/>
        <v xml:space="preserve">ANA </v>
      </c>
      <c r="K1710" s="14"/>
      <c r="L1710" s="13">
        <v>0.15</v>
      </c>
      <c r="M1710" s="28">
        <v>0.1</v>
      </c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23"/>
      <c r="AF1710" s="23"/>
      <c r="AG1710" s="26"/>
      <c r="AH1710" s="26"/>
      <c r="AI1710" s="53"/>
      <c r="AJ1710" s="6"/>
      <c r="AK1710" s="23"/>
      <c r="AL1710" s="23"/>
      <c r="AM1710" s="23"/>
      <c r="AN1710" s="23"/>
      <c r="AO1710" s="23"/>
      <c r="AP1710" s="23"/>
      <c r="AQ1710" s="23"/>
      <c r="AR1710" s="66">
        <v>0</v>
      </c>
      <c r="AS1710" s="8"/>
      <c r="AT1710" s="19"/>
      <c r="AU1710" s="19"/>
      <c r="AV1710" s="12"/>
      <c r="AW1710" s="12"/>
      <c r="AX1710" s="8"/>
      <c r="AY1710" s="8"/>
      <c r="AZ1710" s="8"/>
      <c r="BA1710" s="8"/>
      <c r="BB1710" s="62"/>
      <c r="BC1710" s="21"/>
      <c r="BD1710" s="21"/>
      <c r="BE1710" s="21"/>
      <c r="BF1710" s="22"/>
      <c r="BG1710" s="22"/>
      <c r="BH1710" s="22"/>
      <c r="BI1710" s="22"/>
      <c r="BJ1710" s="8"/>
      <c r="BK1710" s="8"/>
      <c r="BL1710" s="8"/>
      <c r="BM1710" s="8"/>
      <c r="BN1710" s="5"/>
      <c r="BO1710" s="5"/>
      <c r="BP1710" s="8"/>
      <c r="BQ1710" s="8"/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631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1664"/>
        <v xml:space="preserve">CGY </v>
      </c>
      <c r="K1711" s="14"/>
      <c r="L1711" s="13">
        <v>0.15</v>
      </c>
      <c r="M1711" s="28">
        <v>0.1</v>
      </c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23"/>
      <c r="AF1711" s="23"/>
      <c r="AG1711" s="26"/>
      <c r="AH1711" s="26"/>
      <c r="AI1711" s="53"/>
      <c r="AJ1711" s="6"/>
      <c r="AK1711" s="23"/>
      <c r="AL1711" s="23"/>
      <c r="AM1711" s="23"/>
      <c r="AN1711" s="23"/>
      <c r="AO1711" s="23"/>
      <c r="AP1711" s="23"/>
      <c r="AQ1711" s="23"/>
      <c r="AR1711" s="66">
        <v>0</v>
      </c>
      <c r="AS1711" s="8"/>
      <c r="AT1711" s="19"/>
      <c r="AU1711" s="19"/>
      <c r="AV1711" s="12"/>
      <c r="AW1711" s="12"/>
      <c r="AX1711" s="8"/>
      <c r="AY1711" s="8"/>
      <c r="AZ1711" s="8"/>
      <c r="BA1711" s="8"/>
      <c r="BB1711" s="62"/>
      <c r="BC1711" s="21"/>
      <c r="BD1711" s="21"/>
      <c r="BE1711" s="21"/>
      <c r="BF1711" s="22"/>
      <c r="BG1711" s="22"/>
      <c r="BH1711" s="22"/>
      <c r="BI1711" s="22"/>
      <c r="BJ1711" s="8"/>
      <c r="BK1711" s="8"/>
      <c r="BL1711" s="8"/>
      <c r="BM1711" s="8"/>
      <c r="BN1711" s="5"/>
      <c r="BO1711" s="5"/>
      <c r="BP1711" s="8"/>
      <c r="BQ1711" s="8"/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631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664"/>
        <v xml:space="preserve">BOS </v>
      </c>
      <c r="K1712" s="14"/>
      <c r="L1712" s="13">
        <v>0.15</v>
      </c>
      <c r="M1712" s="28">
        <v>0.1</v>
      </c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23"/>
      <c r="AF1712" s="23"/>
      <c r="AG1712" s="26"/>
      <c r="AH1712" s="26"/>
      <c r="AI1712" s="53"/>
      <c r="AJ1712" s="6"/>
      <c r="AK1712" s="23"/>
      <c r="AL1712" s="23"/>
      <c r="AM1712" s="23"/>
      <c r="AN1712" s="23"/>
      <c r="AO1712" s="23"/>
      <c r="AP1712" s="23"/>
      <c r="AQ1712" s="23"/>
      <c r="AR1712" s="66">
        <v>0</v>
      </c>
      <c r="AS1712" s="8"/>
      <c r="AT1712" s="19"/>
      <c r="AU1712" s="19"/>
      <c r="AV1712" s="12"/>
      <c r="AW1712" s="12"/>
      <c r="AX1712" s="8"/>
      <c r="AY1712" s="8"/>
      <c r="AZ1712" s="8"/>
      <c r="BA1712" s="8"/>
      <c r="BB1712" s="62"/>
      <c r="BC1712" s="21"/>
      <c r="BD1712" s="21"/>
      <c r="BE1712" s="21"/>
      <c r="BF1712" s="22"/>
      <c r="BG1712" s="22"/>
      <c r="BH1712" s="22"/>
      <c r="BI1712" s="22"/>
      <c r="BJ1712" s="8"/>
      <c r="BK1712" s="8"/>
      <c r="BL1712" s="8"/>
      <c r="BM1712" s="8"/>
      <c r="BN1712" s="5"/>
      <c r="BO1712" s="5"/>
      <c r="BP1712" s="8"/>
      <c r="BQ1712" s="8"/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631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664"/>
        <v xml:space="preserve">NYR </v>
      </c>
      <c r="K1713" s="14"/>
      <c r="L1713" s="13">
        <v>0.15</v>
      </c>
      <c r="M1713" s="28">
        <v>0.1</v>
      </c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23"/>
      <c r="AF1713" s="23"/>
      <c r="AG1713" s="26"/>
      <c r="AH1713" s="26"/>
      <c r="AI1713" s="53"/>
      <c r="AJ1713" s="6"/>
      <c r="AK1713" s="23"/>
      <c r="AL1713" s="23"/>
      <c r="AM1713" s="23"/>
      <c r="AN1713" s="23"/>
      <c r="AO1713" s="23"/>
      <c r="AP1713" s="23"/>
      <c r="AQ1713" s="23"/>
      <c r="AR1713" s="66">
        <v>0</v>
      </c>
      <c r="AS1713" s="8"/>
      <c r="AT1713" s="19"/>
      <c r="AU1713" s="19"/>
      <c r="AV1713" s="12"/>
      <c r="AW1713" s="12"/>
      <c r="AX1713" s="8"/>
      <c r="AY1713" s="8"/>
      <c r="AZ1713" s="8"/>
      <c r="BA1713" s="8"/>
      <c r="BB1713" s="62"/>
      <c r="BC1713" s="21"/>
      <c r="BD1713" s="21"/>
      <c r="BE1713" s="21"/>
      <c r="BF1713" s="22"/>
      <c r="BG1713" s="22"/>
      <c r="BH1713" s="22"/>
      <c r="BI1713" s="22"/>
      <c r="BJ1713" s="8"/>
      <c r="BK1713" s="8"/>
      <c r="BL1713" s="8"/>
      <c r="BM1713" s="8"/>
      <c r="BN1713" s="5"/>
      <c r="BO1713" s="5"/>
      <c r="BP1713" s="8"/>
      <c r="BQ1713" s="8"/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631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664"/>
        <v xml:space="preserve">LAK </v>
      </c>
      <c r="K1714" s="14"/>
      <c r="L1714" s="13">
        <v>0.15</v>
      </c>
      <c r="M1714" s="28">
        <v>0.1</v>
      </c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23"/>
      <c r="AF1714" s="23"/>
      <c r="AG1714" s="26"/>
      <c r="AH1714" s="26"/>
      <c r="AI1714" s="53"/>
      <c r="AJ1714" s="6"/>
      <c r="AK1714" s="23"/>
      <c r="AL1714" s="23"/>
      <c r="AM1714" s="23"/>
      <c r="AN1714" s="23"/>
      <c r="AO1714" s="23"/>
      <c r="AP1714" s="23"/>
      <c r="AQ1714" s="23"/>
      <c r="AR1714" s="66">
        <v>0</v>
      </c>
      <c r="AS1714" s="8"/>
      <c r="AT1714" s="19"/>
      <c r="AU1714" s="19"/>
      <c r="AV1714" s="12"/>
      <c r="AW1714" s="12"/>
      <c r="AX1714" s="8"/>
      <c r="AY1714" s="8"/>
      <c r="AZ1714" s="8"/>
      <c r="BA1714" s="8"/>
      <c r="BB1714" s="62"/>
      <c r="BC1714" s="21"/>
      <c r="BD1714" s="21"/>
      <c r="BE1714" s="21"/>
      <c r="BF1714" s="22"/>
      <c r="BG1714" s="22"/>
      <c r="BH1714" s="22"/>
      <c r="BI1714" s="22"/>
      <c r="BJ1714" s="8"/>
      <c r="BK1714" s="8"/>
      <c r="BL1714" s="8"/>
      <c r="BM1714" s="8"/>
      <c r="BN1714" s="5"/>
      <c r="BO1714" s="5"/>
      <c r="BP1714" s="8"/>
      <c r="BQ1714" s="8"/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631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664"/>
        <v xml:space="preserve">CBJ </v>
      </c>
      <c r="K1715" s="14"/>
      <c r="L1715" s="13">
        <v>0.15</v>
      </c>
      <c r="M1715" s="28">
        <v>0.1</v>
      </c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23"/>
      <c r="AF1715" s="23"/>
      <c r="AG1715" s="26"/>
      <c r="AH1715" s="26"/>
      <c r="AI1715" s="53"/>
      <c r="AJ1715" s="6"/>
      <c r="AK1715" s="23"/>
      <c r="AL1715" s="23"/>
      <c r="AM1715" s="23"/>
      <c r="AN1715" s="23"/>
      <c r="AO1715" s="23"/>
      <c r="AP1715" s="23"/>
      <c r="AQ1715" s="23"/>
      <c r="AR1715" s="66">
        <v>0</v>
      </c>
      <c r="AS1715" s="8"/>
      <c r="AT1715" s="19"/>
      <c r="AU1715" s="19"/>
      <c r="AV1715" s="12"/>
      <c r="AW1715" s="12"/>
      <c r="AX1715" s="8"/>
      <c r="AY1715" s="8"/>
      <c r="AZ1715" s="8"/>
      <c r="BA1715" s="8"/>
      <c r="BB1715" s="62"/>
      <c r="BC1715" s="21"/>
      <c r="BD1715" s="21"/>
      <c r="BE1715" s="21"/>
      <c r="BF1715" s="22"/>
      <c r="BG1715" s="22"/>
      <c r="BH1715" s="22"/>
      <c r="BI1715" s="22"/>
      <c r="BJ1715" s="8"/>
      <c r="BK1715" s="8"/>
      <c r="BL1715" s="8"/>
      <c r="BM1715" s="8"/>
      <c r="BN1715" s="5"/>
      <c r="BO1715" s="5"/>
      <c r="BP1715" s="8"/>
      <c r="BQ1715" s="8"/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631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664"/>
        <v xml:space="preserve">NYI </v>
      </c>
      <c r="K1716" s="14"/>
      <c r="L1716" s="13">
        <v>0.15</v>
      </c>
      <c r="M1716" s="28">
        <v>0.1</v>
      </c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23"/>
      <c r="AF1716" s="23"/>
      <c r="AG1716" s="26"/>
      <c r="AH1716" s="26"/>
      <c r="AI1716" s="53"/>
      <c r="AJ1716" s="6"/>
      <c r="AK1716" s="23"/>
      <c r="AL1716" s="23"/>
      <c r="AM1716" s="23"/>
      <c r="AN1716" s="23"/>
      <c r="AO1716" s="23"/>
      <c r="AP1716" s="23"/>
      <c r="AQ1716" s="23"/>
      <c r="AR1716" s="66">
        <v>0</v>
      </c>
      <c r="AS1716" s="8"/>
      <c r="AT1716" s="19"/>
      <c r="AU1716" s="19"/>
      <c r="AV1716" s="12"/>
      <c r="AW1716" s="12"/>
      <c r="AX1716" s="8"/>
      <c r="AY1716" s="8"/>
      <c r="AZ1716" s="8"/>
      <c r="BA1716" s="8"/>
      <c r="BB1716" s="62"/>
      <c r="BC1716" s="21"/>
      <c r="BD1716" s="21"/>
      <c r="BE1716" s="21"/>
      <c r="BF1716" s="22"/>
      <c r="BG1716" s="22"/>
      <c r="BH1716" s="22"/>
      <c r="BI1716" s="22"/>
      <c r="BJ1716" s="8"/>
      <c r="BK1716" s="8"/>
      <c r="BL1716" s="8"/>
      <c r="BM1716" s="8"/>
      <c r="BN1716" s="5"/>
      <c r="BO1716" s="5"/>
      <c r="BP1716" s="8"/>
      <c r="BQ1716" s="8"/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631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664"/>
        <v xml:space="preserve">PHI </v>
      </c>
      <c r="K1717" s="14"/>
      <c r="L1717" s="13">
        <v>0.15</v>
      </c>
      <c r="M1717" s="28">
        <v>0.1</v>
      </c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23"/>
      <c r="AF1717" s="23"/>
      <c r="AG1717" s="26"/>
      <c r="AH1717" s="26"/>
      <c r="AI1717" s="53"/>
      <c r="AJ1717" s="6"/>
      <c r="AK1717" s="23"/>
      <c r="AL1717" s="23"/>
      <c r="AM1717" s="23"/>
      <c r="AN1717" s="23"/>
      <c r="AO1717" s="23"/>
      <c r="AP1717" s="23"/>
      <c r="AQ1717" s="23"/>
      <c r="AR1717" s="66">
        <v>0</v>
      </c>
      <c r="AS1717" s="8"/>
      <c r="AT1717" s="19"/>
      <c r="AU1717" s="19"/>
      <c r="AV1717" s="12"/>
      <c r="AW1717" s="12"/>
      <c r="AX1717" s="8"/>
      <c r="AY1717" s="8"/>
      <c r="AZ1717" s="8"/>
      <c r="BA1717" s="8"/>
      <c r="BB1717" s="62"/>
      <c r="BC1717" s="21"/>
      <c r="BD1717" s="21"/>
      <c r="BE1717" s="21"/>
      <c r="BF1717" s="22"/>
      <c r="BG1717" s="22"/>
      <c r="BH1717" s="22"/>
      <c r="BI1717" s="22"/>
      <c r="BJ1717" s="8"/>
      <c r="BK1717" s="8"/>
      <c r="BL1717" s="8"/>
      <c r="BM1717" s="8"/>
      <c r="BN1717" s="5"/>
      <c r="BO1717" s="5"/>
      <c r="BP1717" s="8"/>
      <c r="BQ1717" s="8"/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631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664"/>
        <v xml:space="preserve">UTA </v>
      </c>
      <c r="K1718" s="14"/>
      <c r="L1718" s="13">
        <v>0.15</v>
      </c>
      <c r="M1718" s="28">
        <v>0.1</v>
      </c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23"/>
      <c r="AF1718" s="23"/>
      <c r="AG1718" s="26"/>
      <c r="AH1718" s="26"/>
      <c r="AI1718" s="53"/>
      <c r="AJ1718" s="6"/>
      <c r="AK1718" s="23"/>
      <c r="AL1718" s="23"/>
      <c r="AM1718" s="23"/>
      <c r="AN1718" s="23"/>
      <c r="AO1718" s="23"/>
      <c r="AP1718" s="23"/>
      <c r="AQ1718" s="23"/>
      <c r="AR1718" s="66">
        <v>0</v>
      </c>
      <c r="AS1718" s="8"/>
      <c r="AT1718" s="19"/>
      <c r="AU1718" s="19"/>
      <c r="AV1718" s="12"/>
      <c r="AW1718" s="12"/>
      <c r="AX1718" s="8"/>
      <c r="AY1718" s="8"/>
      <c r="AZ1718" s="8"/>
      <c r="BA1718" s="8"/>
      <c r="BB1718" s="62"/>
      <c r="BC1718" s="21"/>
      <c r="BD1718" s="21"/>
      <c r="BE1718" s="21"/>
      <c r="BF1718" s="22"/>
      <c r="BG1718" s="22"/>
      <c r="BH1718" s="22"/>
      <c r="BI1718" s="22"/>
      <c r="BJ1718" s="8"/>
      <c r="BK1718" s="8"/>
      <c r="BL1718" s="8"/>
      <c r="BM1718" s="8"/>
      <c r="BN1718" s="5"/>
      <c r="BO1718" s="5"/>
      <c r="BP1718" s="8"/>
      <c r="BQ1718" s="8"/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631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664"/>
        <v xml:space="preserve">TBL </v>
      </c>
      <c r="K1719" s="14"/>
      <c r="L1719" s="13">
        <v>0.15</v>
      </c>
      <c r="M1719" s="28">
        <v>0.1</v>
      </c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23"/>
      <c r="AF1719" s="23"/>
      <c r="AG1719" s="26"/>
      <c r="AH1719" s="26"/>
      <c r="AI1719" s="53"/>
      <c r="AJ1719" s="6"/>
      <c r="AK1719" s="23"/>
      <c r="AL1719" s="23"/>
      <c r="AM1719" s="23"/>
      <c r="AN1719" s="23"/>
      <c r="AO1719" s="23"/>
      <c r="AP1719" s="23"/>
      <c r="AQ1719" s="23"/>
      <c r="AR1719" s="66">
        <v>0</v>
      </c>
      <c r="AS1719" s="8"/>
      <c r="AT1719" s="19"/>
      <c r="AU1719" s="19"/>
      <c r="AV1719" s="12"/>
      <c r="AW1719" s="12"/>
      <c r="AX1719" s="8"/>
      <c r="AY1719" s="8"/>
      <c r="AZ1719" s="8"/>
      <c r="BA1719" s="8"/>
      <c r="BB1719" s="62"/>
      <c r="BC1719" s="21"/>
      <c r="BD1719" s="21"/>
      <c r="BE1719" s="21"/>
      <c r="BF1719" s="22"/>
      <c r="BG1719" s="22"/>
      <c r="BH1719" s="22"/>
      <c r="BI1719" s="22"/>
      <c r="BJ1719" s="8"/>
      <c r="BK1719" s="8"/>
      <c r="BL1719" s="8"/>
      <c r="BM1719" s="8"/>
      <c r="BN1719" s="5"/>
      <c r="BO1719" s="5"/>
      <c r="BP1719" s="8"/>
      <c r="BQ1719" s="8"/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631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664"/>
        <v xml:space="preserve">ANA </v>
      </c>
      <c r="K1720" s="14"/>
      <c r="L1720" s="13">
        <v>0.15</v>
      </c>
      <c r="M1720" s="28">
        <v>0.1</v>
      </c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23"/>
      <c r="AF1720" s="23"/>
      <c r="AG1720" s="26"/>
      <c r="AH1720" s="26"/>
      <c r="AI1720" s="53"/>
      <c r="AJ1720" s="6"/>
      <c r="AK1720" s="23"/>
      <c r="AL1720" s="23"/>
      <c r="AM1720" s="23"/>
      <c r="AN1720" s="23"/>
      <c r="AO1720" s="23"/>
      <c r="AP1720" s="23"/>
      <c r="AQ1720" s="23"/>
      <c r="AR1720" s="66">
        <v>0</v>
      </c>
      <c r="AS1720" s="8"/>
      <c r="AT1720" s="19"/>
      <c r="AU1720" s="19"/>
      <c r="AV1720" s="12"/>
      <c r="AW1720" s="12"/>
      <c r="AX1720" s="8"/>
      <c r="AY1720" s="8"/>
      <c r="AZ1720" s="8"/>
      <c r="BA1720" s="8"/>
      <c r="BB1720" s="62"/>
      <c r="BC1720" s="21"/>
      <c r="BD1720" s="21"/>
      <c r="BE1720" s="21"/>
      <c r="BF1720" s="22"/>
      <c r="BG1720" s="22"/>
      <c r="BH1720" s="22"/>
      <c r="BI1720" s="22"/>
      <c r="BJ1720" s="8"/>
      <c r="BK1720" s="8"/>
      <c r="BL1720" s="8"/>
      <c r="BM1720" s="8"/>
      <c r="BN1720" s="5"/>
      <c r="BO1720" s="5"/>
      <c r="BP1720" s="8"/>
      <c r="BQ1720" s="8"/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631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1664"/>
        <v xml:space="preserve">EDM </v>
      </c>
      <c r="K1721" s="14"/>
      <c r="L1721" s="13">
        <v>0.15</v>
      </c>
      <c r="M1721" s="28">
        <v>0.1</v>
      </c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23"/>
      <c r="AF1721" s="23"/>
      <c r="AG1721" s="26"/>
      <c r="AH1721" s="26"/>
      <c r="AI1721" s="53"/>
      <c r="AJ1721" s="6"/>
      <c r="AK1721" s="23"/>
      <c r="AL1721" s="23"/>
      <c r="AM1721" s="23"/>
      <c r="AN1721" s="23"/>
      <c r="AO1721" s="23"/>
      <c r="AP1721" s="23"/>
      <c r="AQ1721" s="23"/>
      <c r="AR1721" s="66">
        <v>0</v>
      </c>
      <c r="AS1721" s="8"/>
      <c r="AT1721" s="19"/>
      <c r="AU1721" s="19"/>
      <c r="AV1721" s="12"/>
      <c r="AW1721" s="12"/>
      <c r="AX1721" s="8"/>
      <c r="AY1721" s="8"/>
      <c r="AZ1721" s="8"/>
      <c r="BA1721" s="8"/>
      <c r="BB1721" s="62"/>
      <c r="BC1721" s="21"/>
      <c r="BD1721" s="21"/>
      <c r="BE1721" s="21"/>
      <c r="BF1721" s="22"/>
      <c r="BG1721" s="22"/>
      <c r="BH1721" s="22"/>
      <c r="BI1721" s="22"/>
      <c r="BJ1721" s="8"/>
      <c r="BK1721" s="8"/>
      <c r="BL1721" s="8"/>
      <c r="BM1721" s="8"/>
      <c r="BN1721" s="5"/>
      <c r="BO1721" s="5"/>
      <c r="BP1721" s="8"/>
      <c r="BQ1721" s="8"/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631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1664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631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1664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631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1664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631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1664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631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1664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631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1664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1665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1664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1665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1664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1665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1664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1665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1664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1665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1664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1665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1664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1665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1664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1665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1664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1665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1664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1665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1664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1665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1664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1665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1664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1665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1664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1665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1664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1665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1664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1665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1664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1665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1664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1665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1664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1665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1664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1665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1664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1665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1664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665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664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665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664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665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664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665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664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665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664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665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664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665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664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665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664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665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664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665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664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665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664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665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664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665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664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665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664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665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664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665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664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665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664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665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664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665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664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665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664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665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664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665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664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665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666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665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666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665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666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665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666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665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666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665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666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665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666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665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666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665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666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665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666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665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666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665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666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665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666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665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666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665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666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665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666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665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666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665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666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665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666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665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666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665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666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1667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666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1667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666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1667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666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1667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666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1667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666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1667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666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1667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666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1667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666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1667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666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1667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666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1667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666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1667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666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1667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666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1667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666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1667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666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1667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666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1667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666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1667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666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1667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666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1667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666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1667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666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1667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666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1667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666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1667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666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1667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666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1667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666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1667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666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1667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666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1667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666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1667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666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1667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666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1667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666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1667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666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1667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666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1667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666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1667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666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1667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666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1667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666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1667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666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1667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666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1667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666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1667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666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1667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666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1667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668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1667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668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1667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668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1667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668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1667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668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1667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668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1667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668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1667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668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1667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668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1667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668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1667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668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1667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668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1667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668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1667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668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1667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668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1667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668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1667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668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1667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668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1667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668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1667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668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1667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668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669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668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669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668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669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668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669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668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669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668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669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668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669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668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669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668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669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668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669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668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669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668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669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668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669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668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669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668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669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668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669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668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669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668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669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668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669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668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669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668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669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668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669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668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669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668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669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668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669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668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669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668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669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668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669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668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669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668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669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668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669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668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669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668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669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668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669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668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669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668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669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668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669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668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669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668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669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668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669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668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669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668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669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668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669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668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669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670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669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670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669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670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669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670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669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670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669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670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669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670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669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670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669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670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669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670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669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670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669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670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669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670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669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670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669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670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669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670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669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670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669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670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669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670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669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670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669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670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671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670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671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670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671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670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671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670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671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670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671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670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671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670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671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670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671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670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671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670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671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670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671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670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671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670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671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670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671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670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671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670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671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670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671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670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671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670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671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670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671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670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671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670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671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670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671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670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671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670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671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670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671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670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671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670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671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670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671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670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671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670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671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670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671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670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671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670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671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670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671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670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671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670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671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670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671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670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671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670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671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670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671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670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671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670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671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672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671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672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671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672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671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672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671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672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671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672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671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672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671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672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671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672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671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672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671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672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671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672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671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672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671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672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671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672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671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672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671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672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671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672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671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672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671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672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671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672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673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672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673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672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673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672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673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672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673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672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673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672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673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672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673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672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673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672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673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672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673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672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673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672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673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672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673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672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673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672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673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672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673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672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673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672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673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672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673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672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673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672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673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672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673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672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673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672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673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672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673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672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673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672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673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672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673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672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673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672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673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672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673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672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673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672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673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672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673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672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673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672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673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672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673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672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673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672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673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672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673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672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673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672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673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672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673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674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673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674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673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674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673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674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673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674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673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674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673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674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673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674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673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674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673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674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673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674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673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674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673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674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673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674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673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674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673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674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673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674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673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674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673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674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673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674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673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674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675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674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675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674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675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674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675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674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675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674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675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674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675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674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675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674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675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674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675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674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675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674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675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674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675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674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675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674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675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674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675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674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675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674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675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674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675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674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675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674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675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674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675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674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675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674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675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674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675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674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675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674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675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674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675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674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675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674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675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674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675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674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675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674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675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674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675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674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675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674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675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674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675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674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675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674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675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674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675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674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675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674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675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674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675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674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675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676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675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676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675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676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675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676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675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676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675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676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675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676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675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676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675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676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675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676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675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676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675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676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675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676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675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676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675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676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675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676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675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676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675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676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675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676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675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676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675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676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677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676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677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676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677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676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677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676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677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676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677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676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677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676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677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676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677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676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677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676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677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676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677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676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677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676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677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676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677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676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677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676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677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676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677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676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677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676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677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676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677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676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677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676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677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676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677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676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677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676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677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676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677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676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677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676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677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676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677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676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677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676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677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676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677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676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677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676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677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676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677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676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677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676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677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676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677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676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677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676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677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676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677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676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677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676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677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678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677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678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677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678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677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678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677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678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677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678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677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678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677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678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677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678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677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678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677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678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677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678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677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678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677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678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677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678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677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678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677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678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677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678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677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678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677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678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677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678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679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678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679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678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679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678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679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678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679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678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679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678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679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678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679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678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679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678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679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678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679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678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679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678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679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678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679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678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679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678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679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678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679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678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679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678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679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678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679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678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679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678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679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678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679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678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679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678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679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678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679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678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679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678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679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678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679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678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679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678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679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678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679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678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679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678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679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678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679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678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679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678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679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678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679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678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679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678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679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678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679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678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679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678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679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678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679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680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679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680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679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680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679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680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679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680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679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680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679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680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679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680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679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680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679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680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679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680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679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680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679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680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679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680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679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680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679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680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679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680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679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680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679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680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679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680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679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680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681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680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681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680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681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680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681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680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681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680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681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680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681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680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681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680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681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680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681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680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681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680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681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680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681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680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681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680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681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680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681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680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681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680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681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680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681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680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681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680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681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680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681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680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681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680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681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680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681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680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681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680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681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680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681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680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681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680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681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680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681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680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681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680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681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680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681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680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681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680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681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680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681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680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681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680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681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680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681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680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681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680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681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680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681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680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681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682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681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682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681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682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681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682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681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682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681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682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681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682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681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682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681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682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681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682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681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682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681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682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681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682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681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682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681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682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681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682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681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682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681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682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681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682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681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682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681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682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683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682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683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682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683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682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683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682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683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682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683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682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683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682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683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682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683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682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683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682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683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682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683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682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683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682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683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682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683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682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683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682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683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682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683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682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683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682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683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682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683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682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683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682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683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682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683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682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683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682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683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682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683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682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683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682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683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682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683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682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683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682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683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682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683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682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683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682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683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682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683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682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683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682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683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682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683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682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683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682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683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682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683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682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683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682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683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684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683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684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683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684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683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684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683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684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683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684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683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684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683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684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683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684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683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684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683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684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683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684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683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684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683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684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683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684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683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684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683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684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683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684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683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684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683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684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683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684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685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684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685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684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685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684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685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684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685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684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685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684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685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684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685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684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685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684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685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684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685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684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685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684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685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684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685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684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685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684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685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684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685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684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685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684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685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684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685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684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685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684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685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684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685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684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685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684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685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684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685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684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685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684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685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684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685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684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685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684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685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684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685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684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685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684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685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684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685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684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685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684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685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684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685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684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685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684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685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684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685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684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685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684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685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684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685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686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685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686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685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686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685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686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685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686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685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686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685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686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685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686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685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686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685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686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685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686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685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686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685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686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685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686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685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686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685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686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685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686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685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686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685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686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685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686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685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686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687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686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687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686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687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686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687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686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687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686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687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686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687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686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687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686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687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686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687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686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687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686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687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686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687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686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687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686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687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686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687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686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687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686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687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686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687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686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687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686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687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686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687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686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687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686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687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686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687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686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687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686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687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686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687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686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687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686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687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686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687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686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687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686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687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686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687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686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687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686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687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686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687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686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687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686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687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686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687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686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687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686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687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686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687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686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687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688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687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688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687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688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687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688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687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688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687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688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687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688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687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688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687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688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687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688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687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688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687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688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687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688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687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688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687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688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687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688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687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688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687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688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687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688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687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688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687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688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689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688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689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688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689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688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689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688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689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688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689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688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689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688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689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688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689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688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689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688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689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688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689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688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689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688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689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688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689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688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689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688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689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688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689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688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689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688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689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688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689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688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689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688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689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688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689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688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689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688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689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688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689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688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689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688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689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688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689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688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689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688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689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688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689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688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689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688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689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688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689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688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689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688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689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688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689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688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689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688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689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688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689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688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689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688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689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690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689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690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689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690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689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690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689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690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689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690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689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690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689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690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689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690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689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690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689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690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689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690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689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690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689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690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689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690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689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690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689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690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689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690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689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690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689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690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689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690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691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690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691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690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691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690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691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690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691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690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691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690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691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690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691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690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691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690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691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690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691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690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691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690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691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690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691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690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691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690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691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690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691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690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691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690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691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690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691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690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691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690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691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690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691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690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691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690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691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690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691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690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691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690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691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690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691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690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691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690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691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690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691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690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691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690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691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690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691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690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691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690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691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690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691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690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691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690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691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690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691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690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691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690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691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690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691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692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691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692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691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692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691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692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691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692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691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692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691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692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691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692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691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692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691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692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691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692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691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692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691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692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691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692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691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692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691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692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691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692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691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692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691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692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691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692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691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692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693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692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693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692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693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692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693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692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693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692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693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692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693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692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693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692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693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692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693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692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693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692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693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692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693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692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693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692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693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692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693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692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693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692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693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692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693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692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693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692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693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692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693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692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693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692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693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692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693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692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693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692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693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692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693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692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693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692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693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692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693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692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693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692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693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692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693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692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693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692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693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692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693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692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693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692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693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692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693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692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693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692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693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692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693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692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693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694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693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694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693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694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693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694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693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694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693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694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693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694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693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694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693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694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693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694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693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694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693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694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693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694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693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694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693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694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693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694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693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694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693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694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693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694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693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694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693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694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665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665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665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665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666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665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1594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1595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37"/>
  <sheetViews>
    <sheetView topLeftCell="A1504" workbookViewId="0">
      <selection activeCell="F1522" sqref="F1522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3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tabSelected="1" topLeftCell="A4" workbookViewId="0">
      <selection activeCell="D37" sqref="D37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78.83203125" customWidth="1"/>
  </cols>
  <sheetData>
    <row r="1" spans="1:8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2">
      <c r="A2" t="s">
        <v>48</v>
      </c>
      <c r="B2">
        <v>0.95</v>
      </c>
      <c r="C2">
        <v>1.01</v>
      </c>
      <c r="D2" t="s">
        <v>1588</v>
      </c>
      <c r="E2" t="s">
        <v>1791</v>
      </c>
      <c r="F2" t="s">
        <v>1794</v>
      </c>
    </row>
    <row r="3" spans="1:8" x14ac:dyDescent="0.2">
      <c r="A3" t="s">
        <v>7</v>
      </c>
      <c r="B3">
        <v>1</v>
      </c>
      <c r="C3">
        <v>1</v>
      </c>
    </row>
    <row r="4" spans="1:8" x14ac:dyDescent="0.2">
      <c r="A4" t="s">
        <v>5</v>
      </c>
      <c r="B4">
        <v>0.98</v>
      </c>
      <c r="C4">
        <v>1</v>
      </c>
      <c r="E4" t="s">
        <v>1787</v>
      </c>
    </row>
    <row r="5" spans="1:8" x14ac:dyDescent="0.2">
      <c r="A5" t="s">
        <v>42</v>
      </c>
      <c r="B5">
        <v>1</v>
      </c>
      <c r="C5">
        <v>1.0149999999999999</v>
      </c>
      <c r="D5" t="s">
        <v>1793</v>
      </c>
    </row>
    <row r="6" spans="1:8" x14ac:dyDescent="0.2">
      <c r="A6" t="s">
        <v>32</v>
      </c>
      <c r="B6">
        <v>0.97</v>
      </c>
      <c r="C6">
        <v>1</v>
      </c>
      <c r="D6" t="s">
        <v>1738</v>
      </c>
      <c r="E6" t="s">
        <v>1784</v>
      </c>
      <c r="F6" s="71"/>
    </row>
    <row r="7" spans="1:8" x14ac:dyDescent="0.2">
      <c r="A7" t="s">
        <v>22</v>
      </c>
      <c r="B7">
        <v>0.98</v>
      </c>
      <c r="C7">
        <v>1</v>
      </c>
      <c r="D7" t="s">
        <v>1740</v>
      </c>
    </row>
    <row r="8" spans="1:8" x14ac:dyDescent="0.2">
      <c r="A8" t="s">
        <v>14</v>
      </c>
      <c r="B8">
        <v>0.97499999999999998</v>
      </c>
      <c r="C8">
        <v>1</v>
      </c>
      <c r="E8" t="s">
        <v>1780</v>
      </c>
      <c r="F8" t="s">
        <v>1944</v>
      </c>
    </row>
    <row r="9" spans="1:8" x14ac:dyDescent="0.2">
      <c r="A9" t="s">
        <v>24</v>
      </c>
      <c r="B9">
        <v>0.97499999999999998</v>
      </c>
      <c r="C9">
        <v>1.0249999999999999</v>
      </c>
      <c r="D9" t="s">
        <v>1602</v>
      </c>
      <c r="E9" s="72" t="s">
        <v>1603</v>
      </c>
    </row>
    <row r="10" spans="1:8" x14ac:dyDescent="0.2">
      <c r="A10" t="s">
        <v>34</v>
      </c>
      <c r="B10">
        <v>0.98</v>
      </c>
      <c r="C10">
        <v>1</v>
      </c>
      <c r="D10" t="s">
        <v>1955</v>
      </c>
      <c r="G10" s="25" t="s">
        <v>1166</v>
      </c>
    </row>
    <row r="11" spans="1:8" x14ac:dyDescent="0.2">
      <c r="A11" t="s">
        <v>30</v>
      </c>
      <c r="B11">
        <v>1</v>
      </c>
      <c r="C11">
        <v>1</v>
      </c>
    </row>
    <row r="12" spans="1:8" x14ac:dyDescent="0.2">
      <c r="A12" t="s">
        <v>17</v>
      </c>
      <c r="B12">
        <v>0.94</v>
      </c>
      <c r="C12">
        <v>1.0149999999999999</v>
      </c>
      <c r="D12" t="s">
        <v>1943</v>
      </c>
      <c r="E12" t="s">
        <v>1945</v>
      </c>
    </row>
    <row r="13" spans="1:8" x14ac:dyDescent="0.2">
      <c r="A13" t="s">
        <v>10</v>
      </c>
      <c r="B13">
        <v>0.98</v>
      </c>
      <c r="C13">
        <v>1.04</v>
      </c>
      <c r="D13" t="s">
        <v>1293</v>
      </c>
      <c r="E13" t="s">
        <v>1601</v>
      </c>
    </row>
    <row r="14" spans="1:8" x14ac:dyDescent="0.2">
      <c r="A14" t="s">
        <v>28</v>
      </c>
      <c r="B14">
        <v>0.95</v>
      </c>
      <c r="C14">
        <v>1.0449999999999999</v>
      </c>
      <c r="D14" t="s">
        <v>1598</v>
      </c>
      <c r="E14" t="s">
        <v>1605</v>
      </c>
      <c r="F14" t="s">
        <v>1951</v>
      </c>
    </row>
    <row r="15" spans="1:8" x14ac:dyDescent="0.2">
      <c r="A15" t="s">
        <v>33</v>
      </c>
      <c r="B15">
        <v>0.94</v>
      </c>
      <c r="C15">
        <v>1.04</v>
      </c>
      <c r="D15" t="s">
        <v>1604</v>
      </c>
      <c r="E15" t="s">
        <v>1776</v>
      </c>
      <c r="F15" t="s">
        <v>1788</v>
      </c>
      <c r="G15" t="s">
        <v>1366</v>
      </c>
      <c r="H15" t="s">
        <v>1792</v>
      </c>
    </row>
    <row r="16" spans="1:8" x14ac:dyDescent="0.2">
      <c r="A16" t="s">
        <v>19</v>
      </c>
      <c r="B16">
        <v>0.98</v>
      </c>
      <c r="C16">
        <v>1</v>
      </c>
      <c r="D16" t="s">
        <v>1785</v>
      </c>
      <c r="E16" t="s">
        <v>1946</v>
      </c>
      <c r="F16" t="s">
        <v>1947</v>
      </c>
    </row>
    <row r="17" spans="1:8" x14ac:dyDescent="0.2">
      <c r="A17" t="s">
        <v>4</v>
      </c>
      <c r="B17">
        <v>0.99</v>
      </c>
      <c r="C17">
        <v>1.02</v>
      </c>
      <c r="D17" t="s">
        <v>1940</v>
      </c>
      <c r="E17" t="s">
        <v>1443</v>
      </c>
      <c r="F17" t="s">
        <v>1948</v>
      </c>
    </row>
    <row r="18" spans="1:8" x14ac:dyDescent="0.2">
      <c r="A18" t="s">
        <v>35</v>
      </c>
      <c r="B18">
        <v>1</v>
      </c>
      <c r="C18">
        <v>1</v>
      </c>
      <c r="D18" t="s">
        <v>1441</v>
      </c>
    </row>
    <row r="19" spans="1:8" x14ac:dyDescent="0.2">
      <c r="A19" t="s">
        <v>37</v>
      </c>
      <c r="B19">
        <v>0.94</v>
      </c>
      <c r="C19">
        <v>1.01</v>
      </c>
      <c r="D19" t="s">
        <v>940</v>
      </c>
      <c r="E19" t="s">
        <v>1073</v>
      </c>
      <c r="F19" t="s">
        <v>1599</v>
      </c>
    </row>
    <row r="20" spans="1:8" x14ac:dyDescent="0.2">
      <c r="A20" t="s">
        <v>20</v>
      </c>
      <c r="B20">
        <v>0.99</v>
      </c>
      <c r="C20">
        <v>1.03</v>
      </c>
      <c r="D20" t="s">
        <v>1739</v>
      </c>
    </row>
    <row r="21" spans="1:8" x14ac:dyDescent="0.2">
      <c r="A21" t="s">
        <v>39</v>
      </c>
      <c r="B21">
        <v>1</v>
      </c>
      <c r="C21">
        <v>1</v>
      </c>
    </row>
    <row r="22" spans="1:8" x14ac:dyDescent="0.2">
      <c r="A22" t="s">
        <v>43</v>
      </c>
      <c r="B22">
        <v>0.99</v>
      </c>
      <c r="C22">
        <v>1.03</v>
      </c>
      <c r="D22" t="s">
        <v>1168</v>
      </c>
      <c r="F22" t="s">
        <v>1941</v>
      </c>
    </row>
    <row r="23" spans="1:8" x14ac:dyDescent="0.2">
      <c r="A23" t="s">
        <v>21</v>
      </c>
      <c r="B23">
        <v>1</v>
      </c>
      <c r="C23">
        <v>1.05</v>
      </c>
      <c r="D23" t="s">
        <v>1783</v>
      </c>
      <c r="E23" t="s">
        <v>1950</v>
      </c>
    </row>
    <row r="24" spans="1:8" x14ac:dyDescent="0.2">
      <c r="A24" t="s">
        <v>13</v>
      </c>
      <c r="B24">
        <v>1</v>
      </c>
      <c r="C24">
        <v>1</v>
      </c>
      <c r="G24" t="s">
        <v>1440</v>
      </c>
    </row>
    <row r="25" spans="1:8" x14ac:dyDescent="0.2">
      <c r="A25" t="s">
        <v>40</v>
      </c>
      <c r="B25">
        <v>0.98499999999999999</v>
      </c>
      <c r="C25">
        <v>1</v>
      </c>
      <c r="D25" t="s">
        <v>904</v>
      </c>
    </row>
    <row r="26" spans="1:8" x14ac:dyDescent="0.2">
      <c r="A26" t="s">
        <v>12</v>
      </c>
      <c r="B26">
        <v>0.95</v>
      </c>
      <c r="C26">
        <v>1.01</v>
      </c>
      <c r="D26" t="s">
        <v>1779</v>
      </c>
      <c r="E26" t="s">
        <v>1953</v>
      </c>
      <c r="F26" t="s">
        <v>1954</v>
      </c>
    </row>
    <row r="27" spans="1:8" x14ac:dyDescent="0.2">
      <c r="A27" t="s">
        <v>41</v>
      </c>
      <c r="B27">
        <v>0.93</v>
      </c>
      <c r="C27">
        <v>1.05</v>
      </c>
      <c r="D27" t="s">
        <v>1442</v>
      </c>
      <c r="E27" t="s">
        <v>1781</v>
      </c>
      <c r="F27" t="s">
        <v>1782</v>
      </c>
      <c r="G27" t="s">
        <v>1952</v>
      </c>
    </row>
    <row r="28" spans="1:8" x14ac:dyDescent="0.2">
      <c r="A28" t="s">
        <v>18</v>
      </c>
      <c r="B28">
        <v>0.96</v>
      </c>
      <c r="C28">
        <v>1.01</v>
      </c>
      <c r="D28" t="s">
        <v>1589</v>
      </c>
      <c r="E28" t="s">
        <v>1789</v>
      </c>
    </row>
    <row r="29" spans="1:8" x14ac:dyDescent="0.2">
      <c r="A29" t="s">
        <v>15</v>
      </c>
      <c r="B29">
        <v>0.96</v>
      </c>
      <c r="C29">
        <v>1</v>
      </c>
      <c r="D29" t="s">
        <v>1212</v>
      </c>
      <c r="E29" t="s">
        <v>1786</v>
      </c>
    </row>
    <row r="30" spans="1:8" x14ac:dyDescent="0.2">
      <c r="A30" t="s">
        <v>23</v>
      </c>
      <c r="B30">
        <v>0.96499999999999997</v>
      </c>
      <c r="C30">
        <v>1.02</v>
      </c>
      <c r="D30" t="s">
        <v>1778</v>
      </c>
      <c r="E30" t="s">
        <v>528</v>
      </c>
      <c r="F30" t="s">
        <v>1777</v>
      </c>
    </row>
    <row r="31" spans="1:8" x14ac:dyDescent="0.2">
      <c r="A31" t="s">
        <v>25</v>
      </c>
      <c r="B31">
        <v>0.96499999999999997</v>
      </c>
      <c r="C31">
        <v>1.04</v>
      </c>
      <c r="D31" t="s">
        <v>1439</v>
      </c>
      <c r="E31" t="s">
        <v>1600</v>
      </c>
      <c r="F31" t="s">
        <v>1774</v>
      </c>
      <c r="G31" t="s">
        <v>1775</v>
      </c>
      <c r="H31" t="s">
        <v>1956</v>
      </c>
    </row>
    <row r="32" spans="1:8" x14ac:dyDescent="0.2">
      <c r="A32" t="s">
        <v>16</v>
      </c>
      <c r="B32">
        <v>1</v>
      </c>
      <c r="C32">
        <v>1.02</v>
      </c>
      <c r="D32" t="s">
        <v>1942</v>
      </c>
    </row>
    <row r="33" spans="1:6" x14ac:dyDescent="0.2">
      <c r="A33" t="s">
        <v>49</v>
      </c>
      <c r="B33">
        <v>0.97499999999999998</v>
      </c>
      <c r="C33">
        <v>1</v>
      </c>
      <c r="D33" t="s">
        <v>692</v>
      </c>
      <c r="F33" t="s">
        <v>1790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29" zoomScaleNormal="91" workbookViewId="0">
      <selection activeCell="D59" sqref="D59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1597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1596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3.1204106601142572</v>
      </c>
      <c r="M2" s="5" cm="1">
        <f t="array" ref="M2">INDEX('2026'!AM:AM, MAX(_xlfn._xlws.FILTER(ROW('2026'!E:E), ('2026'!E:E=Goalies!C2)*('2026'!AM:AM&lt;&gt;""))))</f>
        <v>3.37</v>
      </c>
      <c r="N2" s="5">
        <f t="shared" ref="N2:N33" si="3">J2*M2</f>
        <v>3.2688999999999999</v>
      </c>
      <c r="O2" s="5" cm="1">
        <f t="array" ref="O2">IFERROR(INDEX('2026'!AO:AO, MAX(_xlfn._xlws.FILTER(ROW('2026'!I:I), ('2026'!I:I=Goalies!B2)*('2026'!AO:AO&lt;&gt;"")))),"")</f>
        <v>3.3103471329870824</v>
      </c>
      <c r="P2" s="65">
        <f>M2*J2</f>
        <v>3.2688999999999999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3.1204106601142572</v>
      </c>
      <c r="M3" s="5" cm="1">
        <f t="array" ref="M3">INDEX('2026'!AM:AM, MAX(_xlfn._xlws.FILTER(ROW('2026'!E:E), ('2026'!E:E=Goalies!C3)*('2026'!AM:AM&lt;&gt;""))))</f>
        <v>3.37</v>
      </c>
      <c r="N3" s="5">
        <f t="shared" si="3"/>
        <v>3.4879499999999997</v>
      </c>
      <c r="O3" s="5" cm="1">
        <f t="array" ref="O3">IFERROR(INDEX('2026'!AO:AO, MAX(_xlfn._xlws.FILTER(ROW('2026'!I:I), ('2026'!I:I=Goalies!B3)*('2026'!AO:AO&lt;&gt;"")))),"")</f>
        <v>3.4136087788085634</v>
      </c>
      <c r="P3" s="65">
        <f t="shared" ref="P3:P67" si="13">M3*J3</f>
        <v>3.4879499999999997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3.1204106601142572</v>
      </c>
      <c r="M4" s="5" cm="1">
        <f t="array" ref="M4">INDEX('2026'!AM:AM, MAX(_xlfn._xlws.FILTER(ROW('2026'!E:E), ('2026'!E:E=Goalies!C4)*('2026'!AM:AM&lt;&gt;""))))</f>
        <v>3.37</v>
      </c>
      <c r="N4" s="5">
        <f t="shared" si="3"/>
        <v>3.5385000000000004</v>
      </c>
      <c r="O4" s="5" cm="1">
        <f t="array" ref="O4">IFERROR(INDEX('2026'!AO:AO, MAX(_xlfn._xlws.FILTER(ROW('2026'!I:I), ('2026'!I:I=Goalies!B4)*('2026'!AO:AO&lt;&gt;"")))),"")</f>
        <v>3.3497393489345262</v>
      </c>
      <c r="P4" s="65">
        <f t="shared" si="13"/>
        <v>3.5385000000000004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2.9318876310919304</v>
      </c>
      <c r="M5" s="5" cm="1">
        <f t="array" ref="M5">INDEX('2026'!AM:AM, MAX(_xlfn._xlws.FILTER(ROW('2026'!E:E), ('2026'!E:E=Goalies!C5)*('2026'!AM:AM&lt;&gt;""))))</f>
        <v>3.0640667389033434</v>
      </c>
      <c r="N5" s="5">
        <f t="shared" si="3"/>
        <v>2.9874650704307597</v>
      </c>
      <c r="O5" s="5" cm="1">
        <f t="array" ref="O5">IFERROR(INDEX('2026'!AO:AO, MAX(_xlfn._xlws.FILTER(ROW('2026'!I:I), ('2026'!I:I=Goalies!B5)*('2026'!AO:AO&lt;&gt;"")))),"")</f>
        <v>3.0951625590564968</v>
      </c>
      <c r="P5" s="65">
        <f>M5*J5</f>
        <v>2.9874650704307597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2.9318876310919304</v>
      </c>
      <c r="M6" s="5" cm="1">
        <f t="array" ref="M6">INDEX('2026'!AM:AM, MAX(_xlfn._xlws.FILTER(ROW('2026'!E:E), ('2026'!E:E=Goalies!C6)*('2026'!AM:AM&lt;&gt;""))))</f>
        <v>3.0640667389033434</v>
      </c>
      <c r="N6" s="5">
        <f t="shared" si="3"/>
        <v>3.1866294084594773</v>
      </c>
      <c r="O6" s="5" cm="1">
        <f t="array" ref="O6">IFERROR(INDEX('2026'!AO:AO, MAX(_xlfn._xlws.FILTER(ROW('2026'!I:I), ('2026'!I:I=Goalies!B6)*('2026'!AO:AO&lt;&gt;"")))),"")</f>
        <v>3.2320515718355916</v>
      </c>
      <c r="P6" s="65">
        <f>M6*J6</f>
        <v>3.1866294084594773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3.0954569936043623</v>
      </c>
      <c r="M7" s="5" cm="1">
        <f t="array" ref="M7">INDEX('2026'!AM:AM, MAX(_xlfn._xlws.FILTER(ROW('2026'!E:E), ('2026'!E:E=Goalies!C7)*('2026'!AM:AM&lt;&gt;""))))</f>
        <v>3.0585090047302281</v>
      </c>
      <c r="N7" s="5">
        <f t="shared" si="3"/>
        <v>3.1043866398011812</v>
      </c>
      <c r="O7" s="5" cm="1">
        <f t="array" ref="O7">IFERROR(INDEX('2026'!AO:AO, MAX(_xlfn._xlws.FILTER(ROW('2026'!I:I), ('2026'!I:I=Goalies!B7)*('2026'!AO:AO&lt;&gt;"")))),"")</f>
        <v>3.1550157853695722</v>
      </c>
      <c r="P7" s="65">
        <f t="shared" si="13"/>
        <v>3.1043866398011812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3.0954569936043623</v>
      </c>
      <c r="M8" s="5" cm="1">
        <f t="array" ref="M8">INDEX('2026'!AM:AM, MAX(_xlfn._xlws.FILTER(ROW('2026'!E:E), ('2026'!E:E=Goalies!C8)*('2026'!AM:AM&lt;&gt;""))))</f>
        <v>3.0585090047302281</v>
      </c>
      <c r="N8" s="5">
        <f t="shared" si="3"/>
        <v>3.0279239146829258</v>
      </c>
      <c r="O8" s="5" cm="1">
        <f t="array" ref="O8">IFERROR(INDEX('2026'!AO:AO, MAX(_xlfn._xlws.FILTER(ROW('2026'!I:I), ('2026'!I:I=Goalies!B8)*('2026'!AO:AO&lt;&gt;"")))),"")</f>
        <v>3.1880743513572143</v>
      </c>
      <c r="P8" s="65">
        <f t="shared" si="13"/>
        <v>3.0279239146829258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3.0954569936043623</v>
      </c>
      <c r="M9" s="5" cm="1">
        <f t="array" ref="M9">INDEX('2026'!AM:AM, MAX(_xlfn._xlws.FILTER(ROW('2026'!E:E), ('2026'!E:E=Goalies!C9)*('2026'!AM:AM&lt;&gt;""))))</f>
        <v>3.0585090047302281</v>
      </c>
      <c r="N9" s="5">
        <f t="shared" si="3"/>
        <v>3.1531613500418145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3.1531613500418145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3.0954569936043623</v>
      </c>
      <c r="M10" s="5" cm="1">
        <f t="array" ref="M10">INDEX('2026'!AM:AM, MAX(_xlfn._xlws.FILTER(ROW('2026'!E:E), ('2026'!E:E=Goalies!C10)*('2026'!AM:AM&lt;&gt;""))))</f>
        <v>3.0585090047302281</v>
      </c>
      <c r="N10" s="5">
        <f t="shared" si="3"/>
        <v>3.1808493649194371</v>
      </c>
      <c r="O10" s="5" cm="1">
        <f t="array" ref="O10">IFERROR(INDEX('2026'!AO:AO, MAX(_xlfn._xlws.FILTER(ROW('2026'!I:I), ('2026'!I:I=Goalies!B10)*('2026'!AO:AO&lt;&gt;"")))),"")</f>
        <v>3.247986670597828</v>
      </c>
      <c r="P10" s="65">
        <f t="shared" si="13"/>
        <v>3.1808493649194371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2.73</v>
      </c>
      <c r="M11" s="5" cm="1">
        <f t="array" ref="M11">INDEX('2026'!AM:AM, MAX(_xlfn._xlws.FILTER(ROW('2026'!E:E), ('2026'!E:E=Goalies!C11)*('2026'!AM:AM&lt;&gt;""))))</f>
        <v>3.27</v>
      </c>
      <c r="N11" s="5">
        <f t="shared" si="3"/>
        <v>3.2209499999999998</v>
      </c>
      <c r="O11" s="5" cm="1">
        <f t="array" ref="O11">IFERROR(INDEX('2026'!AO:AO, MAX(_xlfn._xlws.FILTER(ROW('2026'!I:I), ('2026'!I:I=Goalies!B11)*('2026'!AO:AO&lt;&gt;"")))),"")</f>
        <v>3.1696136408700748</v>
      </c>
      <c r="P11" s="65">
        <f t="shared" si="13"/>
        <v>3.2209499999999998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2.73</v>
      </c>
      <c r="M12" s="5" cm="1">
        <f t="array" ref="M12">INDEX('2026'!AM:AM, MAX(_xlfn._xlws.FILTER(ROW('2026'!E:E), ('2026'!E:E=Goalies!C12)*('2026'!AM:AM&lt;&gt;""))))</f>
        <v>3.27</v>
      </c>
      <c r="N12" s="5">
        <f t="shared" si="3"/>
        <v>3.3353999999999999</v>
      </c>
      <c r="O12" s="5" cm="1">
        <f t="array" ref="O12">IFERROR(INDEX('2026'!AO:AO, MAX(_xlfn._xlws.FILTER(ROW('2026'!I:I), ('2026'!I:I=Goalies!B12)*('2026'!AO:AO&lt;&gt;"")))),"")</f>
        <v>3.2627223618475951</v>
      </c>
      <c r="P12" s="65">
        <f t="shared" si="13"/>
        <v>3.3353999999999999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2.73</v>
      </c>
      <c r="M13" s="5" cm="1">
        <f t="array" ref="M13">INDEX('2026'!AM:AM, MAX(_xlfn._xlws.FILTER(ROW('2026'!E:E), ('2026'!E:E=Goalies!C13)*('2026'!AM:AM&lt;&gt;""))))</f>
        <v>3.27</v>
      </c>
      <c r="N13" s="5">
        <f t="shared" si="3"/>
        <v>3.4697749196141481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3.4697749196141481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3.3597834286696355</v>
      </c>
      <c r="M14" s="5" cm="1">
        <f t="array" ref="M14">INDEX('2026'!AM:AM, MAX(_xlfn._xlws.FILTER(ROW('2026'!E:E), ('2026'!E:E=Goalies!C14)*('2026'!AM:AM&lt;&gt;""))))</f>
        <v>2.7460200807574955</v>
      </c>
      <c r="N14" s="5">
        <f t="shared" si="3"/>
        <v>2.8695909843915826</v>
      </c>
      <c r="O14" s="5" cm="1">
        <f t="array" ref="O14">IFERROR(INDEX('2026'!AO:AO, MAX(_xlfn._xlws.FILTER(ROW('2026'!I:I), ('2026'!I:I=Goalies!B14)*('2026'!AO:AO&lt;&gt;"")))),"")</f>
        <v>2.7557745382940673</v>
      </c>
      <c r="P14" s="65">
        <f t="shared" si="13"/>
        <v>2.8695909843915826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3.3597834286696355</v>
      </c>
      <c r="M15" s="5" cm="1">
        <f t="array" ref="M15">INDEX('2026'!AM:AM, MAX(_xlfn._xlws.FILTER(ROW('2026'!E:E), ('2026'!E:E=Goalies!C15)*('2026'!AM:AM&lt;&gt;""))))</f>
        <v>2.7460200807574955</v>
      </c>
      <c r="N15" s="5">
        <f t="shared" si="3"/>
        <v>2.7734802815650705</v>
      </c>
      <c r="O15" s="5" cm="1">
        <f t="array" ref="O15">IFERROR(INDEX('2026'!AO:AO, MAX(_xlfn._xlws.FILTER(ROW('2026'!I:I), ('2026'!I:I=Goalies!B15)*('2026'!AO:AO&lt;&gt;"")))),"")</f>
        <v>2.6900446052031679</v>
      </c>
      <c r="P15" s="65">
        <f t="shared" si="13"/>
        <v>2.7734802815650705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3.3597834286696355</v>
      </c>
      <c r="M16" s="5" cm="1">
        <f t="array" ref="M16">INDEX('2026'!AM:AM, MAX(_xlfn._xlws.FILTER(ROW('2026'!E:E), ('2026'!E:E=Goalies!C16)*('2026'!AM:AM&lt;&gt;""))))</f>
        <v>2.7460200807574955</v>
      </c>
      <c r="N16" s="5">
        <f t="shared" si="3"/>
        <v>2.6773695787385581</v>
      </c>
      <c r="O16" s="5" cm="1">
        <f t="array" ref="O16">IFERROR(INDEX('2026'!AO:AO, MAX(_xlfn._xlws.FILTER(ROW('2026'!I:I), ('2026'!I:I=Goalies!B16)*('2026'!AO:AO&lt;&gt;"")))),"")</f>
        <v>2.7145359348588074</v>
      </c>
      <c r="P16" s="65">
        <f t="shared" si="13"/>
        <v>2.6773695787385581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2.7069465918402971</v>
      </c>
      <c r="M17" s="5" cm="1">
        <f t="array" ref="M17">INDEX('2026'!AM:AM, MAX(_xlfn._xlws.FILTER(ROW('2026'!E:E), ('2026'!E:E=Goalies!C17)*('2026'!AM:AM&lt;&gt;""))))</f>
        <v>3.39</v>
      </c>
      <c r="N17" s="5">
        <f t="shared" si="3"/>
        <v>3.2544</v>
      </c>
      <c r="O17" s="5" cm="1">
        <f t="array" ref="O17">IFERROR(INDEX('2026'!AO:AO, MAX(_xlfn._xlws.FILTER(ROW('2026'!I:I), ('2026'!I:I=Goalies!B17)*('2026'!AO:AO&lt;&gt;"")))),"")</f>
        <v>3.3084322779769697</v>
      </c>
      <c r="P17" s="65">
        <f t="shared" si="13"/>
        <v>3.2544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2.7069465918402971</v>
      </c>
      <c r="M18" s="5" cm="1">
        <f t="array" ref="M18">INDEX('2026'!AM:AM, MAX(_xlfn._xlws.FILTER(ROW('2026'!E:E), ('2026'!E:E=Goalies!C18)*('2026'!AM:AM&lt;&gt;""))))</f>
        <v>3.39</v>
      </c>
      <c r="N18" s="5">
        <f t="shared" si="3"/>
        <v>3.5934000000000004</v>
      </c>
      <c r="O18" s="5" cm="1">
        <f t="array" ref="O18">IFERROR(INDEX('2026'!AO:AO, MAX(_xlfn._xlws.FILTER(ROW('2026'!I:I), ('2026'!I:I=Goalies!B18)*('2026'!AO:AO&lt;&gt;"")))),"")</f>
        <v>3.4768874854462961</v>
      </c>
      <c r="P18" s="65">
        <f t="shared" si="13"/>
        <v>3.5934000000000004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1773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2.7069465918402971</v>
      </c>
      <c r="M19" s="5" cm="1">
        <f t="array" ref="M19">INDEX('2026'!AM:AM, MAX(_xlfn._xlws.FILTER(ROW('2026'!E:E), ('2026'!E:E=Goalies!C19)*('2026'!AM:AM&lt;&gt;""))))</f>
        <v>3.39</v>
      </c>
      <c r="N19" s="5">
        <f t="shared" si="3"/>
        <v>3.6103499999999999</v>
      </c>
      <c r="O19" s="5" cm="1">
        <f t="array" ref="O19">IFERROR(INDEX('2026'!AO:AO, MAX(_xlfn._xlws.FILTER(ROW('2026'!I:I), ('2026'!I:I=Goalies!B19)*('2026'!AO:AO&lt;&gt;"")))),"")</f>
        <v>3.5579967317012438</v>
      </c>
      <c r="P19" s="65">
        <f t="shared" si="13"/>
        <v>3.6103499999999999</v>
      </c>
      <c r="Q19" s="6">
        <v>0</v>
      </c>
      <c r="R19" s="5" t="s">
        <v>14</v>
      </c>
      <c r="S19" t="s">
        <v>1773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0.99</v>
      </c>
      <c r="K20" s="93">
        <v>1</v>
      </c>
      <c r="L20" s="5" cm="1">
        <f t="array" ref="L20">INDEX('2026'!AK:AK, MAX(_xlfn._xlws.FILTER(ROW('2026'!E:E), ('2026'!E:E=Goalies!C20)*('2026'!AK:AK&lt;&gt;""))))</f>
        <v>3.5750000000000002</v>
      </c>
      <c r="M20" s="5" cm="1">
        <f t="array" ref="M20">INDEX('2026'!AM:AM, MAX(_xlfn._xlws.FILTER(ROW('2026'!E:E), ('2026'!E:E=Goalies!C20)*('2026'!AM:AM&lt;&gt;""))))</f>
        <v>2.6258649633648323</v>
      </c>
      <c r="N20" s="5">
        <f t="shared" si="3"/>
        <v>2.5996063137311838</v>
      </c>
      <c r="O20" s="5" cm="1">
        <f t="array" ref="O20">IFERROR(INDEX('2026'!AO:AO, MAX(_xlfn._xlws.FILTER(ROW('2026'!I:I), ('2026'!I:I=Goalies!B20)*('2026'!AO:AO&lt;&gt;"")))),"")</f>
        <v>2.6652428159914923</v>
      </c>
      <c r="P20" s="65">
        <f t="shared" si="13"/>
        <v>2.5996063137311838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0.99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1.01</v>
      </c>
      <c r="K21" s="93">
        <v>1</v>
      </c>
      <c r="L21" s="5" cm="1">
        <f t="array" ref="L21">INDEX('2026'!AK:AK, MAX(_xlfn._xlws.FILTER(ROW('2026'!E:E), ('2026'!E:E=Goalies!C21)*('2026'!AK:AK&lt;&gt;""))))</f>
        <v>3.5750000000000002</v>
      </c>
      <c r="M21" s="5" cm="1">
        <f t="array" ref="M21">INDEX('2026'!AM:AM, MAX(_xlfn._xlws.FILTER(ROW('2026'!E:E), ('2026'!E:E=Goalies!C21)*('2026'!AM:AM&lt;&gt;""))))</f>
        <v>2.6258649633648323</v>
      </c>
      <c r="N21" s="5">
        <f t="shared" si="3"/>
        <v>2.6521236129984809</v>
      </c>
      <c r="O21" s="5" cm="1">
        <f t="array" ref="O21">IFERROR(INDEX('2026'!AO:AO, MAX(_xlfn._xlws.FILTER(ROW('2026'!I:I), ('2026'!I:I=Goalies!B21)*('2026'!AO:AO&lt;&gt;"")))),"")</f>
        <v>2.6723900477170837</v>
      </c>
      <c r="P21" s="65">
        <f t="shared" si="13"/>
        <v>2.6521236129984809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1.01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3.5750000000000002</v>
      </c>
      <c r="M22" s="5" cm="1">
        <f t="array" ref="M22">INDEX('2026'!AM:AM, MAX(_xlfn._xlws.FILTER(ROW('2026'!E:E), ('2026'!E:E=Goalies!C22)*('2026'!AM:AM&lt;&gt;""))))</f>
        <v>2.6258649633648323</v>
      </c>
      <c r="N22" s="5">
        <f t="shared" si="3"/>
        <v>2.7834168611667223</v>
      </c>
      <c r="O22" s="5" cm="1">
        <f t="array" ref="O22">IFERROR(INDEX('2026'!AO:AO, MAX(_xlfn._xlws.FILTER(ROW('2026'!I:I), ('2026'!I:I=Goalies!B22)*('2026'!AO:AO&lt;&gt;"")))),"")</f>
        <v>2.8166091702530371</v>
      </c>
      <c r="P22" s="65">
        <f t="shared" si="13"/>
        <v>2.7834168611667223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3.0435732292337994</v>
      </c>
      <c r="M23" s="5" cm="1">
        <f t="array" ref="M23">INDEX('2026'!AM:AM, MAX(_xlfn._xlws.FILTER(ROW('2026'!E:E), ('2026'!E:E=Goalies!C23)*('2026'!AM:AM&lt;&gt;""))))</f>
        <v>3.1616829731715659</v>
      </c>
      <c r="N23" s="5">
        <f t="shared" si="3"/>
        <v>3.0826408988422767</v>
      </c>
      <c r="O23" s="5" cm="1">
        <f t="array" ref="O23">IFERROR(INDEX('2026'!AO:AO, MAX(_xlfn._xlws.FILTER(ROW('2026'!I:I), ('2026'!I:I=Goalies!B23)*('2026'!AO:AO&lt;&gt;"")))),"")</f>
        <v>3.1990124583114472</v>
      </c>
      <c r="P23" s="65">
        <f t="shared" si="13"/>
        <v>3.0826408988422767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3.0435732292337994</v>
      </c>
      <c r="M24" s="5" cm="1">
        <f t="array" ref="M24">INDEX('2026'!AM:AM, MAX(_xlfn._xlws.FILTER(ROW('2026'!E:E), ('2026'!E:E=Goalies!C24)*('2026'!AM:AM&lt;&gt;""))))</f>
        <v>3.1616829731715659</v>
      </c>
      <c r="N24" s="5">
        <f t="shared" si="3"/>
        <v>3.3197671218301443</v>
      </c>
      <c r="O24" s="5" cm="1">
        <f t="array" ref="O24">IFERROR(INDEX('2026'!AO:AO, MAX(_xlfn._xlws.FILTER(ROW('2026'!I:I), ('2026'!I:I=Goalies!B24)*('2026'!AO:AO&lt;&gt;"")))),"")</f>
        <v>3.2641541166700181</v>
      </c>
      <c r="P24" s="65">
        <f t="shared" si="13"/>
        <v>3.3197671218301443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3.1219373252973615</v>
      </c>
      <c r="M25" s="5" cm="1">
        <f t="array" ref="M25">INDEX('2026'!AM:AM, MAX(_xlfn._xlws.FILTER(ROW('2026'!E:E), ('2026'!E:E=Goalies!C25)*('2026'!AM:AM&lt;&gt;""))))</f>
        <v>2.8820255965495507</v>
      </c>
      <c r="N25" s="5">
        <f t="shared" si="3"/>
        <v>2.8676154685668029</v>
      </c>
      <c r="O25" s="5" cm="1">
        <f t="array" ref="O25">IFERROR(INDEX('2026'!AO:AO, MAX(_xlfn._xlws.FILTER(ROW('2026'!I:I), ('2026'!I:I=Goalies!B25)*('2026'!AO:AO&lt;&gt;"")))),"")</f>
        <v>2.8561433519215891</v>
      </c>
      <c r="P25" s="65">
        <f t="shared" si="13"/>
        <v>2.8676154685668029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3.1219373252973615</v>
      </c>
      <c r="M26" s="5" cm="1">
        <f t="array" ref="M26">INDEX('2026'!AM:AM, MAX(_xlfn._xlws.FILTER(ROW('2026'!E:E), ('2026'!E:E=Goalies!C26)*('2026'!AM:AM&lt;&gt;""))))</f>
        <v>2.8820255965495507</v>
      </c>
      <c r="N26" s="5">
        <f t="shared" si="3"/>
        <v>2.896435724532298</v>
      </c>
      <c r="O26" s="5" cm="1">
        <f t="array" ref="O26">IFERROR(INDEX('2026'!AO:AO, MAX(_xlfn._xlws.FILTER(ROW('2026'!I:I), ('2026'!I:I=Goalies!B26)*('2026'!AO:AO&lt;&gt;"")))),"")</f>
        <v>2.8426168491697639</v>
      </c>
      <c r="P26" s="65">
        <f t="shared" si="13"/>
        <v>2.896435724532298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2.93</v>
      </c>
      <c r="M27" s="5" cm="1">
        <f t="array" ref="M27">INDEX('2026'!AM:AM, MAX(_xlfn._xlws.FILTER(ROW('2026'!E:E), ('2026'!E:E=Goalies!C27)*('2026'!AM:AM&lt;&gt;""))))</f>
        <v>3.0936292906528782</v>
      </c>
      <c r="N27" s="5">
        <f t="shared" si="3"/>
        <v>3.0626929977463493</v>
      </c>
      <c r="O27" s="5" cm="1">
        <f t="array" ref="O27">IFERROR(INDEX('2026'!AO:AO, MAX(_xlfn._xlws.FILTER(ROW('2026'!I:I), ('2026'!I:I=Goalies!B27)*('2026'!AO:AO&lt;&gt;"")))),"")</f>
        <v>3.1142244731246937</v>
      </c>
      <c r="P27" s="65">
        <f t="shared" si="13"/>
        <v>3.0626929977463493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1.01</v>
      </c>
      <c r="K28" s="93">
        <v>1.002126553285837</v>
      </c>
      <c r="L28" s="5" cm="1">
        <f t="array" ref="L28">INDEX('2026'!AK:AK, MAX(_xlfn._xlws.FILTER(ROW('2026'!E:E), ('2026'!E:E=Goalies!C28)*('2026'!AK:AK&lt;&gt;""))))</f>
        <v>2.93</v>
      </c>
      <c r="M28" s="5" cm="1">
        <f t="array" ref="M28">INDEX('2026'!AM:AM, MAX(_xlfn._xlws.FILTER(ROW('2026'!E:E), ('2026'!E:E=Goalies!C28)*('2026'!AM:AM&lt;&gt;""))))</f>
        <v>3.0936292906528782</v>
      </c>
      <c r="N28" s="5">
        <f t="shared" si="3"/>
        <v>3.1245655835594071</v>
      </c>
      <c r="O28" s="5" cm="1">
        <f t="array" ref="O28">IFERROR(INDEX('2026'!AO:AO, MAX(_xlfn._xlws.FILTER(ROW('2026'!I:I), ('2026'!I:I=Goalies!B28)*('2026'!AO:AO&lt;&gt;"")))),"")</f>
        <v>3.1285726033183892</v>
      </c>
      <c r="P28" s="65">
        <f t="shared" si="13"/>
        <v>3.1245655835594071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1.01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3.3404432502169255</v>
      </c>
      <c r="M29" s="5" cm="1">
        <f t="array" ref="M29">INDEX('2026'!AM:AM, MAX(_xlfn._xlws.FILTER(ROW('2026'!E:E), ('2026'!E:E=Goalies!C29)*('2026'!AM:AM&lt;&gt;""))))</f>
        <v>2.9892389507795527</v>
      </c>
      <c r="N29" s="5">
        <f t="shared" si="3"/>
        <v>2.9145079770100639</v>
      </c>
      <c r="O29" s="5" cm="1">
        <f t="array" ref="O29">IFERROR(INDEX('2026'!AO:AO, MAX(_xlfn._xlws.FILTER(ROW('2026'!I:I), ('2026'!I:I=Goalies!B29)*('2026'!AO:AO&lt;&gt;"")))),"")</f>
        <v>3.063258815850634</v>
      </c>
      <c r="P29" s="65">
        <f t="shared" si="13"/>
        <v>2.9145079770100639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3.3404432502169255</v>
      </c>
      <c r="M30" s="5" cm="1">
        <f t="array" ref="M30">INDEX('2026'!AM:AM, MAX(_xlfn._xlws.FILTER(ROW('2026'!E:E), ('2026'!E:E=Goalies!C30)*('2026'!AM:AM&lt;&gt;""))))</f>
        <v>2.9892389507795527</v>
      </c>
      <c r="N30" s="5">
        <f t="shared" si="3"/>
        <v>3.0789161193029395</v>
      </c>
      <c r="O30" s="5" cm="1">
        <f t="array" ref="O30">IFERROR(INDEX('2026'!AO:AO, MAX(_xlfn._xlws.FILTER(ROW('2026'!I:I), ('2026'!I:I=Goalies!B30)*('2026'!AO:AO&lt;&gt;"")))),"")</f>
        <v>3.0925711597129282</v>
      </c>
      <c r="P30" s="65">
        <f t="shared" si="13"/>
        <v>3.0789161193029395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1594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2.9892389507795527</v>
      </c>
      <c r="N31" s="5">
        <f t="shared" ref="N31" si="18">J31*M31</f>
        <v>3.1088085088107351</v>
      </c>
      <c r="O31" s="5"/>
      <c r="P31" s="65">
        <f t="shared" si="13"/>
        <v>3.1088085088107351</v>
      </c>
      <c r="Q31" s="6">
        <v>10</v>
      </c>
      <c r="R31" s="5" t="s">
        <v>17</v>
      </c>
      <c r="S31" t="s">
        <v>1594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0.995</v>
      </c>
      <c r="K32" s="93">
        <v>0.99</v>
      </c>
      <c r="L32" s="5" cm="1">
        <f t="array" ref="L32">INDEX('2026'!AK:AK, MAX(_xlfn._xlws.FILTER(ROW('2026'!E:E), ('2026'!E:E=Goalies!C32)*('2026'!AK:AK&lt;&gt;""))))</f>
        <v>3.1123902235436551</v>
      </c>
      <c r="M32" s="5" cm="1">
        <f t="array" ref="M32">INDEX('2026'!AM:AM, MAX(_xlfn._xlws.FILTER(ROW('2026'!E:E), ('2026'!E:E=Goalies!C32)*('2026'!AM:AM&lt;&gt;""))))</f>
        <v>2.8269673052215638</v>
      </c>
      <c r="N32" s="5">
        <f t="shared" si="3"/>
        <v>2.812832468695456</v>
      </c>
      <c r="O32" s="5" cm="1">
        <f t="array" ref="O32">IFERROR(INDEX('2026'!AO:AO, MAX(_xlfn._xlws.FILTER(ROW('2026'!I:I), ('2026'!I:I=Goalies!B32)*('2026'!AO:AO&lt;&gt;"")))),"")</f>
        <v>2.7934594054010731</v>
      </c>
      <c r="P32" s="65">
        <f t="shared" si="13"/>
        <v>2.812832468695456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0.995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1.0049999999999999</v>
      </c>
      <c r="K33" s="93">
        <v>1.02</v>
      </c>
      <c r="L33" s="5" cm="1">
        <f t="array" ref="L33">INDEX('2026'!AK:AK, MAX(_xlfn._xlws.FILTER(ROW('2026'!E:E), ('2026'!E:E=Goalies!C33)*('2026'!AK:AK&lt;&gt;""))))</f>
        <v>3.1123902235436551</v>
      </c>
      <c r="M33" s="5" cm="1">
        <f t="array" ref="M33">INDEX('2026'!AM:AM, MAX(_xlfn._xlws.FILTER(ROW('2026'!E:E), ('2026'!E:E=Goalies!C33)*('2026'!AM:AM&lt;&gt;""))))</f>
        <v>2.8269673052215638</v>
      </c>
      <c r="N33" s="5">
        <f t="shared" si="3"/>
        <v>2.8411021417476712</v>
      </c>
      <c r="O33" s="5" cm="1">
        <f t="array" ref="O33">IFERROR(INDEX('2026'!AO:AO, MAX(_xlfn._xlws.FILTER(ROW('2026'!I:I), ('2026'!I:I=Goalies!B33)*('2026'!AO:AO&lt;&gt;"")))),"")</f>
        <v>2.8909456089376877</v>
      </c>
      <c r="P33" s="65">
        <f t="shared" si="13"/>
        <v>2.8411021417476712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1.0049999999999999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2.8564361356058368</v>
      </c>
      <c r="M34" s="5" cm="1">
        <f t="array" ref="M34">INDEX('2026'!AM:AM, MAX(_xlfn._xlws.FILTER(ROW('2026'!E:E), ('2026'!E:E=Goalies!C34)*('2026'!AM:AM&lt;&gt;""))))</f>
        <v>2.7660909944062722</v>
      </c>
      <c r="N34" s="5">
        <f>J34*M36</f>
        <v>2.7757033769717863</v>
      </c>
      <c r="O34" s="5" cm="1">
        <f t="array" ref="O34">IFERROR(INDEX('2026'!AO:AO, MAX(_xlfn._xlws.FILTER(ROW('2026'!I:I), ('2026'!I:I=Goalies!B34)*('2026'!AO:AO&lt;&gt;"")))),"")</f>
        <v>2.7665315239278705</v>
      </c>
      <c r="P34" s="65">
        <f t="shared" si="13"/>
        <v>2.6969387195461154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2.8564361356058368</v>
      </c>
      <c r="M35" s="5" cm="1">
        <f t="array" ref="M35">INDEX('2026'!AM:AM, MAX(_xlfn._xlws.FILTER(ROW('2026'!E:E), ('2026'!E:E=Goalies!C35)*('2026'!AM:AM&lt;&gt;""))))</f>
        <v>2.7660909944062722</v>
      </c>
      <c r="N35" s="5">
        <f>J35*M37</f>
        <v>2.9607502687699054</v>
      </c>
      <c r="O35" s="5" cm="1">
        <f t="array" ref="O35">IFERROR(INDEX('2026'!AO:AO, MAX(_xlfn._xlws.FILTER(ROW('2026'!I:I), ('2026'!I:I=Goalies!B35)*('2026'!AO:AO&lt;&gt;"")))),"")</f>
        <v>2.8134297302546742</v>
      </c>
      <c r="P35" s="65">
        <f t="shared" si="13"/>
        <v>2.8767346341825233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3.1787319638967459</v>
      </c>
      <c r="M36" s="5" cm="1">
        <f t="array" ref="M36">INDEX('2026'!AM:AM, MAX(_xlfn._xlws.FILTER(ROW('2026'!E:E), ('2026'!E:E=Goalies!C36)*('2026'!AM:AM&lt;&gt;""))))</f>
        <v>2.8468752584326014</v>
      </c>
      <c r="N36" s="5">
        <f>J36*M38</f>
        <v>2.997392851724773</v>
      </c>
      <c r="O36" s="5" cm="1">
        <f t="array" ref="O36">IFERROR(INDEX('2026'!AO:AO, MAX(_xlfn._xlws.FILTER(ROW('2026'!I:I), ('2026'!I:I=Goalies!B36)*('2026'!AO:AO&lt;&gt;"")))),"")</f>
        <v>2.8427821019531461</v>
      </c>
      <c r="P36" s="65">
        <f t="shared" si="13"/>
        <v>2.8184065058482752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3.1787319638967459</v>
      </c>
      <c r="M37" s="5" cm="1">
        <f t="array" ref="M37">INDEX('2026'!AM:AM, MAX(_xlfn._xlws.FILTER(ROW('2026'!E:E), ('2026'!E:E=Goalies!C37)*('2026'!AM:AM&lt;&gt;""))))</f>
        <v>2.8468752584326014</v>
      </c>
      <c r="N37" s="5">
        <f>J37*M39</f>
        <v>3.0730845904046911</v>
      </c>
      <c r="O37" s="5" cm="1">
        <f t="array" ref="O37">IFERROR(INDEX('2026'!AO:AO, MAX(_xlfn._xlws.FILTER(ROW('2026'!I:I), ('2026'!I:I=Goalies!B37)*('2026'!AO:AO&lt;&gt;"")))),"")</f>
        <v>2.9340752336480072</v>
      </c>
      <c r="P37" s="65">
        <f t="shared" si="13"/>
        <v>2.8895783873090899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3.0713842074987783</v>
      </c>
      <c r="M38" s="5" cm="1">
        <f t="array" ref="M38">INDEX('2026'!AM:AM, MAX(_xlfn._xlws.FILTER(ROW('2026'!E:E), ('2026'!E:E=Goalies!C38)*('2026'!AM:AM&lt;&gt;""))))</f>
        <v>3.0276695471967403</v>
      </c>
      <c r="N38" s="5">
        <f t="shared" ref="N38:N86" si="41">J38*M38</f>
        <v>3.0276695471967403</v>
      </c>
      <c r="O38" s="5" cm="1">
        <f t="array" ref="O38">IFERROR(INDEX('2026'!AO:AO, MAX(_xlfn._xlws.FILTER(ROW('2026'!I:I), ('2026'!I:I=Goalies!B38)*('2026'!AO:AO&lt;&gt;"")))),"")</f>
        <v>3.0380974006538217</v>
      </c>
      <c r="P38" s="65">
        <f t="shared" si="13"/>
        <v>3.0276695471967403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3.0713842074987783</v>
      </c>
      <c r="M39" s="5" cm="1">
        <f t="array" ref="M39">INDEX('2026'!AM:AM, MAX(_xlfn._xlws.FILTER(ROW('2026'!E:E), ('2026'!E:E=Goalies!C39)*('2026'!AM:AM&lt;&gt;""))))</f>
        <v>3.0276695471967403</v>
      </c>
      <c r="N39" s="5">
        <f t="shared" si="41"/>
        <v>3.0882229381406754</v>
      </c>
      <c r="O39" s="5" cm="1">
        <f t="array" ref="O39">IFERROR(INDEX('2026'!AO:AO, MAX(_xlfn._xlws.FILTER(ROW('2026'!I:I), ('2026'!I:I=Goalies!B39)*('2026'!AO:AO&lt;&gt;"")))),"")</f>
        <v>3.0754556954326322</v>
      </c>
      <c r="P39" s="65">
        <f t="shared" si="13"/>
        <v>3.0882229381406754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1306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3.0713842074987783</v>
      </c>
      <c r="M40" s="5" cm="1">
        <f t="array" ref="M40">INDEX('2026'!AM:AM, MAX(_xlfn._xlws.FILTER(ROW('2026'!E:E), ('2026'!E:E=Goalies!C40)*('2026'!AM:AM&lt;&gt;""))))</f>
        <v>3.0276695471967403</v>
      </c>
      <c r="N40" s="5">
        <f t="shared" si="41"/>
        <v>2.9822545039887891</v>
      </c>
      <c r="O40" s="5" cm="1">
        <f t="array" ref="O40">IFERROR(INDEX('2026'!AO:AO, MAX(_xlfn._xlws.FILTER(ROW('2026'!I:I), ('2026'!I:I=Goalies!B40)*('2026'!AO:AO&lt;&gt;"")))),"")</f>
        <v>3.0573858351504266</v>
      </c>
      <c r="P40" s="65">
        <f t="shared" si="13"/>
        <v>2.9822545039887891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2.8423052073774104</v>
      </c>
      <c r="M41" s="5" cm="1">
        <f t="array" ref="M41">INDEX('2026'!AM:AM, MAX(_xlfn._xlws.FILTER(ROW('2026'!E:E), ('2026'!E:E=Goalies!C41)*('2026'!AM:AM&lt;&gt;""))))</f>
        <v>3.1304136335633261</v>
      </c>
      <c r="N41" s="5">
        <f t="shared" si="41"/>
        <v>3.1020559928113416</v>
      </c>
      <c r="O41" s="5" cm="1">
        <f t="array" ref="O41">IFERROR(INDEX('2026'!AO:AO, MAX(_xlfn._xlws.FILTER(ROW('2026'!I:I), ('2026'!I:I=Goalies!B41)*('2026'!AO:AO&lt;&gt;"")))),"")</f>
        <v>3.1327957036337719</v>
      </c>
      <c r="P41" s="65">
        <f t="shared" si="13"/>
        <v>3.1020559928113416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2.8423052073774104</v>
      </c>
      <c r="M42" s="5" cm="1">
        <f t="array" ref="M42">INDEX('2026'!AM:AM, MAX(_xlfn._xlws.FILTER(ROW('2026'!E:E), ('2026'!E:E=Goalies!C42)*('2026'!AM:AM&lt;&gt;""))))</f>
        <v>3.1304136335633261</v>
      </c>
      <c r="N42" s="5">
        <f t="shared" si="41"/>
        <v>3.1930219062345926</v>
      </c>
      <c r="O42" s="5" cm="1">
        <f t="array" ref="O42">IFERROR(INDEX('2026'!AO:AO, MAX(_xlfn._xlws.FILTER(ROW('2026'!I:I), ('2026'!I:I=Goalies!B42)*('2026'!AO:AO&lt;&gt;"")))),"")</f>
        <v>3.2544902014345776</v>
      </c>
      <c r="P42" s="65">
        <f t="shared" si="13"/>
        <v>3.1930219062345926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1.02</v>
      </c>
      <c r="K43" s="93">
        <v>1.02</v>
      </c>
      <c r="L43" s="5" cm="1">
        <f t="array" ref="L43">INDEX('2026'!AK:AK, MAX(_xlfn._xlws.FILTER(ROW('2026'!E:E), ('2026'!E:E=Goalies!C43)*('2026'!AK:AK&lt;&gt;""))))</f>
        <v>2.9433280361130896</v>
      </c>
      <c r="M43" s="5" cm="1">
        <f t="array" ref="M43">INDEX('2026'!AM:AM, MAX(_xlfn._xlws.FILTER(ROW('2026'!E:E), ('2026'!E:E=Goalies!C43)*('2026'!AM:AM&lt;&gt;""))))</f>
        <v>2.9441643062970964</v>
      </c>
      <c r="N43" s="5">
        <f t="shared" si="41"/>
        <v>3.0030475924230382</v>
      </c>
      <c r="O43" s="5" cm="1">
        <f t="array" ref="O43">IFERROR(INDEX('2026'!AO:AO, MAX(_xlfn._xlws.FILTER(ROW('2026'!I:I), ('2026'!I:I=Goalies!B43)*('2026'!AO:AO&lt;&gt;"")))),"")</f>
        <v>2.9922768362945096</v>
      </c>
      <c r="P43" s="65">
        <f t="shared" si="13"/>
        <v>3.0030475924230382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1.02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2.9433280361130896</v>
      </c>
      <c r="M44" s="5" cm="1">
        <f t="array" ref="M44">INDEX('2026'!AM:AM, MAX(_xlfn._xlws.FILTER(ROW('2026'!E:E), ('2026'!E:E=Goalies!C44)*('2026'!AM:AM&lt;&gt;""))))</f>
        <v>2.9441643062970964</v>
      </c>
      <c r="N44" s="5">
        <f t="shared" si="41"/>
        <v>2.9147226632341252</v>
      </c>
      <c r="O44" s="5" cm="1">
        <f t="array" ref="O44">IFERROR(INDEX('2026'!AO:AO, MAX(_xlfn._xlws.FILTER(ROW('2026'!I:I), ('2026'!I:I=Goalies!B44)*('2026'!AO:AO&lt;&gt;"")))),"")</f>
        <v>2.8997068844448668</v>
      </c>
      <c r="P44" s="65">
        <f t="shared" si="13"/>
        <v>2.9147226632341252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2.9433280361130896</v>
      </c>
      <c r="M45" s="5" cm="1">
        <f t="array" ref="M45">INDEX('2026'!AM:AM, MAX(_xlfn._xlws.FILTER(ROW('2026'!E:E), ('2026'!E:E=Goalies!C45)*('2026'!AM:AM&lt;&gt;""))))</f>
        <v>2.9441643062970964</v>
      </c>
      <c r="N45" s="5">
        <f t="shared" si="41"/>
        <v>3.0619308785489805</v>
      </c>
      <c r="O45" s="5" cm="1">
        <f t="array" ref="O45">IFERROR(INDEX('2026'!AO:AO, MAX(_xlfn._xlws.FILTER(ROW('2026'!I:I), ('2026'!I:I=Goalies!B45)*('2026'!AO:AO&lt;&gt;"")))),"")</f>
        <v>2.7912825915196211</v>
      </c>
      <c r="P45" s="65">
        <f t="shared" si="13"/>
        <v>3.0619308785489805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2.8994437962961168</v>
      </c>
      <c r="M46" s="5" cm="1">
        <f t="array" ref="M46">INDEX('2026'!AM:AM, MAX(_xlfn._xlws.FILTER(ROW('2026'!E:E), ('2026'!E:E=Goalies!C46)*('2026'!AM:AM&lt;&gt;""))))</f>
        <v>2.9307175930811784</v>
      </c>
      <c r="N46" s="5">
        <f t="shared" si="41"/>
        <v>2.8427960652887432</v>
      </c>
      <c r="O46" s="5" cm="1">
        <f t="array" ref="O46">IFERROR(INDEX('2026'!AO:AO, MAX(_xlfn._xlws.FILTER(ROW('2026'!I:I), ('2026'!I:I=Goalies!B46)*('2026'!AO:AO&lt;&gt;"")))),"")</f>
        <v>2.9156362986187889</v>
      </c>
      <c r="P46" s="65">
        <f t="shared" si="13"/>
        <v>2.8427960652887432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2.8994437962961168</v>
      </c>
      <c r="M47" s="5" cm="1">
        <f t="array" ref="M47">INDEX('2026'!AM:AM, MAX(_xlfn._xlws.FILTER(ROW('2026'!E:E), ('2026'!E:E=Goalies!C47)*('2026'!AM:AM&lt;&gt;""))))</f>
        <v>2.9307175930811784</v>
      </c>
      <c r="N47" s="5">
        <f t="shared" si="41"/>
        <v>3.1065606486660493</v>
      </c>
      <c r="O47" s="5" cm="1">
        <f t="array" ref="O47">IFERROR(INDEX('2026'!AO:AO, MAX(_xlfn._xlws.FILTER(ROW('2026'!I:I), ('2026'!I:I=Goalies!B47)*('2026'!AO:AO&lt;&gt;"")))),"")</f>
        <v>3.1715685268377944</v>
      </c>
      <c r="P47" s="65">
        <f t="shared" si="13"/>
        <v>3.1065606486660493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2.8123778442108005</v>
      </c>
      <c r="M48" s="5" cm="1">
        <f t="array" ref="M48">INDEX('2026'!AM:AM, MAX(_xlfn._xlws.FILTER(ROW('2026'!E:E), ('2026'!E:E=Goalies!C48)*('2026'!AM:AM&lt;&gt;""))))</f>
        <v>3.03</v>
      </c>
      <c r="N48" s="5">
        <f t="shared" si="41"/>
        <v>2.9390999999999998</v>
      </c>
      <c r="O48" s="5" cm="1">
        <f t="array" ref="O48">IFERROR(INDEX('2026'!AO:AO, MAX(_xlfn._xlws.FILTER(ROW('2026'!I:I), ('2026'!I:I=Goalies!B48)*('2026'!AO:AO&lt;&gt;"")))),"")</f>
        <v>2.869393500937123</v>
      </c>
      <c r="P48" s="65">
        <f t="shared" si="13"/>
        <v>2.9390999999999998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2.8123778442108005</v>
      </c>
      <c r="M49" s="5" cm="1">
        <f t="array" ref="M49">INDEX('2026'!AM:AM, MAX(_xlfn._xlws.FILTER(ROW('2026'!E:E), ('2026'!E:E=Goalies!C49)*('2026'!AM:AM&lt;&gt;""))))</f>
        <v>3.03</v>
      </c>
      <c r="N49" s="5">
        <f t="shared" si="41"/>
        <v>3.1814999999999998</v>
      </c>
      <c r="O49" s="5" cm="1">
        <f t="array" ref="O49">IFERROR(INDEX('2026'!AO:AO, MAX(_xlfn._xlws.FILTER(ROW('2026'!I:I), ('2026'!I:I=Goalies!B49)*('2026'!AO:AO&lt;&gt;"")))),"")</f>
        <v>3.0540831364013497</v>
      </c>
      <c r="P49" s="65">
        <f t="shared" si="13"/>
        <v>3.1814999999999998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1169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2.8123778442108005</v>
      </c>
      <c r="M50" s="5" cm="1">
        <f t="array" ref="M50">INDEX('2026'!AM:AM, MAX(_xlfn._xlws.FILTER(ROW('2026'!E:E), ('2026'!E:E=Goalies!C50)*('2026'!AM:AM&lt;&gt;""))))</f>
        <v>3.03</v>
      </c>
      <c r="N50" s="5">
        <f t="shared" si="41"/>
        <v>3.2117999999999998</v>
      </c>
      <c r="O50" s="5" cm="1">
        <f t="array" ref="O50">IFERROR(INDEX('2026'!AO:AO, MAX(_xlfn._xlws.FILTER(ROW('2026'!I:I), ('2026'!I:I=Goalies!B50)*('2026'!AO:AO&lt;&gt;"")))),"")</f>
        <v>3.2683341650565167</v>
      </c>
      <c r="P50" s="65">
        <f t="shared" si="13"/>
        <v>3.2117999999999998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3.0653333431398884</v>
      </c>
      <c r="M51" s="5" cm="1">
        <f t="array" ref="M51">INDEX('2026'!AM:AM, MAX(_xlfn._xlws.FILTER(ROW('2026'!E:E), ('2026'!E:E=Goalies!C51)*('2026'!AM:AM&lt;&gt;""))))</f>
        <v>3.094847414579732</v>
      </c>
      <c r="N51" s="5">
        <f t="shared" si="41"/>
        <v>3.0638989404339347</v>
      </c>
      <c r="O51" s="5" cm="1">
        <f t="array" ref="O51">IFERROR(INDEX('2026'!AO:AO, MAX(_xlfn._xlws.FILTER(ROW('2026'!I:I), ('2026'!I:I=Goalies!B51)*('2026'!AO:AO&lt;&gt;"")))),"")</f>
        <v>2.8497392797634475</v>
      </c>
      <c r="P51" s="65">
        <f t="shared" si="13"/>
        <v>3.0638989404339347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3.0653333431398884</v>
      </c>
      <c r="M52" s="5" cm="1">
        <f t="array" ref="M52">INDEX('2026'!AM:AM, MAX(_xlfn._xlws.FILTER(ROW('2026'!E:E), ('2026'!E:E=Goalies!C52)*('2026'!AM:AM&lt;&gt;""))))</f>
        <v>3.094847414579732</v>
      </c>
      <c r="N52" s="5">
        <f t="shared" si="41"/>
        <v>3.1876928370171242</v>
      </c>
      <c r="O52" s="5" cm="1">
        <f t="array" ref="O52">IFERROR(INDEX('2026'!AO:AO, MAX(_xlfn._xlws.FILTER(ROW('2026'!I:I), ('2026'!I:I=Goalies!B52)*('2026'!AO:AO&lt;&gt;"")))),"")</f>
        <v>3.0406616754575326</v>
      </c>
      <c r="P52" s="65">
        <f t="shared" si="13"/>
        <v>3.1876928370171242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3.0653333431398884</v>
      </c>
      <c r="M53" s="5" cm="1">
        <f t="array" ref="M53">INDEX('2026'!AM:AM, MAX(_xlfn._xlws.FILTER(ROW('2026'!E:E), ('2026'!E:E=Goalies!C53)*('2026'!AM:AM&lt;&gt;""))))</f>
        <v>3.094847414579732</v>
      </c>
      <c r="N53" s="5">
        <f t="shared" si="41"/>
        <v>3.1876928370171242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3.1876928370171242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1949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3.0653333431398884</v>
      </c>
      <c r="M54" s="5" cm="1">
        <f t="array" ref="M54">INDEX('2026'!AM:AM, MAX(_xlfn._xlws.FILTER(ROW('2026'!E:E), ('2026'!E:E=Goalies!C54)*('2026'!AM:AM&lt;&gt;""))))</f>
        <v>3.094847414579732</v>
      </c>
      <c r="N54" s="5">
        <f t="shared" ref="N54" si="45">J54*M54</f>
        <v>3.1567443628713265</v>
      </c>
      <c r="O54" s="5" cm="1">
        <f t="array" ref="O54">IFERROR(INDEX('2026'!AO:AO, MAX(_xlfn._xlws.FILTER(ROW('2026'!I:I), ('2026'!I:I=Goalies!B54)*('2026'!AO:AO&lt;&gt;"")))),"")</f>
        <v>3.0752241038499628</v>
      </c>
      <c r="P54" s="65">
        <f t="shared" ref="P54" si="46">M54*J54</f>
        <v>3.1567443628713265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2.7978253633115058</v>
      </c>
      <c r="M55" s="5" cm="1">
        <f t="array" ref="M55">INDEX('2026'!AM:AM, MAX(_xlfn._xlws.FILTER(ROW('2026'!E:E), ('2026'!E:E=Goalies!C55)*('2026'!AM:AM&lt;&gt;""))))</f>
        <v>3.01</v>
      </c>
      <c r="N55" s="5">
        <f t="shared" si="41"/>
        <v>3.1303999999999998</v>
      </c>
      <c r="O55" s="5" cm="1">
        <f t="array" ref="O55">IFERROR(INDEX('2026'!AO:AO, MAX(_xlfn._xlws.FILTER(ROW('2026'!I:I), ('2026'!I:I=Goalies!B55)*('2026'!AO:AO&lt;&gt;"")))),"")</f>
        <v>3.112599637829796</v>
      </c>
      <c r="P55" s="65">
        <f t="shared" si="13"/>
        <v>3.1303999999999998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2.7978253633115058</v>
      </c>
      <c r="M56" s="5" cm="1">
        <f t="array" ref="M56">INDEX('2026'!AM:AM, MAX(_xlfn._xlws.FILTER(ROW('2026'!E:E), ('2026'!E:E=Goalies!C56)*('2026'!AM:AM&lt;&gt;""))))</f>
        <v>3.01</v>
      </c>
      <c r="N56" s="5">
        <f t="shared" si="41"/>
        <v>2.9347499999999997</v>
      </c>
      <c r="O56" s="5" cm="1">
        <f t="array" ref="O56">IFERROR(INDEX('2026'!AO:AO, MAX(_xlfn._xlws.FILTER(ROW('2026'!I:I), ('2026'!I:I=Goalies!B56)*('2026'!AO:AO&lt;&gt;"")))),"")</f>
        <v>2.9806591367688728</v>
      </c>
      <c r="P56" s="65">
        <f t="shared" si="13"/>
        <v>2.9347499999999997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2.7978253633115058</v>
      </c>
      <c r="M57" s="5" cm="1">
        <f t="array" ref="M57">INDEX('2026'!AM:AM, MAX(_xlfn._xlws.FILTER(ROW('2026'!E:E), ('2026'!E:E=Goalies!C57)*('2026'!AM:AM&lt;&gt;""))))</f>
        <v>3.01</v>
      </c>
      <c r="N57" s="5">
        <f t="shared" si="41"/>
        <v>3.1905999999999999</v>
      </c>
      <c r="O57" s="5" cm="1">
        <f t="array" ref="O57">IFERROR(INDEX('2026'!AO:AO, MAX(_xlfn._xlws.FILTER(ROW('2026'!I:I), ('2026'!I:I=Goalies!B57)*('2026'!AO:AO&lt;&gt;"")))),"")</f>
        <v>3.1765043159269353</v>
      </c>
      <c r="P57" s="65">
        <f t="shared" si="13"/>
        <v>3.1905999999999999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</v>
      </c>
      <c r="M58" s="5" cm="1">
        <f t="array" ref="M58">INDEX('2026'!AM:AM, MAX(_xlfn._xlws.FILTER(ROW('2026'!E:E), ('2026'!E:E=Goalies!C58)*('2026'!AM:AM&lt;&gt;""))))</f>
        <v>3.18</v>
      </c>
      <c r="N58" s="5">
        <f t="shared" si="41"/>
        <v>3.1005000000000003</v>
      </c>
      <c r="O58" s="5" cm="1">
        <f t="array" ref="O58">IFERROR(INDEX('2026'!AO:AO, MAX(_xlfn._xlws.FILTER(ROW('2026'!I:I), ('2026'!I:I=Goalies!B58)*('2026'!AO:AO&lt;&gt;"")))),"")</f>
        <v>3.065558047703167</v>
      </c>
      <c r="P58" s="65">
        <f t="shared" si="13"/>
        <v>3.1005000000000003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</v>
      </c>
      <c r="M59" s="5" cm="1">
        <f t="array" ref="M59">INDEX('2026'!AM:AM, MAX(_xlfn._xlws.FILTER(ROW('2026'!E:E), ('2026'!E:E=Goalies!C59)*('2026'!AM:AM&lt;&gt;""))))</f>
        <v>3.18</v>
      </c>
      <c r="N59" s="5">
        <f t="shared" si="41"/>
        <v>3.2754000000000003</v>
      </c>
      <c r="O59" s="5" cm="1">
        <f t="array" ref="O59">IFERROR(INDEX('2026'!AO:AO, MAX(_xlfn._xlws.FILTER(ROW('2026'!I:I), ('2026'!I:I=Goalies!B59)*('2026'!AO:AO&lt;&gt;"")))),"")</f>
        <v>3.297332012228726</v>
      </c>
      <c r="P59" s="65">
        <f t="shared" si="13"/>
        <v>3.2754000000000003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1295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</v>
      </c>
      <c r="M60" s="5" cm="1">
        <f t="array" ref="M60">INDEX('2026'!AM:AM, MAX(_xlfn._xlws.FILTER(ROW('2026'!E:E), ('2026'!E:E=Goalies!C60)*('2026'!AM:AM&lt;&gt;""))))</f>
        <v>3.18</v>
      </c>
      <c r="N60" s="5">
        <f t="shared" si="41"/>
        <v>3.3072000000000004</v>
      </c>
      <c r="O60" s="5" cm="1">
        <f t="array" ref="O60">IFERROR(INDEX('2026'!AO:AO, MAX(_xlfn._xlws.FILTER(ROW('2026'!I:I), ('2026'!I:I=Goalies!B60)*('2026'!AO:AO&lt;&gt;"")))),"")</f>
        <v>3.5658999999999996</v>
      </c>
      <c r="P60" s="65">
        <f t="shared" si="13"/>
        <v>3.3072000000000004</v>
      </c>
      <c r="Q60" s="6">
        <v>5</v>
      </c>
      <c r="R60" t="s">
        <v>21</v>
      </c>
      <c r="S60" s="33" t="s">
        <v>1295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2.9750000000000001</v>
      </c>
      <c r="M61" s="5" cm="1">
        <f t="array" ref="M61">INDEX('2026'!AM:AM, MAX(_xlfn._xlws.FILTER(ROW('2026'!E:E), ('2026'!E:E=Goalies!C61)*('2026'!AM:AM&lt;&gt;""))))</f>
        <v>3.34</v>
      </c>
      <c r="N61" s="5">
        <f t="shared" si="41"/>
        <v>3.4401999999999999</v>
      </c>
      <c r="O61" s="5" cm="1">
        <f t="array" ref="O61">IFERROR(INDEX('2026'!AO:AO, MAX(_xlfn._xlws.FILTER(ROW('2026'!I:I), ('2026'!I:I=Goalies!B61)*('2026'!AO:AO&lt;&gt;"")))),"")</f>
        <v>3.4803722076739225</v>
      </c>
      <c r="P61" s="65">
        <f t="shared" si="13"/>
        <v>3.4401999999999999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2.9750000000000001</v>
      </c>
      <c r="M62" s="5" cm="1">
        <f t="array" ref="M62">INDEX('2026'!AM:AM, MAX(_xlfn._xlws.FILTER(ROW('2026'!E:E), ('2026'!E:E=Goalies!C62)*('2026'!AM:AM&lt;&gt;""))))</f>
        <v>3.34</v>
      </c>
      <c r="N62" s="5">
        <f t="shared" si="41"/>
        <v>3.2731999999999997</v>
      </c>
      <c r="O62" s="5" cm="1">
        <f t="array" ref="O62">IFERROR(INDEX('2026'!AO:AO, MAX(_xlfn._xlws.FILTER(ROW('2026'!I:I), ('2026'!I:I=Goalies!B62)*('2026'!AO:AO&lt;&gt;"")))),"")</f>
        <v>3.4357135723684338</v>
      </c>
      <c r="P62" s="65">
        <f t="shared" si="13"/>
        <v>3.2731999999999997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2.68</v>
      </c>
      <c r="M63" s="5" cm="1">
        <f t="array" ref="M63">INDEX('2026'!AM:AM, MAX(_xlfn._xlws.FILTER(ROW('2026'!E:E), ('2026'!E:E=Goalies!C63)*('2026'!AM:AM&lt;&gt;""))))</f>
        <v>3.16</v>
      </c>
      <c r="N63" s="5">
        <f t="shared" si="41"/>
        <v>3.16</v>
      </c>
      <c r="O63" s="5" cm="1">
        <f t="array" ref="O63">IFERROR(INDEX('2026'!AO:AO, MAX(_xlfn._xlws.FILTER(ROW('2026'!I:I), ('2026'!I:I=Goalies!B63)*('2026'!AO:AO&lt;&gt;"")))),"")</f>
        <v>3.2049093315995498</v>
      </c>
      <c r="P63" s="65">
        <f t="shared" si="13"/>
        <v>3.16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2.68</v>
      </c>
      <c r="M64" s="5" cm="1">
        <f t="array" ref="M64">INDEX('2026'!AM:AM, MAX(_xlfn._xlws.FILTER(ROW('2026'!E:E), ('2026'!E:E=Goalies!C64)*('2026'!AM:AM&lt;&gt;""))))</f>
        <v>3.16</v>
      </c>
      <c r="N64" s="5">
        <f t="shared" si="41"/>
        <v>3.16</v>
      </c>
      <c r="O64" s="5" cm="1">
        <f t="array" ref="O64">IFERROR(INDEX('2026'!AO:AO, MAX(_xlfn._xlws.FILTER(ROW('2026'!I:I), ('2026'!I:I=Goalies!B64)*('2026'!AO:AO&lt;&gt;"")))),"")</f>
        <v>3.2075714190171021</v>
      </c>
      <c r="P64" s="65">
        <f t="shared" si="13"/>
        <v>3.16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2.68</v>
      </c>
      <c r="M65" s="5" cm="1">
        <f t="array" ref="M65">INDEX('2026'!AM:AM, MAX(_xlfn._xlws.FILTER(ROW('2026'!E:E), ('2026'!E:E=Goalies!C65)*('2026'!AM:AM&lt;&gt;""))))</f>
        <v>3.16</v>
      </c>
      <c r="N65" s="5">
        <f t="shared" si="41"/>
        <v>3.16</v>
      </c>
      <c r="O65" s="5" cm="1">
        <f t="array" ref="O65">IFERROR(INDEX('2026'!AO:AO, MAX(_xlfn._xlws.FILTER(ROW('2026'!I:I), ('2026'!I:I=Goalies!B65)*('2026'!AO:AO&lt;&gt;"")))),"")</f>
        <v>3.3531136230376775</v>
      </c>
      <c r="P65" s="65">
        <f t="shared" si="13"/>
        <v>3.16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2.72</v>
      </c>
      <c r="M66" s="5" cm="1">
        <f t="array" ref="M66">INDEX('2026'!AM:AM, MAX(_xlfn._xlws.FILTER(ROW('2026'!E:E), ('2026'!E:E=Goalies!C66)*('2026'!AM:AM&lt;&gt;""))))</f>
        <v>3.16</v>
      </c>
      <c r="N66" s="5">
        <f t="shared" si="41"/>
        <v>3.2232000000000003</v>
      </c>
      <c r="O66" s="5" cm="1">
        <f t="array" ref="O66">IFERROR(INDEX('2026'!AO:AO, MAX(_xlfn._xlws.FILTER(ROW('2026'!I:I), ('2026'!I:I=Goalies!B66)*('2026'!AO:AO&lt;&gt;"")))),"")</f>
        <v>3.1175944670236708</v>
      </c>
      <c r="P66" s="65">
        <f t="shared" si="13"/>
        <v>3.2232000000000003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2.72</v>
      </c>
      <c r="M67" s="5" cm="1">
        <f t="array" ref="M67">INDEX('2026'!AM:AM, MAX(_xlfn._xlws.FILTER(ROW('2026'!E:E), ('2026'!E:E=Goalies!C67)*('2026'!AM:AM&lt;&gt;""))))</f>
        <v>3.16</v>
      </c>
      <c r="N67" s="5">
        <f t="shared" si="41"/>
        <v>3.0968</v>
      </c>
      <c r="O67" s="5" cm="1">
        <f t="array" ref="O67">IFERROR(INDEX('2026'!AO:AO, MAX(_xlfn._xlws.FILTER(ROW('2026'!I:I), ('2026'!I:I=Goalies!B67)*('2026'!AO:AO&lt;&gt;"")))),"")</f>
        <v>3.1187132979462997</v>
      </c>
      <c r="P67" s="65">
        <f t="shared" si="13"/>
        <v>3.0968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3.36</v>
      </c>
      <c r="M68" s="5" cm="1">
        <f t="array" ref="M68">INDEX('2026'!AM:AM, MAX(_xlfn._xlws.FILTER(ROW('2026'!E:E), ('2026'!E:E=Goalies!C68)*('2026'!AM:AM&lt;&gt;""))))</f>
        <v>2.63</v>
      </c>
      <c r="N68" s="5">
        <f t="shared" si="41"/>
        <v>2.5379499999999999</v>
      </c>
      <c r="O68" s="5" cm="1">
        <f t="array" ref="O68">IFERROR(INDEX('2026'!AO:AO, MAX(_xlfn._xlws.FILTER(ROW('2026'!I:I), ('2026'!I:I=Goalies!B68)*('2026'!AO:AO&lt;&gt;"")))),"")</f>
        <v>2.6063345471988395</v>
      </c>
      <c r="P68" s="65">
        <f t="shared" ref="P68:P86" si="60">M68*J68</f>
        <v>2.5379499999999999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3.36</v>
      </c>
      <c r="M69" s="5" cm="1">
        <f t="array" ref="M69">INDEX('2026'!AM:AM, MAX(_xlfn._xlws.FILTER(ROW('2026'!E:E), ('2026'!E:E=Goalies!C69)*('2026'!AM:AM&lt;&gt;""))))</f>
        <v>2.63</v>
      </c>
      <c r="N69" s="5">
        <f t="shared" si="41"/>
        <v>2.7614999999999998</v>
      </c>
      <c r="O69" s="5" cm="1">
        <f t="array" ref="O69">IFERROR(INDEX('2026'!AO:AO, MAX(_xlfn._xlws.FILTER(ROW('2026'!I:I), ('2026'!I:I=Goalies!B69)*('2026'!AO:AO&lt;&gt;"")))),"")</f>
        <v>2.9140532962876775</v>
      </c>
      <c r="P69" s="65">
        <f t="shared" si="60"/>
        <v>2.7614999999999998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3.04</v>
      </c>
      <c r="M70" s="5" cm="1">
        <f t="array" ref="M70">INDEX('2026'!AM:AM, MAX(_xlfn._xlws.FILTER(ROW('2026'!E:E), ('2026'!E:E=Goalies!C70)*('2026'!AM:AM&lt;&gt;""))))</f>
        <v>3.0360578819139317</v>
      </c>
      <c r="N70" s="5">
        <f t="shared" si="41"/>
        <v>3.0664184607330709</v>
      </c>
      <c r="O70" s="5" cm="1">
        <f t="array" ref="O70">IFERROR(INDEX('2026'!AO:AO, MAX(_xlfn._xlws.FILTER(ROW('2026'!I:I), ('2026'!I:I=Goalies!B70)*('2026'!AO:AO&lt;&gt;"")))),"")</f>
        <v>2.9310428225254714</v>
      </c>
      <c r="P70" s="65">
        <f t="shared" si="60"/>
        <v>3.0664184607330709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3.04</v>
      </c>
      <c r="M71" s="5" cm="1">
        <f t="array" ref="M71">INDEX('2026'!AM:AM, MAX(_xlfn._xlws.FILTER(ROW('2026'!E:E), ('2026'!E:E=Goalies!C71)*('2026'!AM:AM&lt;&gt;""))))</f>
        <v>3.0360578819139317</v>
      </c>
      <c r="N71" s="5">
        <f t="shared" si="41"/>
        <v>2.9449761454565135</v>
      </c>
      <c r="O71" s="5" cm="1">
        <f t="array" ref="O71">IFERROR(INDEX('2026'!AO:AO, MAX(_xlfn._xlws.FILTER(ROW('2026'!I:I), ('2026'!I:I=Goalies!B71)*('2026'!AO:AO&lt;&gt;"")))),"")</f>
        <v>3.030890874058159</v>
      </c>
      <c r="P71" s="65">
        <f t="shared" si="60"/>
        <v>2.9449761454565135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3.04</v>
      </c>
      <c r="M72" s="5" cm="1">
        <f t="array" ref="M72">INDEX('2026'!AM:AM, MAX(_xlfn._xlws.FILTER(ROW('2026'!E:E), ('2026'!E:E=Goalies!C72)*('2026'!AM:AM&lt;&gt;""))))</f>
        <v>3.0360578819139317</v>
      </c>
      <c r="N72" s="5">
        <f t="shared" si="41"/>
        <v>3.142319907780919</v>
      </c>
      <c r="O72" s="5" cm="1">
        <f t="array" ref="O72">IFERROR(INDEX('2026'!AO:AO, MAX(_xlfn._xlws.FILTER(ROW('2026'!I:I), ('2026'!I:I=Goalies!B72)*('2026'!AO:AO&lt;&gt;"")))),"")</f>
        <v>3.0956928231886445</v>
      </c>
      <c r="P72" s="65">
        <f t="shared" si="60"/>
        <v>3.142319907780919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3.0350444847776963</v>
      </c>
      <c r="M73" s="5" cm="1">
        <f t="array" ref="M73">INDEX('2026'!AM:AM, MAX(_xlfn._xlws.FILTER(ROW('2026'!E:E), ('2026'!E:E=Goalies!C73)*('2026'!AM:AM&lt;&gt;""))))</f>
        <v>2.9292746173710973</v>
      </c>
      <c r="N73" s="5">
        <f t="shared" si="41"/>
        <v>2.8413963788499643</v>
      </c>
      <c r="O73" s="5" cm="1">
        <f t="array" ref="O73">IFERROR(INDEX('2026'!AO:AO, MAX(_xlfn._xlws.FILTER(ROW('2026'!I:I), ('2026'!I:I=Goalies!B73)*('2026'!AO:AO&lt;&gt;"")))),"")</f>
        <v>2.894978476738594</v>
      </c>
      <c r="P73" s="65">
        <f t="shared" si="60"/>
        <v>2.8413963788499643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3.0350444847776963</v>
      </c>
      <c r="M74" s="5" cm="1">
        <f t="array" ref="M74">INDEX('2026'!AM:AM, MAX(_xlfn._xlws.FILTER(ROW('2026'!E:E), ('2026'!E:E=Goalies!C74)*('2026'!AM:AM&lt;&gt;""))))</f>
        <v>2.9292746173710973</v>
      </c>
      <c r="N74" s="5">
        <f t="shared" si="41"/>
        <v>3.0757383482396521</v>
      </c>
      <c r="O74" s="5" cm="1">
        <f t="array" ref="O74">IFERROR(INDEX('2026'!AO:AO, MAX(_xlfn._xlws.FILTER(ROW('2026'!I:I), ('2026'!I:I=Goalies!B74)*('2026'!AO:AO&lt;&gt;"")))),"")</f>
        <v>3.0000275959392768</v>
      </c>
      <c r="P74" s="65">
        <f t="shared" si="60"/>
        <v>3.0757383482396521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2.7306440378440109</v>
      </c>
      <c r="M75" s="5" cm="1">
        <f t="array" ref="M75">INDEX('2026'!AM:AM, MAX(_xlfn._xlws.FILTER(ROW('2026'!E:E), ('2026'!E:E=Goalies!C75)*('2026'!AM:AM&lt;&gt;""))))</f>
        <v>3.2447859602313525</v>
      </c>
      <c r="N75" s="5">
        <f t="shared" si="41"/>
        <v>3.1636663112255685</v>
      </c>
      <c r="O75" s="5" cm="1">
        <f t="array" ref="O75">IFERROR(INDEX('2026'!AO:AO, MAX(_xlfn._xlws.FILTER(ROW('2026'!I:I), ('2026'!I:I=Goalies!B75)*('2026'!AO:AO&lt;&gt;"")))),"")</f>
        <v>3.1164576245900628</v>
      </c>
      <c r="P75" s="65">
        <f t="shared" si="60"/>
        <v>3.1636663112255685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2.7306440378440109</v>
      </c>
      <c r="M76" s="5" cm="1">
        <f t="array" ref="M76">INDEX('2026'!AM:AM, MAX(_xlfn._xlws.FILTER(ROW('2026'!E:E), ('2026'!E:E=Goalies!C76)*('2026'!AM:AM&lt;&gt;""))))</f>
        <v>3.2447859602313525</v>
      </c>
      <c r="N76" s="5">
        <f t="shared" si="41"/>
        <v>3.342129539038293</v>
      </c>
      <c r="O76" s="5" cm="1">
        <f t="array" ref="O76">IFERROR(INDEX('2026'!AO:AO, MAX(_xlfn._xlws.FILTER(ROW('2026'!I:I), ('2026'!I:I=Goalies!B76)*('2026'!AO:AO&lt;&gt;"")))),"")</f>
        <v>3.3247992205618235</v>
      </c>
      <c r="P76" s="65">
        <f t="shared" si="60"/>
        <v>3.342129539038293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1294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2.7306440378440109</v>
      </c>
      <c r="M77" s="5" cm="1">
        <f t="array" ref="M77">INDEX('2026'!AM:AM, MAX(_xlfn._xlws.FILTER(ROW('2026'!E:E), ('2026'!E:E=Goalies!C77)*('2026'!AM:AM&lt;&gt;""))))</f>
        <v>3.2447859602313525</v>
      </c>
      <c r="N77" s="5">
        <f t="shared" si="41"/>
        <v>3.5043688370498609</v>
      </c>
      <c r="O77" s="5" cm="1">
        <f t="array" ref="O77">IFERROR(INDEX('2026'!AO:AO, MAX(_xlfn._xlws.FILTER(ROW('2026'!I:I), ('2026'!I:I=Goalies!B77)*('2026'!AO:AO&lt;&gt;"")))),"")</f>
        <v>3.0833552458585332</v>
      </c>
      <c r="P77" s="65">
        <f t="shared" si="60"/>
        <v>3.5043688370498609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3.19</v>
      </c>
      <c r="M78" s="5" cm="1">
        <f t="array" ref="M78">INDEX('2026'!AM:AM, MAX(_xlfn._xlws.FILTER(ROW('2026'!E:E), ('2026'!E:E=Goalies!C78)*('2026'!AM:AM&lt;&gt;""))))</f>
        <v>2.7908734250185327</v>
      </c>
      <c r="N78" s="5">
        <f t="shared" si="41"/>
        <v>2.7908734250185327</v>
      </c>
      <c r="O78" s="5" cm="1">
        <f t="array" ref="O78">IFERROR(INDEX('2026'!AO:AO, MAX(_xlfn._xlws.FILTER(ROW('2026'!I:I), ('2026'!I:I=Goalies!B78)*('2026'!AO:AO&lt;&gt;"")))),"")</f>
        <v>2.6690163449249975</v>
      </c>
      <c r="P78" s="65">
        <f t="shared" si="60"/>
        <v>2.7908734250185327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3.19</v>
      </c>
      <c r="M79" s="5" cm="1">
        <f t="array" ref="M79">INDEX('2026'!AM:AM, MAX(_xlfn._xlws.FILTER(ROW('2026'!E:E), ('2026'!E:E=Goalies!C79)*('2026'!AM:AM&lt;&gt;""))))</f>
        <v>2.7908734250185327</v>
      </c>
      <c r="N79" s="5">
        <f t="shared" si="41"/>
        <v>2.7629646907683476</v>
      </c>
      <c r="O79" s="5" cm="1">
        <f t="array" ref="O79">IFERROR(INDEX('2026'!AO:AO, MAX(_xlfn._xlws.FILTER(ROW('2026'!I:I), ('2026'!I:I=Goalies!B79)*('2026'!AO:AO&lt;&gt;"")))),"")</f>
        <v>2.7682145119787132</v>
      </c>
      <c r="P79" s="65">
        <f t="shared" si="60"/>
        <v>2.7629646907683476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3.19</v>
      </c>
      <c r="M80" s="5" cm="1">
        <f t="array" ref="M80">INDEX('2026'!AM:AM, MAX(_xlfn._xlws.FILTER(ROW('2026'!E:E), ('2026'!E:E=Goalies!C80)*('2026'!AM:AM&lt;&gt;""))))</f>
        <v>2.7908734250185327</v>
      </c>
      <c r="N80" s="5">
        <f t="shared" si="41"/>
        <v>2.9304170962694593</v>
      </c>
      <c r="O80" s="5" cm="1">
        <f t="array" ref="O80">IFERROR(INDEX('2026'!AO:AO, MAX(_xlfn._xlws.FILTER(ROW('2026'!I:I), ('2026'!I:I=Goalies!B80)*('2026'!AO:AO&lt;&gt;"")))),"")</f>
        <v>2.8793749338225942</v>
      </c>
      <c r="P80" s="65">
        <f t="shared" si="60"/>
        <v>2.9304170962694593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1164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3.19</v>
      </c>
      <c r="M81" s="5" cm="1">
        <f t="array" ref="M81">INDEX('2026'!AM:AM, MAX(_xlfn._xlws.FILTER(ROW('2026'!E:E), ('2026'!E:E=Goalies!C81)*('2026'!AM:AM&lt;&gt;""))))</f>
        <v>2.7908734250185327</v>
      </c>
      <c r="N81" s="5">
        <f t="shared" si="41"/>
        <v>2.8187821592687179</v>
      </c>
      <c r="O81" s="5" cm="1">
        <f t="array" ref="O81">IFERROR(INDEX('2026'!AO:AO, MAX(_xlfn._xlws.FILTER(ROW('2026'!I:I), ('2026'!I:I=Goalies!B81)*('2026'!AO:AO&lt;&gt;"")))),"")</f>
        <v>2.7768908811835011</v>
      </c>
      <c r="P81" s="65">
        <f t="shared" si="60"/>
        <v>2.8187821592687179</v>
      </c>
      <c r="Q81" s="6">
        <v>13.940000000000001</v>
      </c>
      <c r="R81" t="s">
        <v>25</v>
      </c>
      <c r="S81" t="s">
        <v>1164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2.8548723341635704</v>
      </c>
      <c r="M82" s="5" cm="1">
        <f t="array" ref="M82">INDEX('2026'!AM:AM, MAX(_xlfn._xlws.FILTER(ROW('2026'!E:E), ('2026'!E:E=Goalies!C82)*('2026'!AM:AM&lt;&gt;""))))</f>
        <v>3.0126844234997172</v>
      </c>
      <c r="N82" s="5">
        <f t="shared" si="41"/>
        <v>2.9072404686772271</v>
      </c>
      <c r="O82" s="5" cm="1">
        <f t="array" ref="O82">IFERROR(INDEX('2026'!AO:AO, MAX(_xlfn._xlws.FILTER(ROW('2026'!I:I), ('2026'!I:I=Goalies!B82)*('2026'!AO:AO&lt;&gt;"")))),"")</f>
        <v>2.8973384908072388</v>
      </c>
      <c r="P82" s="65">
        <f t="shared" si="60"/>
        <v>2.9072404686772271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2.8548723341635704</v>
      </c>
      <c r="M83" s="5" cm="1">
        <f t="array" ref="M83">INDEX('2026'!AM:AM, MAX(_xlfn._xlws.FILTER(ROW('2026'!E:E), ('2026'!E:E=Goalies!C83)*('2026'!AM:AM&lt;&gt;""))))</f>
        <v>3.0126844234997172</v>
      </c>
      <c r="N83" s="5">
        <f t="shared" si="41"/>
        <v>3.1934454889097004</v>
      </c>
      <c r="O83" s="5" cm="1">
        <f t="array" ref="O83">IFERROR(INDEX('2026'!AO:AO, MAX(_xlfn._xlws.FILTER(ROW('2026'!I:I), ('2026'!I:I=Goalies!B83)*('2026'!AO:AO&lt;&gt;"")))),"")</f>
        <v>3.0963337510954476</v>
      </c>
      <c r="P83" s="65">
        <f t="shared" si="60"/>
        <v>3.1934454889097004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1167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2.8548723341635704</v>
      </c>
      <c r="M84" s="5" cm="1">
        <f t="array" ref="M84">INDEX('2026'!AM:AM, MAX(_xlfn._xlws.FILTER(ROW('2026'!E:E), ('2026'!E:E=Goalies!C84)*('2026'!AM:AM&lt;&gt;""))))</f>
        <v>3.0126844234997172</v>
      </c>
      <c r="N84" s="5">
        <f t="shared" si="41"/>
        <v>3.3139528658496893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3.3139528658496893</v>
      </c>
      <c r="Q84" s="6">
        <v>4.1000000000000005</v>
      </c>
      <c r="R84" t="s">
        <v>16</v>
      </c>
      <c r="S84" t="s">
        <v>1167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3.0449999999999999</v>
      </c>
      <c r="M85" s="5" cm="1">
        <f t="array" ref="M85">INDEX('2026'!AM:AM, MAX(_xlfn._xlws.FILTER(ROW('2026'!E:E), ('2026'!E:E=Goalies!C85)*('2026'!AM:AM&lt;&gt;""))))</f>
        <v>3.0275070377221338</v>
      </c>
      <c r="N85" s="5">
        <f t="shared" si="41"/>
        <v>2.9518193617790804</v>
      </c>
      <c r="O85" s="5" cm="1">
        <f t="array" ref="O85">IFERROR(INDEX('2026'!AO:AO, MAX(_xlfn._xlws.FILTER(ROW('2026'!I:I), ('2026'!I:I=Goalies!B85)*('2026'!AO:AO&lt;&gt;"")))),"")</f>
        <v>2.9884523540502164</v>
      </c>
      <c r="P85" s="65">
        <f t="shared" si="60"/>
        <v>2.9518193617790804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3.0449999999999999</v>
      </c>
      <c r="M86" s="5" cm="1">
        <f t="array" ref="M86">INDEX('2026'!AM:AM, MAX(_xlfn._xlws.FILTER(ROW('2026'!E:E), ('2026'!E:E=Goalies!C86)*('2026'!AM:AM&lt;&gt;""))))</f>
        <v>3.0275070377221338</v>
      </c>
      <c r="N86" s="5">
        <f t="shared" si="41"/>
        <v>3.1486073192310191</v>
      </c>
      <c r="O86" s="5" cm="1">
        <f t="array" ref="O86">IFERROR(INDEX('2026'!AO:AO, MAX(_xlfn._xlws.FILTER(ROW('2026'!I:I), ('2026'!I:I=Goalies!B86)*('2026'!AO:AO&lt;&gt;"")))),"")</f>
        <v>3.0115478307303785</v>
      </c>
      <c r="P86" s="65">
        <f t="shared" si="60"/>
        <v>3.1486073192310191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3.0054198256303541</v>
      </c>
      <c r="M88" s="7">
        <f>AVERAGE(M2:M86)</f>
        <v>3.0289985858539659</v>
      </c>
      <c r="N88" s="7">
        <f>AVERAGE(N2:N86)</f>
        <v>3.0775761519655869</v>
      </c>
      <c r="O88" s="7">
        <f>AVERAGE(O2:O86)</f>
        <v>3.0546435971432464</v>
      </c>
      <c r="P88" s="7">
        <f>AVERAGE(P2:P86)</f>
        <v>3.0713964714834083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1169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2026-01-21T20:25:38Z</dcterms:modified>
</cp:coreProperties>
</file>