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4D4AEA97-6291-B84D-BD98-18F05DCEDEE8}" xr6:coauthVersionLast="47" xr6:coauthVersionMax="47" xr10:uidLastSave="{00000000-0000-0000-0000-000000000000}"/>
  <bookViews>
    <workbookView xWindow="0" yWindow="760" windowWidth="32600" windowHeight="1748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Players" sheetId="18" r:id="rId10"/>
    <sheet name="Goalies" sheetId="14" r:id="rId11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08" i="10" l="1"/>
  <c r="P1808" i="10" s="1"/>
  <c r="V1808" i="10"/>
  <c r="W1808" i="10"/>
  <c r="Z1808" i="10"/>
  <c r="AA1808" i="10"/>
  <c r="AB1808" i="10"/>
  <c r="AC1808" i="10"/>
  <c r="AD1808" i="10"/>
  <c r="AE1808" i="10"/>
  <c r="AF1808" i="10"/>
  <c r="AI1808" i="10" a="1"/>
  <c r="AI1808" i="10" s="1"/>
  <c r="AJ1808" i="10" a="1"/>
  <c r="AJ1808" i="10" s="1"/>
  <c r="AO1808" i="10" s="1"/>
  <c r="N1809" i="10"/>
  <c r="O1808" i="10" s="1"/>
  <c r="V1809" i="10"/>
  <c r="W1809" i="10"/>
  <c r="Z1809" i="10"/>
  <c r="AA1809" i="10"/>
  <c r="AB1809" i="10"/>
  <c r="AC1809" i="10"/>
  <c r="AD1809" i="10"/>
  <c r="AE1809" i="10"/>
  <c r="AF1809" i="10"/>
  <c r="AI1809" i="10" a="1"/>
  <c r="AI1809" i="10" s="1"/>
  <c r="AJ1809" i="10" a="1"/>
  <c r="AJ1809" i="10" s="1"/>
  <c r="AO1809" i="10" s="1"/>
  <c r="N1810" i="10"/>
  <c r="P1810" i="10" s="1"/>
  <c r="V1810" i="10"/>
  <c r="W1810" i="10"/>
  <c r="Z1810" i="10"/>
  <c r="AA1810" i="10"/>
  <c r="AB1810" i="10"/>
  <c r="AC1810" i="10"/>
  <c r="AD1810" i="10"/>
  <c r="AE1810" i="10"/>
  <c r="AF1810" i="10"/>
  <c r="AI1810" i="10" a="1"/>
  <c r="AI1810" i="10" s="1"/>
  <c r="AJ1810" i="10" a="1"/>
  <c r="AJ1810" i="10" s="1"/>
  <c r="AO1810" i="10" s="1"/>
  <c r="N1811" i="10"/>
  <c r="O1810" i="10" s="1"/>
  <c r="V1811" i="10"/>
  <c r="W1811" i="10"/>
  <c r="Z1811" i="10"/>
  <c r="AA1811" i="10"/>
  <c r="AB1811" i="10"/>
  <c r="AC1811" i="10"/>
  <c r="AD1811" i="10"/>
  <c r="AE1811" i="10"/>
  <c r="AF1811" i="10"/>
  <c r="AI1811" i="10" a="1"/>
  <c r="AI1811" i="10" s="1"/>
  <c r="AJ1811" i="10" a="1"/>
  <c r="AJ1811" i="10" s="1"/>
  <c r="N1812" i="10"/>
  <c r="P1812" i="10" s="1"/>
  <c r="V1812" i="10"/>
  <c r="W1812" i="10"/>
  <c r="Z1812" i="10"/>
  <c r="AA1812" i="10"/>
  <c r="AB1812" i="10"/>
  <c r="AC1812" i="10"/>
  <c r="AD1812" i="10"/>
  <c r="AE1812" i="10"/>
  <c r="AF1812" i="10"/>
  <c r="AI1812" i="10" a="1"/>
  <c r="AI1812" i="10" s="1"/>
  <c r="AJ1812" i="10" a="1"/>
  <c r="AJ1812" i="10" s="1"/>
  <c r="AO1812" i="10" s="1"/>
  <c r="N1813" i="10"/>
  <c r="O1812" i="10" s="1"/>
  <c r="V1813" i="10"/>
  <c r="W1813" i="10"/>
  <c r="Z1813" i="10"/>
  <c r="AA1813" i="10"/>
  <c r="AB1813" i="10"/>
  <c r="AC1813" i="10"/>
  <c r="AD1813" i="10"/>
  <c r="AE1813" i="10"/>
  <c r="AF1813" i="10"/>
  <c r="AI1813" i="10" a="1"/>
  <c r="AI1813" i="10" s="1"/>
  <c r="AJ1813" i="10" a="1"/>
  <c r="AJ1813" i="10" s="1"/>
  <c r="AO1813" i="10" s="1"/>
  <c r="A1676" i="9"/>
  <c r="A1675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N1780" i="10"/>
  <c r="P1780" i="10" s="1"/>
  <c r="Q1781" i="10" s="1"/>
  <c r="V1780" i="10"/>
  <c r="W1780" i="10"/>
  <c r="Z1780" i="10"/>
  <c r="AA1780" i="10"/>
  <c r="AB1780" i="10"/>
  <c r="AC1780" i="10"/>
  <c r="AD1780" i="10"/>
  <c r="AE1780" i="10"/>
  <c r="AF1780" i="10"/>
  <c r="AI1780" i="10" a="1"/>
  <c r="AI1780" i="10" s="1"/>
  <c r="N1781" i="10"/>
  <c r="O1780" i="10" s="1"/>
  <c r="O1781" i="10"/>
  <c r="V1781" i="10"/>
  <c r="W1781" i="10"/>
  <c r="Z1781" i="10"/>
  <c r="AA1781" i="10"/>
  <c r="AB1781" i="10"/>
  <c r="AC1781" i="10"/>
  <c r="AD1781" i="10"/>
  <c r="AE1781" i="10"/>
  <c r="AF1781" i="10"/>
  <c r="AI1781" i="10" a="1"/>
  <c r="AI1781" i="10" s="1"/>
  <c r="N1782" i="10"/>
  <c r="P1782" i="10" s="1"/>
  <c r="V1782" i="10"/>
  <c r="W1782" i="10"/>
  <c r="Z1782" i="10"/>
  <c r="AA1782" i="10"/>
  <c r="AB1782" i="10"/>
  <c r="AC1782" i="10"/>
  <c r="AD1782" i="10"/>
  <c r="AE1782" i="10"/>
  <c r="AF1782" i="10"/>
  <c r="AI1782" i="10" a="1"/>
  <c r="AI1782" i="10" s="1"/>
  <c r="N1783" i="10"/>
  <c r="O1782" i="10" s="1"/>
  <c r="V1783" i="10"/>
  <c r="W1783" i="10"/>
  <c r="Z1783" i="10"/>
  <c r="AA1783" i="10"/>
  <c r="AB1783" i="10"/>
  <c r="AC1783" i="10"/>
  <c r="AD1783" i="10"/>
  <c r="AE1783" i="10"/>
  <c r="AF1783" i="10"/>
  <c r="AI1783" i="10" a="1"/>
  <c r="AI1783" i="10" s="1"/>
  <c r="N1784" i="10"/>
  <c r="P1784" i="10" s="1"/>
  <c r="V1784" i="10"/>
  <c r="W1784" i="10"/>
  <c r="Z1784" i="10"/>
  <c r="AA1784" i="10"/>
  <c r="AB1784" i="10"/>
  <c r="AC1784" i="10"/>
  <c r="AD1784" i="10"/>
  <c r="AE1784" i="10"/>
  <c r="AF1784" i="10"/>
  <c r="AI1784" i="10" a="1"/>
  <c r="AI1784" i="10" s="1"/>
  <c r="N1785" i="10"/>
  <c r="V1785" i="10"/>
  <c r="W1785" i="10"/>
  <c r="Z1785" i="10"/>
  <c r="AA1785" i="10"/>
  <c r="AB1785" i="10"/>
  <c r="AC1785" i="10"/>
  <c r="AD1785" i="10"/>
  <c r="AE1785" i="10"/>
  <c r="AF1785" i="10"/>
  <c r="AI1785" i="10" a="1"/>
  <c r="AI1785" i="10" s="1"/>
  <c r="N1786" i="10"/>
  <c r="P1786" i="10" s="1"/>
  <c r="Q1787" i="10" s="1"/>
  <c r="V1786" i="10"/>
  <c r="W1786" i="10"/>
  <c r="Z1786" i="10"/>
  <c r="AA1786" i="10"/>
  <c r="AB1786" i="10"/>
  <c r="AC1786" i="10"/>
  <c r="AD1786" i="10"/>
  <c r="AE1786" i="10"/>
  <c r="AF1786" i="10"/>
  <c r="AI1786" i="10" a="1"/>
  <c r="AI1786" i="10" s="1"/>
  <c r="N1787" i="10"/>
  <c r="V1787" i="10"/>
  <c r="W1787" i="10"/>
  <c r="Z1787" i="10"/>
  <c r="AA1787" i="10"/>
  <c r="AB1787" i="10"/>
  <c r="AC1787" i="10"/>
  <c r="AD1787" i="10"/>
  <c r="AE1787" i="10"/>
  <c r="AF1787" i="10"/>
  <c r="AI1787" i="10" a="1"/>
  <c r="AI1787" i="10" s="1"/>
  <c r="N1788" i="10"/>
  <c r="P1788" i="10" s="1"/>
  <c r="Q1789" i="10" s="1"/>
  <c r="V1788" i="10"/>
  <c r="W1788" i="10"/>
  <c r="Z1788" i="10"/>
  <c r="AA1788" i="10"/>
  <c r="AB1788" i="10"/>
  <c r="AC1788" i="10"/>
  <c r="AD1788" i="10"/>
  <c r="AE1788" i="10"/>
  <c r="AF1788" i="10"/>
  <c r="AI1788" i="10" a="1"/>
  <c r="AI1788" i="10" s="1"/>
  <c r="N1789" i="10"/>
  <c r="O1788" i="10" s="1"/>
  <c r="V1789" i="10"/>
  <c r="W1789" i="10"/>
  <c r="Z1789" i="10"/>
  <c r="AA1789" i="10"/>
  <c r="AB1789" i="10"/>
  <c r="AC1789" i="10"/>
  <c r="AD1789" i="10"/>
  <c r="AE1789" i="10"/>
  <c r="AF1789" i="10"/>
  <c r="AI1789" i="10" a="1"/>
  <c r="AI1789" i="10" s="1"/>
  <c r="N1790" i="10"/>
  <c r="P1790" i="10" s="1"/>
  <c r="Q1791" i="10" s="1"/>
  <c r="V1790" i="10"/>
  <c r="W1790" i="10"/>
  <c r="Z1790" i="10"/>
  <c r="AA1790" i="10"/>
  <c r="AB1790" i="10"/>
  <c r="AC1790" i="10"/>
  <c r="AD1790" i="10"/>
  <c r="AE1790" i="10"/>
  <c r="AF1790" i="10"/>
  <c r="AI1790" i="10" a="1"/>
  <c r="AI1790" i="10"/>
  <c r="N1791" i="10"/>
  <c r="O1790" i="10" s="1"/>
  <c r="V1791" i="10"/>
  <c r="W1791" i="10"/>
  <c r="Z1791" i="10"/>
  <c r="AA1791" i="10"/>
  <c r="AB1791" i="10"/>
  <c r="AC1791" i="10"/>
  <c r="AD1791" i="10"/>
  <c r="AE1791" i="10"/>
  <c r="AF1791" i="10"/>
  <c r="AI1791" i="10" a="1"/>
  <c r="AI1791" i="10" s="1"/>
  <c r="N1792" i="10"/>
  <c r="O1792" i="10"/>
  <c r="V1792" i="10"/>
  <c r="W1792" i="10"/>
  <c r="AA1792" i="10"/>
  <c r="AB1792" i="10"/>
  <c r="AC1792" i="10"/>
  <c r="AD1792" i="10"/>
  <c r="AE1792" i="10"/>
  <c r="AF1792" i="10"/>
  <c r="AI1792" i="10" a="1"/>
  <c r="AI1792" i="10" s="1"/>
  <c r="N1793" i="10"/>
  <c r="P1793" i="10" s="1"/>
  <c r="V1793" i="10"/>
  <c r="W1793" i="10"/>
  <c r="Z1793" i="10"/>
  <c r="AA1793" i="10"/>
  <c r="AB1793" i="10"/>
  <c r="AC1793" i="10"/>
  <c r="AD1793" i="10"/>
  <c r="AE1793" i="10"/>
  <c r="AF1793" i="10"/>
  <c r="AI1793" i="10" a="1"/>
  <c r="AI1793" i="10" s="1"/>
  <c r="N1794" i="10"/>
  <c r="V1794" i="10"/>
  <c r="W1794" i="10"/>
  <c r="Z1794" i="10"/>
  <c r="AA1794" i="10"/>
  <c r="AB1794" i="10"/>
  <c r="AC1794" i="10"/>
  <c r="AD1794" i="10"/>
  <c r="AE1794" i="10"/>
  <c r="AF1794" i="10"/>
  <c r="AI1794" i="10" a="1"/>
  <c r="AI1794" i="10" s="1"/>
  <c r="N1795" i="10"/>
  <c r="V1795" i="10"/>
  <c r="W1795" i="10"/>
  <c r="Z1795" i="10"/>
  <c r="AA1795" i="10"/>
  <c r="AB1795" i="10"/>
  <c r="AC1795" i="10"/>
  <c r="AD1795" i="10"/>
  <c r="AE1795" i="10"/>
  <c r="AF1795" i="10"/>
  <c r="AI1795" i="10" a="1"/>
  <c r="AI1795" i="10" s="1"/>
  <c r="N1796" i="10"/>
  <c r="V1796" i="10"/>
  <c r="W1796" i="10"/>
  <c r="Z1796" i="10"/>
  <c r="AA1796" i="10"/>
  <c r="AB1796" i="10"/>
  <c r="AC1796" i="10"/>
  <c r="AD1796" i="10"/>
  <c r="AE1796" i="10"/>
  <c r="AF1796" i="10"/>
  <c r="AI1796" i="10" a="1"/>
  <c r="AI1796" i="10" s="1"/>
  <c r="N1797" i="10"/>
  <c r="P1797" i="10" s="1"/>
  <c r="Q1796" i="10" s="1"/>
  <c r="V1797" i="10"/>
  <c r="W1797" i="10"/>
  <c r="Z1797" i="10"/>
  <c r="AA1797" i="10"/>
  <c r="AB1797" i="10"/>
  <c r="AC1797" i="10"/>
  <c r="AD1797" i="10"/>
  <c r="AE1797" i="10"/>
  <c r="AF1797" i="10"/>
  <c r="AI1797" i="10" a="1"/>
  <c r="AI1797" i="10" s="1"/>
  <c r="N1798" i="10"/>
  <c r="P1798" i="10" s="1"/>
  <c r="V1798" i="10"/>
  <c r="W1798" i="10"/>
  <c r="Z1798" i="10"/>
  <c r="AA1798" i="10"/>
  <c r="AB1798" i="10"/>
  <c r="AC1798" i="10"/>
  <c r="AD1798" i="10"/>
  <c r="AE1798" i="10"/>
  <c r="AF1798" i="10"/>
  <c r="AI1798" i="10" a="1"/>
  <c r="AI1798" i="10" s="1"/>
  <c r="N1799" i="10"/>
  <c r="O1798" i="10" s="1"/>
  <c r="V1799" i="10"/>
  <c r="W1799" i="10"/>
  <c r="Z1799" i="10"/>
  <c r="AA1799" i="10"/>
  <c r="AB1799" i="10"/>
  <c r="AC1799" i="10"/>
  <c r="AD1799" i="10"/>
  <c r="AE1799" i="10"/>
  <c r="AF1799" i="10"/>
  <c r="AI1799" i="10" a="1"/>
  <c r="AI1799" i="10" s="1"/>
  <c r="N1800" i="10"/>
  <c r="O1801" i="10" s="1"/>
  <c r="V1800" i="10"/>
  <c r="W1800" i="10"/>
  <c r="Z1800" i="10"/>
  <c r="AA1800" i="10"/>
  <c r="AB1800" i="10"/>
  <c r="AC1800" i="10"/>
  <c r="AD1800" i="10"/>
  <c r="AE1800" i="10"/>
  <c r="AF1800" i="10"/>
  <c r="AI1800" i="10" a="1"/>
  <c r="AI1800" i="10" s="1"/>
  <c r="N1801" i="10"/>
  <c r="P1801" i="10" s="1"/>
  <c r="V1801" i="10"/>
  <c r="W1801" i="10"/>
  <c r="Z1801" i="10"/>
  <c r="AA1801" i="10"/>
  <c r="AB1801" i="10"/>
  <c r="AC1801" i="10"/>
  <c r="AD1801" i="10"/>
  <c r="AE1801" i="10"/>
  <c r="AF1801" i="10"/>
  <c r="AI1801" i="10" a="1"/>
  <c r="AI1801" i="10" s="1"/>
  <c r="N1802" i="10"/>
  <c r="P1802" i="10" s="1"/>
  <c r="V1802" i="10"/>
  <c r="W1802" i="10"/>
  <c r="Z1802" i="10"/>
  <c r="AA1802" i="10"/>
  <c r="AB1802" i="10"/>
  <c r="AC1802" i="10"/>
  <c r="AD1802" i="10"/>
  <c r="AE1802" i="10"/>
  <c r="AF1802" i="10"/>
  <c r="AI1802" i="10" a="1"/>
  <c r="AI1802" i="10" s="1"/>
  <c r="N1803" i="10"/>
  <c r="O1802" i="10" s="1"/>
  <c r="V1803" i="10"/>
  <c r="W1803" i="10"/>
  <c r="Z1803" i="10"/>
  <c r="AA1803" i="10"/>
  <c r="AB1803" i="10"/>
  <c r="AC1803" i="10"/>
  <c r="AD1803" i="10"/>
  <c r="AE1803" i="10"/>
  <c r="AF1803" i="10"/>
  <c r="AI1803" i="10" a="1"/>
  <c r="AI1803" i="10" s="1"/>
  <c r="N1804" i="10"/>
  <c r="P1804" i="10" s="1"/>
  <c r="Q1805" i="10" s="1"/>
  <c r="V1804" i="10"/>
  <c r="W1804" i="10"/>
  <c r="Z1804" i="10"/>
  <c r="AA1804" i="10"/>
  <c r="AB1804" i="10"/>
  <c r="AC1804" i="10"/>
  <c r="AD1804" i="10"/>
  <c r="AE1804" i="10"/>
  <c r="AF1804" i="10"/>
  <c r="AI1804" i="10" a="1"/>
  <c r="AI1804" i="10" s="1"/>
  <c r="N1805" i="10"/>
  <c r="P1805" i="10" s="1"/>
  <c r="Q1804" i="10" s="1"/>
  <c r="V1805" i="10"/>
  <c r="W1805" i="10"/>
  <c r="Z1805" i="10"/>
  <c r="AA1805" i="10"/>
  <c r="AB1805" i="10"/>
  <c r="AC1805" i="10"/>
  <c r="AD1805" i="10"/>
  <c r="AE1805" i="10"/>
  <c r="AF1805" i="10"/>
  <c r="AI1805" i="10" a="1"/>
  <c r="AI1805" i="10"/>
  <c r="N1806" i="10"/>
  <c r="P1806" i="10" s="1"/>
  <c r="V1806" i="10"/>
  <c r="W1806" i="10"/>
  <c r="Z1806" i="10"/>
  <c r="AA1806" i="10"/>
  <c r="AB1806" i="10"/>
  <c r="AC1806" i="10"/>
  <c r="AD1806" i="10"/>
  <c r="AE1806" i="10"/>
  <c r="AF1806" i="10"/>
  <c r="AI1806" i="10" a="1"/>
  <c r="AI1806" i="10" s="1"/>
  <c r="N1807" i="10"/>
  <c r="P1807" i="10" s="1"/>
  <c r="Q1806" i="10" s="1"/>
  <c r="V1807" i="10"/>
  <c r="W1807" i="10"/>
  <c r="Z1807" i="10"/>
  <c r="AA1807" i="10"/>
  <c r="AB1807" i="10"/>
  <c r="AC1807" i="10"/>
  <c r="AD1807" i="10"/>
  <c r="AE1807" i="10"/>
  <c r="AF1807" i="10"/>
  <c r="AI1807" i="10" a="1"/>
  <c r="AI1807" i="10" s="1"/>
  <c r="N1778" i="10"/>
  <c r="O1779" i="10" s="1"/>
  <c r="V1778" i="10"/>
  <c r="W1778" i="10"/>
  <c r="AA1778" i="10"/>
  <c r="AB1778" i="10"/>
  <c r="AC1778" i="10"/>
  <c r="AD1778" i="10"/>
  <c r="AE1778" i="10"/>
  <c r="AF1778" i="10"/>
  <c r="AI1778" i="10" a="1"/>
  <c r="AI1778" i="10" s="1"/>
  <c r="N1779" i="10"/>
  <c r="O1778" i="10" s="1"/>
  <c r="V1779" i="10"/>
  <c r="W1779" i="10"/>
  <c r="AA1779" i="10"/>
  <c r="AB1779" i="10"/>
  <c r="AC1779" i="10"/>
  <c r="AD1779" i="10"/>
  <c r="AE1779" i="10"/>
  <c r="AF1779" i="10"/>
  <c r="AI1779" i="10" a="1"/>
  <c r="AI1779" i="10" s="1"/>
  <c r="A1641" i="9"/>
  <c r="A1642" i="9"/>
  <c r="A1643" i="9"/>
  <c r="A1644" i="9"/>
  <c r="N1748" i="10"/>
  <c r="P1748" i="10" s="1"/>
  <c r="Q1749" i="10" s="1"/>
  <c r="V1748" i="10"/>
  <c r="W1748" i="10"/>
  <c r="AC1748" i="10"/>
  <c r="AD1748" i="10"/>
  <c r="AE1748" i="10"/>
  <c r="AF1748" i="10"/>
  <c r="AI1748" i="10" a="1"/>
  <c r="AI1748" i="10" s="1"/>
  <c r="N1749" i="10"/>
  <c r="O1748" i="10" s="1"/>
  <c r="V1749" i="10"/>
  <c r="W1749" i="10"/>
  <c r="AC1749" i="10"/>
  <c r="AD1749" i="10"/>
  <c r="AE1749" i="10"/>
  <c r="AF1749" i="10"/>
  <c r="AI1749" i="10" a="1"/>
  <c r="AI1749" i="10" s="1"/>
  <c r="AK1749" i="10" s="1"/>
  <c r="N1750" i="10"/>
  <c r="O1751" i="10" s="1"/>
  <c r="V1750" i="10"/>
  <c r="W1750" i="10"/>
  <c r="AC1750" i="10"/>
  <c r="AD1750" i="10"/>
  <c r="AE1750" i="10"/>
  <c r="AF1750" i="10"/>
  <c r="AI1750" i="10" a="1"/>
  <c r="AI1750" i="10" s="1"/>
  <c r="N1751" i="10"/>
  <c r="P1751" i="10" s="1"/>
  <c r="V1751" i="10"/>
  <c r="W1751" i="10"/>
  <c r="AC1751" i="10"/>
  <c r="AD1751" i="10"/>
  <c r="AE1751" i="10"/>
  <c r="AF1751" i="10"/>
  <c r="AI1751" i="10" a="1"/>
  <c r="AI1751" i="10" s="1"/>
  <c r="N1752" i="10"/>
  <c r="V1752" i="10"/>
  <c r="W1752" i="10"/>
  <c r="AC1752" i="10"/>
  <c r="AD1752" i="10"/>
  <c r="AE1752" i="10"/>
  <c r="AF1752" i="10"/>
  <c r="AI1752" i="10" a="1"/>
  <c r="AI1752" i="10" s="1"/>
  <c r="N1753" i="10"/>
  <c r="V1753" i="10"/>
  <c r="W1753" i="10"/>
  <c r="AC1753" i="10"/>
  <c r="AD1753" i="10"/>
  <c r="AE1753" i="10"/>
  <c r="AF1753" i="10"/>
  <c r="AI1753" i="10" a="1"/>
  <c r="AI1753" i="10" s="1"/>
  <c r="N1754" i="10"/>
  <c r="V1754" i="10"/>
  <c r="W1754" i="10"/>
  <c r="AC1754" i="10"/>
  <c r="AD1754" i="10"/>
  <c r="AE1754" i="10"/>
  <c r="AF1754" i="10"/>
  <c r="AI1754" i="10" a="1"/>
  <c r="AI1754" i="10" s="1"/>
  <c r="N1755" i="10"/>
  <c r="O1754" i="10" s="1"/>
  <c r="V1755" i="10"/>
  <c r="W1755" i="10"/>
  <c r="AC1755" i="10"/>
  <c r="AD1755" i="10"/>
  <c r="AE1755" i="10"/>
  <c r="AF1755" i="10"/>
  <c r="AI1755" i="10" a="1"/>
  <c r="AI1755" i="10" s="1"/>
  <c r="N1756" i="10"/>
  <c r="V1756" i="10"/>
  <c r="W1756" i="10"/>
  <c r="AC1756" i="10"/>
  <c r="AD1756" i="10"/>
  <c r="AE1756" i="10"/>
  <c r="AF1756" i="10"/>
  <c r="AI1756" i="10" a="1"/>
  <c r="AI1756" i="10" s="1"/>
  <c r="N1757" i="10"/>
  <c r="P1757" i="10" s="1"/>
  <c r="V1757" i="10"/>
  <c r="W1757" i="10"/>
  <c r="AC1757" i="10"/>
  <c r="AD1757" i="10"/>
  <c r="AE1757" i="10"/>
  <c r="AF1757" i="10"/>
  <c r="AI1757" i="10" a="1"/>
  <c r="AI1757" i="10" s="1"/>
  <c r="N1758" i="10"/>
  <c r="P1758" i="10" s="1"/>
  <c r="Q1759" i="10" s="1"/>
  <c r="V1758" i="10"/>
  <c r="W1758" i="10"/>
  <c r="AC1758" i="10"/>
  <c r="AD1758" i="10"/>
  <c r="AE1758" i="10"/>
  <c r="AF1758" i="10"/>
  <c r="AI1758" i="10" a="1"/>
  <c r="AI1758" i="10" s="1"/>
  <c r="N1759" i="10"/>
  <c r="P1759" i="10" s="1"/>
  <c r="V1759" i="10"/>
  <c r="W1759" i="10"/>
  <c r="AC1759" i="10"/>
  <c r="AD1759" i="10"/>
  <c r="AE1759" i="10"/>
  <c r="AF1759" i="10"/>
  <c r="AI1759" i="10" a="1"/>
  <c r="AI1759" i="10" s="1"/>
  <c r="AM1759" i="10" s="1"/>
  <c r="X1758" i="10" s="1"/>
  <c r="N1760" i="10"/>
  <c r="O1761" i="10" s="1"/>
  <c r="P1760" i="10"/>
  <c r="Q1761" i="10" s="1"/>
  <c r="V1760" i="10"/>
  <c r="W1760" i="10"/>
  <c r="AC1760" i="10"/>
  <c r="AD1760" i="10"/>
  <c r="AE1760" i="10"/>
  <c r="AF1760" i="10"/>
  <c r="AI1760" i="10" a="1"/>
  <c r="AI1760" i="10" s="1"/>
  <c r="N1761" i="10"/>
  <c r="V1761" i="10"/>
  <c r="W1761" i="10"/>
  <c r="AC1761" i="10"/>
  <c r="AD1761" i="10"/>
  <c r="AE1761" i="10"/>
  <c r="AF1761" i="10"/>
  <c r="AI1761" i="10" a="1"/>
  <c r="AI1761" i="10" s="1"/>
  <c r="N1762" i="10"/>
  <c r="O1763" i="10" s="1"/>
  <c r="V1762" i="10"/>
  <c r="W1762" i="10"/>
  <c r="AC1762" i="10"/>
  <c r="AD1762" i="10"/>
  <c r="AE1762" i="10"/>
  <c r="AF1762" i="10"/>
  <c r="AI1762" i="10" a="1"/>
  <c r="AI1762" i="10"/>
  <c r="N1763" i="10"/>
  <c r="O1762" i="10" s="1"/>
  <c r="V1763" i="10"/>
  <c r="W1763" i="10"/>
  <c r="AC1763" i="10"/>
  <c r="AD1763" i="10"/>
  <c r="AE1763" i="10"/>
  <c r="AF1763" i="10"/>
  <c r="AI1763" i="10" a="1"/>
  <c r="AI1763" i="10" s="1"/>
  <c r="N1764" i="10"/>
  <c r="O1765" i="10" s="1"/>
  <c r="V1764" i="10"/>
  <c r="W1764" i="10"/>
  <c r="AC1764" i="10"/>
  <c r="AD1764" i="10"/>
  <c r="AE1764" i="10"/>
  <c r="AF1764" i="10"/>
  <c r="AI1764" i="10" a="1"/>
  <c r="AI1764" i="10" s="1"/>
  <c r="N1765" i="10"/>
  <c r="P1765" i="10" s="1"/>
  <c r="V1765" i="10"/>
  <c r="W1765" i="10"/>
  <c r="AC1765" i="10"/>
  <c r="AD1765" i="10"/>
  <c r="AE1765" i="10"/>
  <c r="AF1765" i="10"/>
  <c r="AI1765" i="10" a="1"/>
  <c r="AI1765" i="10" s="1"/>
  <c r="N1766" i="10"/>
  <c r="P1766" i="10" s="1"/>
  <c r="V1766" i="10"/>
  <c r="W1766" i="10"/>
  <c r="AC1766" i="10"/>
  <c r="AD1766" i="10"/>
  <c r="AE1766" i="10"/>
  <c r="AF1766" i="10"/>
  <c r="AI1766" i="10" a="1"/>
  <c r="AI1766" i="10" s="1"/>
  <c r="N1767" i="10"/>
  <c r="P1767" i="10" s="1"/>
  <c r="V1767" i="10"/>
  <c r="W1767" i="10"/>
  <c r="AC1767" i="10"/>
  <c r="AD1767" i="10"/>
  <c r="AE1767" i="10"/>
  <c r="AF1767" i="10"/>
  <c r="AI1767" i="10" a="1"/>
  <c r="AI1767" i="10" s="1"/>
  <c r="N1768" i="10"/>
  <c r="P1768" i="10" s="1"/>
  <c r="V1768" i="10"/>
  <c r="W1768" i="10"/>
  <c r="AC1768" i="10"/>
  <c r="AD1768" i="10"/>
  <c r="AE1768" i="10"/>
  <c r="AF1768" i="10"/>
  <c r="AI1768" i="10" a="1"/>
  <c r="AI1768" i="10" s="1"/>
  <c r="N1769" i="10"/>
  <c r="O1768" i="10" s="1"/>
  <c r="V1769" i="10"/>
  <c r="W1769" i="10"/>
  <c r="AC1769" i="10"/>
  <c r="AD1769" i="10"/>
  <c r="AE1769" i="10"/>
  <c r="AF1769" i="10"/>
  <c r="AI1769" i="10" a="1"/>
  <c r="AI1769" i="10" s="1"/>
  <c r="N1770" i="10"/>
  <c r="V1770" i="10"/>
  <c r="W1770" i="10"/>
  <c r="AC1770" i="10"/>
  <c r="AD1770" i="10"/>
  <c r="AE1770" i="10"/>
  <c r="AF1770" i="10"/>
  <c r="AI1770" i="10" a="1"/>
  <c r="AI1770" i="10" s="1"/>
  <c r="N1771" i="10"/>
  <c r="P1771" i="10" s="1"/>
  <c r="V1771" i="10"/>
  <c r="W1771" i="10"/>
  <c r="AC1771" i="10"/>
  <c r="AD1771" i="10"/>
  <c r="AE1771" i="10"/>
  <c r="AF1771" i="10"/>
  <c r="AI1771" i="10" a="1"/>
  <c r="AI1771" i="10" s="1"/>
  <c r="N1772" i="10"/>
  <c r="V1772" i="10"/>
  <c r="W1772" i="10"/>
  <c r="AC1772" i="10"/>
  <c r="AD1772" i="10"/>
  <c r="AE1772" i="10"/>
  <c r="AF1772" i="10"/>
  <c r="AI1772" i="10" a="1"/>
  <c r="AI1772" i="10" s="1"/>
  <c r="N1773" i="10"/>
  <c r="P1773" i="10" s="1"/>
  <c r="Q1772" i="10" s="1"/>
  <c r="V1773" i="10"/>
  <c r="W1773" i="10"/>
  <c r="AC1773" i="10"/>
  <c r="AD1773" i="10"/>
  <c r="AE1773" i="10"/>
  <c r="AF1773" i="10"/>
  <c r="AI1773" i="10" a="1"/>
  <c r="AI1773" i="10" s="1"/>
  <c r="N1774" i="10"/>
  <c r="V1774" i="10"/>
  <c r="W1774" i="10"/>
  <c r="AC1774" i="10"/>
  <c r="AD1774" i="10"/>
  <c r="AE1774" i="10"/>
  <c r="AF1774" i="10"/>
  <c r="AI1774" i="10" a="1"/>
  <c r="AI1774" i="10" s="1"/>
  <c r="N1775" i="10"/>
  <c r="O1774" i="10" s="1"/>
  <c r="V1775" i="10"/>
  <c r="W1775" i="10"/>
  <c r="AC1775" i="10"/>
  <c r="AD1775" i="10"/>
  <c r="AE1775" i="10"/>
  <c r="AF1775" i="10"/>
  <c r="AI1775" i="10" a="1"/>
  <c r="AI1775" i="10" s="1"/>
  <c r="N1776" i="10"/>
  <c r="P1776" i="10" s="1"/>
  <c r="Q1777" i="10" s="1"/>
  <c r="V1776" i="10"/>
  <c r="W1776" i="10"/>
  <c r="AC1776" i="10"/>
  <c r="AD1776" i="10"/>
  <c r="AE1776" i="10"/>
  <c r="AF1776" i="10"/>
  <c r="AI1776" i="10" a="1"/>
  <c r="AI1776" i="10" s="1"/>
  <c r="N1777" i="10"/>
  <c r="V1777" i="10"/>
  <c r="W1777" i="10"/>
  <c r="AC1777" i="10"/>
  <c r="AD1777" i="10"/>
  <c r="AE1777" i="10"/>
  <c r="AF1777" i="10"/>
  <c r="AI1777" i="10" a="1"/>
  <c r="AI1777" i="10" s="1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12" i="9"/>
  <c r="A1613" i="9"/>
  <c r="A1614" i="9"/>
  <c r="A1615" i="9"/>
  <c r="A1616" i="9"/>
  <c r="A1617" i="9"/>
  <c r="A1618" i="9"/>
  <c r="A1619" i="9"/>
  <c r="A1620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AK1813" i="10" l="1"/>
  <c r="AM1813" i="10"/>
  <c r="AM1808" i="10"/>
  <c r="AK1808" i="10"/>
  <c r="AK1809" i="10"/>
  <c r="AM1809" i="10"/>
  <c r="Q1813" i="10"/>
  <c r="Q1811" i="10"/>
  <c r="Q1809" i="10"/>
  <c r="P1813" i="10"/>
  <c r="P1811" i="10"/>
  <c r="P1809" i="10"/>
  <c r="O1813" i="10"/>
  <c r="O1809" i="10"/>
  <c r="O1811" i="10"/>
  <c r="O1807" i="10"/>
  <c r="O1796" i="10"/>
  <c r="O1791" i="10"/>
  <c r="P1783" i="10"/>
  <c r="Q1782" i="10" s="1"/>
  <c r="P1781" i="10"/>
  <c r="Q1780" i="10" s="1"/>
  <c r="P1789" i="10"/>
  <c r="Q1788" i="10" s="1"/>
  <c r="AM1749" i="10"/>
  <c r="X1748" i="10" s="1"/>
  <c r="Q1800" i="10"/>
  <c r="Q1807" i="10"/>
  <c r="Q1803" i="10"/>
  <c r="Q1799" i="10"/>
  <c r="O1784" i="10"/>
  <c r="P1791" i="10"/>
  <c r="Q1785" i="10"/>
  <c r="P1795" i="10"/>
  <c r="O1803" i="10"/>
  <c r="P1800" i="10"/>
  <c r="P1803" i="10"/>
  <c r="O1800" i="10"/>
  <c r="P1796" i="10"/>
  <c r="O1797" i="10"/>
  <c r="P1799" i="10"/>
  <c r="O1806" i="10"/>
  <c r="O1805" i="10"/>
  <c r="O1799" i="10"/>
  <c r="Q1792" i="10"/>
  <c r="O1794" i="10"/>
  <c r="P1785" i="10"/>
  <c r="P1792" i="10"/>
  <c r="O1793" i="10"/>
  <c r="P1787" i="10"/>
  <c r="Q1783" i="10"/>
  <c r="O1786" i="10"/>
  <c r="P1794" i="10"/>
  <c r="O1795" i="10"/>
  <c r="O1804" i="10"/>
  <c r="O1785" i="10"/>
  <c r="O1787" i="10"/>
  <c r="O1789" i="10"/>
  <c r="O1783" i="10"/>
  <c r="AK1778" i="10"/>
  <c r="AM1778" i="10"/>
  <c r="P1779" i="10"/>
  <c r="P1778" i="10"/>
  <c r="P1763" i="10"/>
  <c r="O1749" i="10"/>
  <c r="O1759" i="10"/>
  <c r="P1764" i="10"/>
  <c r="Q1765" i="10" s="1"/>
  <c r="O1756" i="10"/>
  <c r="O1764" i="10"/>
  <c r="P1775" i="10"/>
  <c r="Q1774" i="10" s="1"/>
  <c r="AK1776" i="10"/>
  <c r="AM1776" i="10"/>
  <c r="Q1770" i="10"/>
  <c r="AM1770" i="10"/>
  <c r="AK1770" i="10"/>
  <c r="Q1766" i="10"/>
  <c r="Q1769" i="10"/>
  <c r="O1760" i="10"/>
  <c r="P1761" i="10"/>
  <c r="O1766" i="10"/>
  <c r="O1775" i="10"/>
  <c r="P1769" i="10"/>
  <c r="P1774" i="10"/>
  <c r="P1772" i="10"/>
  <c r="P1777" i="10"/>
  <c r="O1776" i="10"/>
  <c r="O1771" i="10"/>
  <c r="AK1761" i="10"/>
  <c r="AM1761" i="10"/>
  <c r="O1777" i="10"/>
  <c r="O1772" i="10"/>
  <c r="P1756" i="10"/>
  <c r="O1757" i="10"/>
  <c r="P1770" i="10"/>
  <c r="O1769" i="10"/>
  <c r="Q1764" i="10"/>
  <c r="O1770" i="10"/>
  <c r="Q1767" i="10"/>
  <c r="AK1762" i="10"/>
  <c r="O1773" i="10"/>
  <c r="Q1762" i="10"/>
  <c r="AM1763" i="10"/>
  <c r="Q1750" i="10"/>
  <c r="O1767" i="10"/>
  <c r="AK1754" i="10"/>
  <c r="P1755" i="10"/>
  <c r="P1762" i="10"/>
  <c r="AM1755" i="10"/>
  <c r="Q1758" i="10"/>
  <c r="AK1753" i="10"/>
  <c r="AM1753" i="10"/>
  <c r="P1752" i="10"/>
  <c r="O1753" i="10"/>
  <c r="Q1756" i="10"/>
  <c r="O1758" i="10"/>
  <c r="P1753" i="10"/>
  <c r="O1755" i="10"/>
  <c r="Y1748" i="10"/>
  <c r="P1754" i="10"/>
  <c r="O1752" i="10"/>
  <c r="O1750" i="10"/>
  <c r="P1750" i="10"/>
  <c r="P1749" i="10"/>
  <c r="AM1764" i="10"/>
  <c r="F54" i="14"/>
  <c r="G54" i="14" s="1"/>
  <c r="AH54" i="14"/>
  <c r="Y1809" i="10" l="1"/>
  <c r="U1809" i="10" s="1"/>
  <c r="X1808" i="10"/>
  <c r="AT1808" i="10" s="1"/>
  <c r="AQ1809" i="10"/>
  <c r="Y1808" i="10"/>
  <c r="S1808" i="10" s="1"/>
  <c r="X1812" i="10"/>
  <c r="AQ1813" i="10"/>
  <c r="Y1812" i="10"/>
  <c r="S1812" i="10" s="1"/>
  <c r="X1809" i="10"/>
  <c r="R1809" i="10" s="1"/>
  <c r="AL1809" i="10" s="1"/>
  <c r="AQ1808" i="10"/>
  <c r="Q1808" i="10"/>
  <c r="Q1810" i="10"/>
  <c r="Q1812" i="10"/>
  <c r="Q1784" i="10"/>
  <c r="Q1801" i="10"/>
  <c r="Q1795" i="10"/>
  <c r="Q1797" i="10"/>
  <c r="Q1802" i="10"/>
  <c r="Q1793" i="10"/>
  <c r="Q1786" i="10"/>
  <c r="Q1794" i="10"/>
  <c r="Q1798" i="10"/>
  <c r="Q1790" i="10"/>
  <c r="Q1779" i="10"/>
  <c r="Q1778" i="10"/>
  <c r="X1779" i="10"/>
  <c r="Y1779" i="10"/>
  <c r="X1765" i="10"/>
  <c r="Q1763" i="10"/>
  <c r="X1771" i="10"/>
  <c r="Q1752" i="10"/>
  <c r="X1762" i="10"/>
  <c r="Q1773" i="10"/>
  <c r="Q1751" i="10"/>
  <c r="Y1763" i="10"/>
  <c r="Y1771" i="10"/>
  <c r="Q1754" i="10"/>
  <c r="Y1755" i="10"/>
  <c r="Q1757" i="10"/>
  <c r="Q1775" i="10"/>
  <c r="X1752" i="10"/>
  <c r="Q1768" i="10"/>
  <c r="Q1760" i="10"/>
  <c r="Q1771" i="10"/>
  <c r="Q1748" i="10"/>
  <c r="X1754" i="10"/>
  <c r="X1760" i="10"/>
  <c r="Y1760" i="10"/>
  <c r="Y1752" i="10"/>
  <c r="Q1755" i="10"/>
  <c r="X1777" i="10"/>
  <c r="Q1753" i="10"/>
  <c r="Q1776" i="10"/>
  <c r="Y1777" i="10"/>
  <c r="AM1773" i="10"/>
  <c r="AM1748" i="10"/>
  <c r="AM1762" i="10"/>
  <c r="AM1774" i="10"/>
  <c r="AT1809" i="10" l="1"/>
  <c r="U1808" i="10"/>
  <c r="AV1809" i="10"/>
  <c r="AW1808" i="10" s="1"/>
  <c r="S1809" i="10"/>
  <c r="T1809" i="10"/>
  <c r="AU1809" i="10"/>
  <c r="AY1809" i="10" s="1"/>
  <c r="BG1809" i="10"/>
  <c r="BH1809" i="10"/>
  <c r="BI1809" i="10"/>
  <c r="BF1808" i="10"/>
  <c r="AX1808" i="10"/>
  <c r="T1812" i="10"/>
  <c r="R1812" i="10"/>
  <c r="AN1808" i="10"/>
  <c r="AP1808" i="10"/>
  <c r="AN1809" i="10"/>
  <c r="AP1809" i="10"/>
  <c r="AV1808" i="10"/>
  <c r="U1812" i="10"/>
  <c r="AX1809" i="10"/>
  <c r="AU1808" i="10"/>
  <c r="AY1808" i="10" s="1"/>
  <c r="AP1812" i="10"/>
  <c r="T1808" i="10"/>
  <c r="R1808" i="10"/>
  <c r="AL1808" i="10" s="1"/>
  <c r="X1749" i="10"/>
  <c r="X1763" i="10"/>
  <c r="X1772" i="10"/>
  <c r="X1775" i="10"/>
  <c r="AK1777" i="10"/>
  <c r="AK1755" i="10"/>
  <c r="AK1799" i="10"/>
  <c r="AM1750" i="10"/>
  <c r="AK1769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60" i="9"/>
  <c r="A1461" i="9"/>
  <c r="A1462" i="9"/>
  <c r="A1463" i="9"/>
  <c r="A1464" i="9"/>
  <c r="A1465" i="9"/>
  <c r="A1466" i="9"/>
  <c r="A1467" i="9"/>
  <c r="A1468" i="9"/>
  <c r="A1469" i="9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BA1808" i="10" l="1"/>
  <c r="AZ1808" i="10"/>
  <c r="BB1808" i="10"/>
  <c r="BF1809" i="10"/>
  <c r="BB1809" i="10" s="1"/>
  <c r="AZ1809" i="10"/>
  <c r="BA1809" i="10"/>
  <c r="BI1808" i="10"/>
  <c r="BE1808" i="10" s="1"/>
  <c r="BE1809" i="10"/>
  <c r="BH1808" i="10"/>
  <c r="BD1808" i="10" s="1"/>
  <c r="BD1809" i="10"/>
  <c r="BN1808" i="10"/>
  <c r="AW1809" i="10"/>
  <c r="BO1809" i="10"/>
  <c r="BP1809" i="10"/>
  <c r="BQ1809" i="10"/>
  <c r="BG1808" i="10"/>
  <c r="BC1808" i="10" s="1"/>
  <c r="BC1809" i="10"/>
  <c r="Y1798" i="10"/>
  <c r="AK1767" i="10"/>
  <c r="Y1766" i="10" s="1"/>
  <c r="Y1754" i="10"/>
  <c r="X1751" i="10"/>
  <c r="Y1776" i="10"/>
  <c r="Y1768" i="10"/>
  <c r="BQ1808" i="10" l="1"/>
  <c r="BM1808" i="10" s="1"/>
  <c r="BM1809" i="10"/>
  <c r="BO1808" i="10"/>
  <c r="BK1808" i="10" s="1"/>
  <c r="BK1809" i="10"/>
  <c r="BN1809" i="10"/>
  <c r="BJ1809" i="10" s="1"/>
  <c r="BJ1808" i="10"/>
  <c r="BP1808" i="10"/>
  <c r="BL1808" i="10" s="1"/>
  <c r="BL1809" i="10"/>
  <c r="S1798" i="10"/>
  <c r="U1798" i="10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748" i="10"/>
  <c r="I1749" i="10"/>
  <c r="I1750" i="10"/>
  <c r="I1751" i="10"/>
  <c r="Z1751" i="10" s="1"/>
  <c r="I1752" i="10"/>
  <c r="I1753" i="10"/>
  <c r="I1754" i="10"/>
  <c r="I1755" i="10"/>
  <c r="I1756" i="10"/>
  <c r="I1757" i="10"/>
  <c r="I1758" i="10"/>
  <c r="Z1758" i="10" s="1"/>
  <c r="I1759" i="10"/>
  <c r="I1760" i="10"/>
  <c r="I1761" i="10"/>
  <c r="I1762" i="10"/>
  <c r="I1763" i="10"/>
  <c r="I1764" i="10"/>
  <c r="I1765" i="10"/>
  <c r="I1766" i="10"/>
  <c r="Z1766" i="10" s="1"/>
  <c r="I1767" i="10"/>
  <c r="I1768" i="10"/>
  <c r="I1769" i="10"/>
  <c r="I1770" i="10"/>
  <c r="Z1770" i="10" s="1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Z1792" i="10" s="1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784" i="10" l="1" a="1"/>
  <c r="AJ1784" i="10" s="1"/>
  <c r="AJ1803" i="10" a="1"/>
  <c r="AJ1803" i="10" s="1"/>
  <c r="AJ1793" i="10" a="1"/>
  <c r="AJ1793" i="10" s="1"/>
  <c r="AJ1790" i="10" a="1"/>
  <c r="AJ1790" i="10" s="1"/>
  <c r="AJ1785" i="10" a="1"/>
  <c r="AJ1785" i="10" s="1"/>
  <c r="AO1785" i="10" s="1"/>
  <c r="AJ1797" i="10" a="1"/>
  <c r="AJ1797" i="10" s="1"/>
  <c r="AJ1796" i="10" a="1"/>
  <c r="AJ1796" i="10" s="1"/>
  <c r="AJ1783" i="10" a="1"/>
  <c r="AJ1783" i="10" s="1"/>
  <c r="AJ1805" i="10" a="1"/>
  <c r="AJ1805" i="10" s="1"/>
  <c r="AJ1795" i="10" a="1"/>
  <c r="AJ1795" i="10" s="1"/>
  <c r="AJ1788" i="10" a="1"/>
  <c r="AJ1788" i="10" s="1"/>
  <c r="AJ1801" i="10" a="1"/>
  <c r="AJ1801" i="10" s="1"/>
  <c r="AJ1782" i="10" a="1"/>
  <c r="AJ1782" i="10" s="1"/>
  <c r="AJ1787" i="10" a="1"/>
  <c r="AJ1787" i="10" s="1"/>
  <c r="AO1787" i="10" s="1"/>
  <c r="AJ1794" i="10" a="1"/>
  <c r="AJ1794" i="10" s="1"/>
  <c r="AO1794" i="10" s="1"/>
  <c r="AJ1786" i="10" a="1"/>
  <c r="AJ1786" i="10" s="1"/>
  <c r="AO1786" i="10" s="1"/>
  <c r="AJ1800" i="10" a="1"/>
  <c r="AJ1800" i="10" s="1"/>
  <c r="AJ1806" i="10" a="1"/>
  <c r="AJ1806" i="10" s="1"/>
  <c r="AO1806" i="10" s="1"/>
  <c r="AJ1781" i="10" a="1"/>
  <c r="AJ1781" i="10" s="1"/>
  <c r="AO1781" i="10" s="1"/>
  <c r="AJ1799" i="10" a="1"/>
  <c r="AJ1799" i="10" s="1"/>
  <c r="AO1799" i="10" s="1"/>
  <c r="AJ1780" i="10" a="1"/>
  <c r="AJ1780" i="10" s="1"/>
  <c r="AJ1791" i="10" a="1"/>
  <c r="AJ1791" i="10" s="1"/>
  <c r="AJ1789" i="10" a="1"/>
  <c r="AJ1789" i="10" s="1"/>
  <c r="AJ1804" i="10" a="1"/>
  <c r="AJ1804" i="10" s="1"/>
  <c r="AJ1802" i="10" a="1"/>
  <c r="AJ1802" i="10" s="1"/>
  <c r="AJ1798" i="10" a="1"/>
  <c r="AJ1798" i="10" s="1"/>
  <c r="AJ1792" i="10" a="1"/>
  <c r="AJ1792" i="10" s="1"/>
  <c r="AJ1807" i="10" a="1"/>
  <c r="AJ1807" i="10" s="1"/>
  <c r="AQ1770" i="10"/>
  <c r="T1771" i="10"/>
  <c r="R1771" i="10"/>
  <c r="U1766" i="10"/>
  <c r="S1766" i="10"/>
  <c r="Z1778" i="10"/>
  <c r="AJ1778" i="10" a="1"/>
  <c r="AJ1778" i="10" s="1"/>
  <c r="AJ1779" i="10" a="1"/>
  <c r="AJ1779" i="10" s="1"/>
  <c r="Z1779" i="10"/>
  <c r="AJ1769" i="10" a="1"/>
  <c r="AJ1769" i="10" s="1"/>
  <c r="Z1769" i="10"/>
  <c r="AM1775" i="10"/>
  <c r="X1774" i="10" s="1"/>
  <c r="AM1799" i="10"/>
  <c r="Z1757" i="10"/>
  <c r="AJ1757" i="10" a="1"/>
  <c r="AJ1757" i="10" s="1"/>
  <c r="Z1768" i="10"/>
  <c r="AJ1768" i="10" a="1"/>
  <c r="AJ1768" i="10" s="1"/>
  <c r="Z1756" i="10"/>
  <c r="AJ1756" i="10" a="1"/>
  <c r="AJ1756" i="10" s="1"/>
  <c r="AJ1758" i="10" a="1"/>
  <c r="AJ1758" i="10" s="1"/>
  <c r="AJ1751" i="10" a="1"/>
  <c r="AJ1751" i="10" s="1"/>
  <c r="AJ1770" i="10" a="1"/>
  <c r="AJ1770" i="10" s="1"/>
  <c r="Z1777" i="10"/>
  <c r="AJ1777" i="10" a="1"/>
  <c r="AJ1777" i="10" s="1"/>
  <c r="AJ1765" i="10" a="1"/>
  <c r="AJ1765" i="10" s="1"/>
  <c r="Z1765" i="10"/>
  <c r="Z1753" i="10"/>
  <c r="AJ1753" i="10" a="1"/>
  <c r="AJ1753" i="10" s="1"/>
  <c r="AO1753" i="10" s="1"/>
  <c r="AJ1766" i="10" a="1"/>
  <c r="AJ1766" i="10" s="1"/>
  <c r="AO1766" i="10" s="1"/>
  <c r="AJ1776" i="10" a="1"/>
  <c r="AJ1776" i="10" s="1"/>
  <c r="AO1776" i="10" s="1"/>
  <c r="Z1776" i="10"/>
  <c r="AJ1764" i="10" a="1"/>
  <c r="AJ1764" i="10" s="1"/>
  <c r="Z1764" i="10"/>
  <c r="AJ1752" i="10" a="1"/>
  <c r="AJ1752" i="10" s="1"/>
  <c r="Z1752" i="10"/>
  <c r="Z1755" i="10"/>
  <c r="AJ1755" i="10" a="1"/>
  <c r="AJ1755" i="10" s="1"/>
  <c r="AO1755" i="10" s="1"/>
  <c r="Z1754" i="10"/>
  <c r="AJ1754" i="10" a="1"/>
  <c r="AJ1754" i="10" s="1"/>
  <c r="Z1775" i="10"/>
  <c r="AJ1775" i="10" a="1"/>
  <c r="AJ1775" i="10" s="1"/>
  <c r="AO1775" i="10" s="1"/>
  <c r="Z1763" i="10"/>
  <c r="AJ1763" i="10" a="1"/>
  <c r="AJ1763" i="10" s="1"/>
  <c r="AJ1750" i="10" a="1"/>
  <c r="AJ1750" i="10" s="1"/>
  <c r="AO1750" i="10" s="1"/>
  <c r="Z1750" i="10"/>
  <c r="AJ1767" i="10" a="1"/>
  <c r="AJ1767" i="10" s="1"/>
  <c r="AO1767" i="10" s="1"/>
  <c r="Z1767" i="10"/>
  <c r="AJ1774" i="10" a="1"/>
  <c r="AJ1774" i="10" s="1"/>
  <c r="Z1774" i="10"/>
  <c r="Z1762" i="10"/>
  <c r="AJ1762" i="10" a="1"/>
  <c r="AJ1762" i="10" s="1"/>
  <c r="AJ1773" i="10" a="1"/>
  <c r="AJ1773" i="10" s="1"/>
  <c r="Z1773" i="10"/>
  <c r="AJ1761" i="10" a="1"/>
  <c r="AJ1761" i="10" s="1"/>
  <c r="AO1761" i="10" s="1"/>
  <c r="Z1761" i="10"/>
  <c r="AJ1749" i="10" a="1"/>
  <c r="AJ1749" i="10" s="1"/>
  <c r="AO1749" i="10" s="1"/>
  <c r="Z1749" i="10"/>
  <c r="AJ1748" i="10" a="1"/>
  <c r="AJ1748" i="10" s="1"/>
  <c r="Z1748" i="10"/>
  <c r="Z1772" i="10"/>
  <c r="AJ1772" i="10" a="1"/>
  <c r="AJ1772" i="10" s="1"/>
  <c r="AO1772" i="10" s="1"/>
  <c r="AJ1760" i="10" a="1"/>
  <c r="AJ1760" i="10" s="1"/>
  <c r="Z1760" i="10"/>
  <c r="AJ1771" i="10" a="1"/>
  <c r="AJ1771" i="10" s="1"/>
  <c r="Z1771" i="10"/>
  <c r="Z1759" i="10"/>
  <c r="AJ1759" i="10" a="1"/>
  <c r="AJ1759" i="10" s="1"/>
  <c r="AM1767" i="10"/>
  <c r="AM1769" i="10"/>
  <c r="AM1751" i="10"/>
  <c r="AM1777" i="10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O1801" i="10" l="1"/>
  <c r="AO1795" i="10"/>
  <c r="AO1791" i="10"/>
  <c r="AO1782" i="10"/>
  <c r="AQ1799" i="10"/>
  <c r="X1798" i="10"/>
  <c r="AP1766" i="10"/>
  <c r="AO1764" i="10"/>
  <c r="AK1751" i="10"/>
  <c r="Y1750" i="10" s="1"/>
  <c r="U1750" i="10" s="1"/>
  <c r="AO1769" i="10"/>
  <c r="AK1764" i="10"/>
  <c r="Y1765" i="10" s="1"/>
  <c r="AO1770" i="10"/>
  <c r="AQ1778" i="10"/>
  <c r="R1779" i="10"/>
  <c r="T1779" i="10"/>
  <c r="S1779" i="10"/>
  <c r="U1779" i="10"/>
  <c r="AK1773" i="10"/>
  <c r="Y1772" i="10" s="1"/>
  <c r="U1772" i="10" s="1"/>
  <c r="AK1750" i="10"/>
  <c r="Y1751" i="10" s="1"/>
  <c r="AO1762" i="10"/>
  <c r="AK1775" i="10"/>
  <c r="AV1775" i="10" s="1"/>
  <c r="AW1774" i="10" s="1"/>
  <c r="AO1773" i="10"/>
  <c r="AQ1775" i="10"/>
  <c r="R1774" i="10"/>
  <c r="T1774" i="10"/>
  <c r="S1771" i="10"/>
  <c r="U1771" i="10"/>
  <c r="AQ1773" i="10"/>
  <c r="R1772" i="10"/>
  <c r="T1772" i="10"/>
  <c r="T1752" i="10"/>
  <c r="AQ1753" i="10"/>
  <c r="R1752" i="10"/>
  <c r="S1768" i="10"/>
  <c r="U1768" i="10"/>
  <c r="X1750" i="10"/>
  <c r="AQ1751" i="10"/>
  <c r="X1768" i="10"/>
  <c r="AQ1769" i="10"/>
  <c r="S1760" i="10"/>
  <c r="U1760" i="10"/>
  <c r="AQ1774" i="10"/>
  <c r="T1775" i="10"/>
  <c r="R1775" i="10"/>
  <c r="AO1774" i="10"/>
  <c r="T1754" i="10"/>
  <c r="AQ1755" i="10"/>
  <c r="S1755" i="10"/>
  <c r="AV1754" i="10"/>
  <c r="AT1754" i="10"/>
  <c r="U1755" i="10"/>
  <c r="R1754" i="10"/>
  <c r="T1758" i="10"/>
  <c r="AQ1759" i="10"/>
  <c r="R1758" i="10"/>
  <c r="AQ1762" i="10"/>
  <c r="T1763" i="10"/>
  <c r="R1763" i="10"/>
  <c r="S1754" i="10"/>
  <c r="U1754" i="10"/>
  <c r="AQ1777" i="10"/>
  <c r="X1776" i="10"/>
  <c r="X1766" i="10"/>
  <c r="AQ1767" i="10"/>
  <c r="S1748" i="10"/>
  <c r="AQ1748" i="10"/>
  <c r="U1748" i="10"/>
  <c r="AT1749" i="10"/>
  <c r="R1749" i="10"/>
  <c r="AK1785" i="10" s="1"/>
  <c r="AV1749" i="10"/>
  <c r="AW1748" i="10" s="1"/>
  <c r="T1749" i="10"/>
  <c r="S1752" i="10"/>
  <c r="U1752" i="10"/>
  <c r="U1777" i="10"/>
  <c r="S1777" i="10"/>
  <c r="AO1748" i="10"/>
  <c r="AK1774" i="10"/>
  <c r="AQ1749" i="10"/>
  <c r="T1748" i="10"/>
  <c r="R1748" i="10"/>
  <c r="AQ1750" i="10"/>
  <c r="T1751" i="10"/>
  <c r="R1751" i="10"/>
  <c r="AQ1764" i="10"/>
  <c r="T1765" i="10"/>
  <c r="R1765" i="10"/>
  <c r="AQ1761" i="10"/>
  <c r="R1760" i="10"/>
  <c r="T1760" i="10"/>
  <c r="AQ1776" i="10"/>
  <c r="T1777" i="10"/>
  <c r="R1777" i="10"/>
  <c r="AL1777" i="10" s="1"/>
  <c r="AK1806" i="10" s="1"/>
  <c r="AT1777" i="10"/>
  <c r="AV1777" i="10"/>
  <c r="AW1776" i="10" s="1"/>
  <c r="S1776" i="10"/>
  <c r="U1776" i="10"/>
  <c r="AT1762" i="10"/>
  <c r="AQ1763" i="10"/>
  <c r="T1762" i="10"/>
  <c r="R1762" i="10"/>
  <c r="AV1762" i="10"/>
  <c r="U1763" i="10"/>
  <c r="S1763" i="10"/>
  <c r="AK1748" i="10"/>
  <c r="AO1751" i="10"/>
  <c r="AO1777" i="10"/>
  <c r="AO1759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AK1788" i="10" l="1"/>
  <c r="Y1789" i="10" s="1"/>
  <c r="AV1751" i="10"/>
  <c r="AW1750" i="10" s="1"/>
  <c r="AL1754" i="10"/>
  <c r="AK1796" i="10" s="1"/>
  <c r="Y1797" i="10" s="1"/>
  <c r="S1750" i="10"/>
  <c r="AM1782" i="10" s="1"/>
  <c r="AT1751" i="10"/>
  <c r="AX1751" i="10" s="1"/>
  <c r="Y1784" i="10"/>
  <c r="Y1807" i="10"/>
  <c r="T1798" i="10"/>
  <c r="R1798" i="10"/>
  <c r="AK1794" i="10"/>
  <c r="S1772" i="10"/>
  <c r="AP1772" i="10" s="1"/>
  <c r="AT1750" i="10"/>
  <c r="AU1751" i="10" s="1"/>
  <c r="AY1751" i="10" s="1"/>
  <c r="AK1807" i="10"/>
  <c r="AT1775" i="10"/>
  <c r="AX1775" i="10" s="1"/>
  <c r="Y1774" i="10"/>
  <c r="S1774" i="10" s="1"/>
  <c r="AV1750" i="10"/>
  <c r="AW1751" i="10" s="1"/>
  <c r="T1776" i="10"/>
  <c r="R1776" i="10"/>
  <c r="AV1776" i="10"/>
  <c r="AT1776" i="10"/>
  <c r="S1765" i="10"/>
  <c r="U1765" i="10"/>
  <c r="AL1748" i="10"/>
  <c r="AK1779" i="10" s="1"/>
  <c r="T1768" i="10"/>
  <c r="R1768" i="10"/>
  <c r="AP1776" i="10"/>
  <c r="AO1800" i="10" s="1"/>
  <c r="AM1800" i="10"/>
  <c r="S1751" i="10"/>
  <c r="U1751" i="10"/>
  <c r="Y1749" i="10"/>
  <c r="AT1748" i="10"/>
  <c r="AV1748" i="10"/>
  <c r="AU1776" i="10"/>
  <c r="AY1776" i="10" s="1"/>
  <c r="AX1777" i="10"/>
  <c r="AT1774" i="10"/>
  <c r="AV1774" i="10"/>
  <c r="Y1775" i="10"/>
  <c r="AX1749" i="10"/>
  <c r="AU1748" i="10"/>
  <c r="AY1748" i="10" s="1"/>
  <c r="R1766" i="10"/>
  <c r="T1766" i="10"/>
  <c r="AU1763" i="10"/>
  <c r="AY1763" i="10" s="1"/>
  <c r="AX1762" i="10"/>
  <c r="AX1754" i="10"/>
  <c r="AU1755" i="10"/>
  <c r="AY1755" i="10" s="1"/>
  <c r="AK1802" i="10"/>
  <c r="AW1763" i="10"/>
  <c r="AM1806" i="10"/>
  <c r="AP1777" i="10"/>
  <c r="AM1779" i="10"/>
  <c r="AP1748" i="10"/>
  <c r="AO1779" i="10" s="1"/>
  <c r="AP1779" i="10" s="1"/>
  <c r="AW1755" i="10"/>
  <c r="R1750" i="10"/>
  <c r="T1750" i="10"/>
  <c r="AP1755" i="10"/>
  <c r="AO1798" i="10" s="1"/>
  <c r="AP1798" i="10" s="1"/>
  <c r="AN1755" i="10"/>
  <c r="AM1798" i="10" s="1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AK1800" i="10" l="1"/>
  <c r="Y1801" i="10" s="1"/>
  <c r="AP1750" i="10"/>
  <c r="AU1750" i="10"/>
  <c r="AY1750" i="10" s="1"/>
  <c r="AK1782" i="10"/>
  <c r="Y1783" i="10" s="1"/>
  <c r="BF1750" i="10"/>
  <c r="BB1750" i="10" s="1"/>
  <c r="AX1750" i="10"/>
  <c r="U1774" i="10"/>
  <c r="BH1751" i="10"/>
  <c r="BH1750" i="10" s="1"/>
  <c r="BD1750" i="10" s="1"/>
  <c r="U1789" i="10"/>
  <c r="S1789" i="10"/>
  <c r="X1807" i="10"/>
  <c r="AT1807" i="10" s="1"/>
  <c r="AQ1806" i="10"/>
  <c r="X1801" i="10"/>
  <c r="AQ1800" i="10"/>
  <c r="Y1806" i="10"/>
  <c r="Y1803" i="10"/>
  <c r="BI1751" i="10"/>
  <c r="BE1751" i="10" s="1"/>
  <c r="S1807" i="10"/>
  <c r="U1807" i="10"/>
  <c r="AQ1798" i="10"/>
  <c r="X1799" i="10"/>
  <c r="AN1798" i="10"/>
  <c r="AQ1782" i="10"/>
  <c r="X1783" i="10"/>
  <c r="Y1795" i="10"/>
  <c r="S1797" i="10"/>
  <c r="U1797" i="10"/>
  <c r="BG1751" i="10"/>
  <c r="BC1751" i="10" s="1"/>
  <c r="S1784" i="10"/>
  <c r="U1784" i="10"/>
  <c r="X1778" i="10"/>
  <c r="AQ1779" i="10"/>
  <c r="AN1779" i="10"/>
  <c r="Y1778" i="10"/>
  <c r="AV1779" i="10"/>
  <c r="AW1778" i="10" s="1"/>
  <c r="AT1779" i="10"/>
  <c r="AL1779" i="10"/>
  <c r="AU1774" i="10"/>
  <c r="AY1774" i="10" s="1"/>
  <c r="BO1751" i="10"/>
  <c r="BK1751" i="10" s="1"/>
  <c r="BP1751" i="10"/>
  <c r="BL1751" i="10" s="1"/>
  <c r="BQ1751" i="10"/>
  <c r="BQ1750" i="10" s="1"/>
  <c r="BM1750" i="10" s="1"/>
  <c r="BN1750" i="10"/>
  <c r="BJ1750" i="10" s="1"/>
  <c r="S1775" i="10"/>
  <c r="U1775" i="10"/>
  <c r="AU1777" i="10"/>
  <c r="AY1777" i="10" s="1"/>
  <c r="AZ1777" i="10" s="1"/>
  <c r="BI1777" i="10"/>
  <c r="BG1777" i="10"/>
  <c r="BF1776" i="10"/>
  <c r="AX1776" i="10"/>
  <c r="BH1777" i="10"/>
  <c r="BO1775" i="10"/>
  <c r="BQ1775" i="10"/>
  <c r="BN1774" i="10"/>
  <c r="AW1775" i="10"/>
  <c r="BP1775" i="10"/>
  <c r="BO1777" i="10"/>
  <c r="BQ1777" i="10"/>
  <c r="AW1777" i="10"/>
  <c r="BP1777" i="10"/>
  <c r="BN1776" i="10"/>
  <c r="BF1774" i="10"/>
  <c r="BG1775" i="10"/>
  <c r="BH1775" i="10"/>
  <c r="AX1774" i="10"/>
  <c r="AU1775" i="10"/>
  <c r="AY1775" i="10" s="1"/>
  <c r="BA1775" i="10" s="1"/>
  <c r="BI1775" i="10"/>
  <c r="AP1751" i="10"/>
  <c r="AM1794" i="10"/>
  <c r="AP1774" i="10"/>
  <c r="AO1802" i="10" s="1"/>
  <c r="AN1774" i="10"/>
  <c r="AM1802" i="10" s="1"/>
  <c r="BN1748" i="10"/>
  <c r="BP1749" i="10"/>
  <c r="BQ1749" i="10"/>
  <c r="AW1749" i="10"/>
  <c r="BO1749" i="10"/>
  <c r="BH1749" i="10"/>
  <c r="BF1748" i="10"/>
  <c r="AX1748" i="10"/>
  <c r="BG1749" i="10"/>
  <c r="BI1749" i="10"/>
  <c r="AU1749" i="10"/>
  <c r="AY1749" i="10" s="1"/>
  <c r="AZ1749" i="10" s="1"/>
  <c r="U1749" i="10"/>
  <c r="S1749" i="10"/>
  <c r="BA1750" i="10"/>
  <c r="AZ1750" i="10"/>
  <c r="AZ1751" i="10"/>
  <c r="BA1751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BD1751" i="10" l="1"/>
  <c r="BF1751" i="10"/>
  <c r="BB1751" i="10" s="1"/>
  <c r="BI1750" i="10"/>
  <c r="BE1750" i="10" s="1"/>
  <c r="BG1750" i="10"/>
  <c r="BC1750" i="10" s="1"/>
  <c r="AV1807" i="10"/>
  <c r="AW1806" i="10" s="1"/>
  <c r="S1795" i="10"/>
  <c r="U1795" i="10"/>
  <c r="AX1807" i="10"/>
  <c r="AU1806" i="10"/>
  <c r="AY1806" i="10" s="1"/>
  <c r="X1795" i="10"/>
  <c r="AQ1794" i="10"/>
  <c r="T1783" i="10"/>
  <c r="R1783" i="10"/>
  <c r="U1806" i="10"/>
  <c r="S1806" i="10"/>
  <c r="T1801" i="10"/>
  <c r="R1801" i="10"/>
  <c r="U1783" i="10"/>
  <c r="S1783" i="10"/>
  <c r="T1807" i="10"/>
  <c r="R1807" i="10"/>
  <c r="AL1807" i="10" s="1"/>
  <c r="AK1812" i="10" s="1"/>
  <c r="R1799" i="10"/>
  <c r="AL1799" i="10" s="1"/>
  <c r="T1799" i="10"/>
  <c r="AV1799" i="10"/>
  <c r="AW1798" i="10" s="1"/>
  <c r="AT1799" i="10"/>
  <c r="AQ1802" i="10"/>
  <c r="X1803" i="10"/>
  <c r="U1803" i="10"/>
  <c r="S1803" i="10"/>
  <c r="S1801" i="10"/>
  <c r="U1801" i="10"/>
  <c r="BA1777" i="10"/>
  <c r="AU1778" i="10"/>
  <c r="AY1778" i="10" s="1"/>
  <c r="AX1779" i="10"/>
  <c r="S1778" i="10"/>
  <c r="U1778" i="10"/>
  <c r="T1778" i="10"/>
  <c r="AT1778" i="10"/>
  <c r="R1778" i="10"/>
  <c r="AL1778" i="10" s="1"/>
  <c r="AK1792" i="10" s="1"/>
  <c r="AV1778" i="10"/>
  <c r="BO1750" i="10"/>
  <c r="BK1750" i="10" s="1"/>
  <c r="BP1750" i="10"/>
  <c r="BL1750" i="10" s="1"/>
  <c r="BM1751" i="10"/>
  <c r="BN1751" i="10"/>
  <c r="BJ1751" i="10" s="1"/>
  <c r="BA1749" i="10"/>
  <c r="BD1775" i="10"/>
  <c r="BH1774" i="10"/>
  <c r="BD1774" i="10" s="1"/>
  <c r="AZ1775" i="10"/>
  <c r="AZ1774" i="10"/>
  <c r="BA1774" i="10"/>
  <c r="BC1775" i="10"/>
  <c r="BG1774" i="10"/>
  <c r="BC1774" i="10" s="1"/>
  <c r="BK1777" i="10"/>
  <c r="BO1776" i="10"/>
  <c r="BK1776" i="10" s="1"/>
  <c r="BP1774" i="10"/>
  <c r="BL1774" i="10" s="1"/>
  <c r="BL1775" i="10"/>
  <c r="BB1774" i="10"/>
  <c r="BF1775" i="10"/>
  <c r="BB1775" i="10" s="1"/>
  <c r="AP1749" i="10"/>
  <c r="AN1749" i="10"/>
  <c r="AM1785" i="10" s="1"/>
  <c r="BO1748" i="10"/>
  <c r="BK1748" i="10" s="1"/>
  <c r="BK1749" i="10"/>
  <c r="AP1775" i="10"/>
  <c r="AO1807" i="10" s="1"/>
  <c r="AP1807" i="10" s="1"/>
  <c r="AM1807" i="10"/>
  <c r="BH1748" i="10"/>
  <c r="BD1748" i="10" s="1"/>
  <c r="BD1749" i="10"/>
  <c r="BJ1774" i="10"/>
  <c r="BN1775" i="10"/>
  <c r="BJ1775" i="10" s="1"/>
  <c r="BD1777" i="10"/>
  <c r="BH1776" i="10"/>
  <c r="BD1776" i="10" s="1"/>
  <c r="BQ1776" i="10"/>
  <c r="BM1776" i="10" s="1"/>
  <c r="BM1777" i="10"/>
  <c r="BQ1748" i="10"/>
  <c r="BM1748" i="10" s="1"/>
  <c r="BM1749" i="10"/>
  <c r="BQ1774" i="10"/>
  <c r="BM1774" i="10" s="1"/>
  <c r="BM1775" i="10"/>
  <c r="BA1776" i="10"/>
  <c r="AZ1776" i="10"/>
  <c r="BE1749" i="10"/>
  <c r="BI1748" i="10"/>
  <c r="BE1748" i="10" s="1"/>
  <c r="BP1748" i="10"/>
  <c r="BL1748" i="10" s="1"/>
  <c r="BL1749" i="10"/>
  <c r="BO1774" i="10"/>
  <c r="BK1774" i="10" s="1"/>
  <c r="BK1775" i="10"/>
  <c r="BF1777" i="10"/>
  <c r="BB1777" i="10" s="1"/>
  <c r="BB1776" i="10"/>
  <c r="BG1748" i="10"/>
  <c r="BC1748" i="10" s="1"/>
  <c r="BC1749" i="10"/>
  <c r="BJ1748" i="10"/>
  <c r="BN1749" i="10"/>
  <c r="BJ1749" i="10" s="1"/>
  <c r="BJ1776" i="10"/>
  <c r="BN1777" i="10"/>
  <c r="BJ1777" i="10" s="1"/>
  <c r="BC1777" i="10"/>
  <c r="BG1776" i="10"/>
  <c r="BC1776" i="10" s="1"/>
  <c r="BL1777" i="10"/>
  <c r="BP1776" i="10"/>
  <c r="BL1776" i="10" s="1"/>
  <c r="BI1776" i="10"/>
  <c r="BE1776" i="10" s="1"/>
  <c r="BE1777" i="10"/>
  <c r="BA1748" i="10"/>
  <c r="AZ1748" i="10"/>
  <c r="BB1748" i="10"/>
  <c r="BF1749" i="10"/>
  <c r="BB1749" i="10" s="1"/>
  <c r="BE1775" i="10"/>
  <c r="BI1774" i="10"/>
  <c r="BE1774" i="10" s="1"/>
  <c r="H54" i="14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Y1813" i="10" l="1"/>
  <c r="AV1812" i="10"/>
  <c r="AT1812" i="10"/>
  <c r="AL1812" i="10"/>
  <c r="AP1806" i="10"/>
  <c r="AN1806" i="10"/>
  <c r="X1806" i="10"/>
  <c r="AQ1807" i="10"/>
  <c r="Y1793" i="10"/>
  <c r="R1803" i="10"/>
  <c r="T1803" i="10"/>
  <c r="T1795" i="10"/>
  <c r="R1795" i="10"/>
  <c r="AU1798" i="10"/>
  <c r="AY1798" i="10" s="1"/>
  <c r="AX1799" i="10"/>
  <c r="AP1801" i="10"/>
  <c r="AQ1785" i="10"/>
  <c r="X1784" i="10"/>
  <c r="AN1807" i="10"/>
  <c r="AM1812" i="10" s="1"/>
  <c r="AP1795" i="10"/>
  <c r="BI1779" i="10"/>
  <c r="AU1779" i="10"/>
  <c r="AY1779" i="10" s="1"/>
  <c r="BA1779" i="10" s="1"/>
  <c r="BG1779" i="10"/>
  <c r="BH1779" i="10"/>
  <c r="BF1778" i="10"/>
  <c r="AX1778" i="10"/>
  <c r="AN1778" i="10"/>
  <c r="AM1792" i="10" s="1"/>
  <c r="BO1779" i="10"/>
  <c r="AW1779" i="10"/>
  <c r="BQ1779" i="10"/>
  <c r="BN1778" i="10"/>
  <c r="BP1779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X1813" i="10" l="1"/>
  <c r="AQ1812" i="10"/>
  <c r="AN1812" i="10"/>
  <c r="AU1813" i="10"/>
  <c r="AY1813" i="10" s="1"/>
  <c r="AX1812" i="10"/>
  <c r="AW1813" i="10"/>
  <c r="S1813" i="10"/>
  <c r="U1813" i="10"/>
  <c r="AZ1779" i="10"/>
  <c r="AQ1792" i="10"/>
  <c r="X1793" i="10"/>
  <c r="R1784" i="10"/>
  <c r="T1784" i="10"/>
  <c r="S1793" i="10"/>
  <c r="U1793" i="10"/>
  <c r="R1806" i="10"/>
  <c r="AL1806" i="10" s="1"/>
  <c r="T1806" i="10"/>
  <c r="AT1806" i="10"/>
  <c r="AV1806" i="10"/>
  <c r="BQ1778" i="10"/>
  <c r="BM1778" i="10" s="1"/>
  <c r="BM1779" i="10"/>
  <c r="BO1778" i="10"/>
  <c r="BK1778" i="10" s="1"/>
  <c r="BK1779" i="10"/>
  <c r="AZ1778" i="10"/>
  <c r="BA1778" i="10"/>
  <c r="BF1779" i="10"/>
  <c r="BB1779" i="10" s="1"/>
  <c r="BB1778" i="10"/>
  <c r="BN1779" i="10"/>
  <c r="BJ1779" i="10" s="1"/>
  <c r="BJ1778" i="10"/>
  <c r="BD1779" i="10"/>
  <c r="BH1778" i="10"/>
  <c r="BD1778" i="10" s="1"/>
  <c r="BL1779" i="10"/>
  <c r="BP1778" i="10"/>
  <c r="BL1778" i="10" s="1"/>
  <c r="BG1778" i="10"/>
  <c r="BC1778" i="10" s="1"/>
  <c r="BC1779" i="10"/>
  <c r="BE1779" i="10"/>
  <c r="BI1778" i="10"/>
  <c r="BE1778" i="10" s="1"/>
  <c r="H35" i="3"/>
  <c r="I35" i="3"/>
  <c r="G35" i="3" s="1"/>
  <c r="AK81" i="14"/>
  <c r="AK4" i="14"/>
  <c r="AV57" i="10"/>
  <c r="AV2" i="10"/>
  <c r="AV1" i="10"/>
  <c r="AN1813" i="10" l="1"/>
  <c r="AP1813" i="10"/>
  <c r="R1813" i="10"/>
  <c r="AL1813" i="10" s="1"/>
  <c r="AV1813" i="10"/>
  <c r="AT1813" i="10"/>
  <c r="T1813" i="10"/>
  <c r="AU1807" i="10"/>
  <c r="AY1807" i="10" s="1"/>
  <c r="AX1806" i="10"/>
  <c r="BG1807" i="10"/>
  <c r="BI1807" i="10"/>
  <c r="BH1807" i="10"/>
  <c r="BF1806" i="10"/>
  <c r="R1793" i="10"/>
  <c r="T1793" i="10"/>
  <c r="AW1807" i="10"/>
  <c r="BN1806" i="10"/>
  <c r="BQ1807" i="10"/>
  <c r="BP1807" i="10"/>
  <c r="BO1807" i="10"/>
  <c r="AK2" i="14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AW1812" i="10" l="1"/>
  <c r="BO1813" i="10"/>
  <c r="BP1813" i="10"/>
  <c r="BQ1813" i="10"/>
  <c r="BN1812" i="10"/>
  <c r="AU1812" i="10"/>
  <c r="AY1812" i="10" s="1"/>
  <c r="AX1813" i="10"/>
  <c r="BI1813" i="10"/>
  <c r="BH1813" i="10"/>
  <c r="BG1813" i="10"/>
  <c r="BF1812" i="10"/>
  <c r="BL1807" i="10"/>
  <c r="BP1806" i="10"/>
  <c r="BL1806" i="10" s="1"/>
  <c r="BH1806" i="10"/>
  <c r="BD1806" i="10" s="1"/>
  <c r="BD1807" i="10"/>
  <c r="BI1806" i="10"/>
  <c r="BE1806" i="10" s="1"/>
  <c r="BE1807" i="10"/>
  <c r="BF1807" i="10"/>
  <c r="BB1807" i="10" s="1"/>
  <c r="BB1806" i="10"/>
  <c r="BC1807" i="10"/>
  <c r="BG1806" i="10"/>
  <c r="BC1806" i="10" s="1"/>
  <c r="BA1806" i="10"/>
  <c r="AZ1806" i="10"/>
  <c r="BK1807" i="10"/>
  <c r="BO1806" i="10"/>
  <c r="BK1806" i="10" s="1"/>
  <c r="AZ1807" i="10"/>
  <c r="BA1807" i="10"/>
  <c r="BQ1806" i="10"/>
  <c r="BM1806" i="10" s="1"/>
  <c r="BM1807" i="10"/>
  <c r="BN1807" i="10"/>
  <c r="BJ1807" i="10" s="1"/>
  <c r="BJ1806" i="10"/>
  <c r="BJ1" i="10"/>
  <c r="X1" i="16" s="1"/>
  <c r="BL2" i="10"/>
  <c r="Z2" i="16" s="1"/>
  <c r="BK1" i="10"/>
  <c r="Y1" i="16" s="1"/>
  <c r="BK2" i="10"/>
  <c r="Y2" i="16" s="1"/>
  <c r="BG1812" i="10" l="1"/>
  <c r="BC1812" i="10" s="1"/>
  <c r="BC1813" i="10"/>
  <c r="BH1812" i="10"/>
  <c r="BD1812" i="10" s="1"/>
  <c r="BD1813" i="10"/>
  <c r="BI1812" i="10"/>
  <c r="BE1812" i="10" s="1"/>
  <c r="BE1813" i="10"/>
  <c r="AZ1813" i="10"/>
  <c r="BA1813" i="10"/>
  <c r="BA1812" i="10"/>
  <c r="AZ1812" i="10"/>
  <c r="BB1812" i="10"/>
  <c r="BF1813" i="10"/>
  <c r="BB1813" i="10" s="1"/>
  <c r="BQ1812" i="10"/>
  <c r="BM1812" i="10" s="1"/>
  <c r="BM1813" i="10"/>
  <c r="BN1813" i="10"/>
  <c r="BJ1813" i="10" s="1"/>
  <c r="BJ1812" i="10"/>
  <c r="BO1812" i="10"/>
  <c r="BK1812" i="10" s="1"/>
  <c r="BK1813" i="10"/>
  <c r="BP1812" i="10"/>
  <c r="BL1812" i="10" s="1"/>
  <c r="BL1813" i="10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P41" i="16" l="1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AM1752" i="10" l="1"/>
  <c r="AK1759" i="10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X1753" i="10" l="1"/>
  <c r="AQ1752" i="10"/>
  <c r="AM1780" i="10"/>
  <c r="Y1758" i="10"/>
  <c r="AM1760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AQ1780" i="10" l="1"/>
  <c r="X1781" i="10"/>
  <c r="S1758" i="10"/>
  <c r="U1758" i="10"/>
  <c r="X1761" i="10"/>
  <c r="AQ1760" i="10"/>
  <c r="AN1760" i="10"/>
  <c r="AM1803" i="10" s="1"/>
  <c r="R1753" i="10"/>
  <c r="T1753" i="10"/>
  <c r="AV1753" i="10"/>
  <c r="AW1752" i="10" s="1"/>
  <c r="AT1753" i="10"/>
  <c r="AK1765" i="10"/>
  <c r="AK1763" i="10"/>
  <c r="AM1754" i="10"/>
  <c r="R5" i="16" a="1"/>
  <c r="R5" i="16" s="1"/>
  <c r="AK1795" i="10" l="1"/>
  <c r="Y1794" i="10" s="1"/>
  <c r="AO1754" i="10"/>
  <c r="AP1754" i="10" s="1"/>
  <c r="AO1796" i="10"/>
  <c r="X1802" i="10"/>
  <c r="AQ1803" i="10"/>
  <c r="AN1803" i="10"/>
  <c r="R1781" i="10"/>
  <c r="T1781" i="10"/>
  <c r="Y1762" i="10"/>
  <c r="AT1763" i="10"/>
  <c r="AV1763" i="10"/>
  <c r="Y1764" i="10"/>
  <c r="AT1765" i="10"/>
  <c r="AV1765" i="10"/>
  <c r="AW1764" i="10" s="1"/>
  <c r="AL1765" i="10"/>
  <c r="AK1783" i="10" s="1"/>
  <c r="AX1753" i="10"/>
  <c r="AU1752" i="10"/>
  <c r="AY1752" i="10" s="1"/>
  <c r="X1755" i="10"/>
  <c r="AQ1754" i="10"/>
  <c r="AN1754" i="10"/>
  <c r="AM1796" i="10" s="1"/>
  <c r="R1761" i="10"/>
  <c r="AV1761" i="10"/>
  <c r="AW1760" i="10" s="1"/>
  <c r="AT1761" i="10"/>
  <c r="T1761" i="10"/>
  <c r="AK1768" i="10"/>
  <c r="AK1757" i="10"/>
  <c r="D58" i="16"/>
  <c r="AV1795" i="10" l="1"/>
  <c r="AW1794" i="10" s="1"/>
  <c r="AL1795" i="10"/>
  <c r="AT1795" i="10"/>
  <c r="AL1761" i="10"/>
  <c r="AK1790" i="10" s="1"/>
  <c r="Y1791" i="10" s="1"/>
  <c r="X1797" i="10"/>
  <c r="AQ1796" i="10"/>
  <c r="AV1783" i="10"/>
  <c r="AW1782" i="10" s="1"/>
  <c r="Y1782" i="10"/>
  <c r="AT1783" i="10"/>
  <c r="AL1783" i="10"/>
  <c r="AT1802" i="10"/>
  <c r="T1802" i="10"/>
  <c r="R1802" i="10"/>
  <c r="AL1802" i="10" s="1"/>
  <c r="AV1802" i="10"/>
  <c r="AU1794" i="10"/>
  <c r="AY1794" i="10" s="1"/>
  <c r="AX1795" i="10"/>
  <c r="S1794" i="10"/>
  <c r="U1794" i="10"/>
  <c r="AW1762" i="10"/>
  <c r="BP1763" i="10"/>
  <c r="BN1762" i="10"/>
  <c r="BO1763" i="10"/>
  <c r="BQ1763" i="10"/>
  <c r="BH1763" i="10"/>
  <c r="BG1763" i="10"/>
  <c r="AU1762" i="10"/>
  <c r="AY1762" i="10" s="1"/>
  <c r="BI1763" i="10"/>
  <c r="BF1762" i="10"/>
  <c r="AX1763" i="10"/>
  <c r="U1762" i="10"/>
  <c r="S1762" i="10"/>
  <c r="AX1761" i="10"/>
  <c r="AU1760" i="10"/>
  <c r="AY1760" i="10" s="1"/>
  <c r="Y1756" i="10"/>
  <c r="R1755" i="10"/>
  <c r="T1755" i="10"/>
  <c r="AV1755" i="10"/>
  <c r="AT1755" i="10"/>
  <c r="AT1768" i="10"/>
  <c r="AV1768" i="10"/>
  <c r="Y1769" i="10"/>
  <c r="AL1768" i="10"/>
  <c r="AK1789" i="10" s="1"/>
  <c r="AX1765" i="10"/>
  <c r="AU1764" i="10"/>
  <c r="AY1764" i="10" s="1"/>
  <c r="S1764" i="10"/>
  <c r="U1764" i="10"/>
  <c r="AM1756" i="10"/>
  <c r="G58" i="16"/>
  <c r="A58" i="16"/>
  <c r="D60" i="16"/>
  <c r="AL1755" i="10" l="1"/>
  <c r="AK1798" i="10" s="1"/>
  <c r="Y1799" i="10" s="1"/>
  <c r="S1782" i="10"/>
  <c r="U1782" i="10"/>
  <c r="AX1802" i="10"/>
  <c r="AU1803" i="10"/>
  <c r="AY1803" i="10" s="1"/>
  <c r="AX1783" i="10"/>
  <c r="AU1782" i="10"/>
  <c r="AY1782" i="10" s="1"/>
  <c r="AN1794" i="10"/>
  <c r="AP1794" i="10"/>
  <c r="R1797" i="10"/>
  <c r="T1797" i="10"/>
  <c r="S1791" i="10"/>
  <c r="U1791" i="10"/>
  <c r="Y1788" i="10"/>
  <c r="AW1803" i="10"/>
  <c r="BI1762" i="10"/>
  <c r="BE1762" i="10" s="1"/>
  <c r="BE1763" i="10"/>
  <c r="BF1763" i="10"/>
  <c r="BB1763" i="10" s="1"/>
  <c r="BB1762" i="10"/>
  <c r="BA1762" i="10"/>
  <c r="AZ1762" i="10"/>
  <c r="BG1762" i="10"/>
  <c r="BC1762" i="10" s="1"/>
  <c r="BC1763" i="10"/>
  <c r="BH1762" i="10"/>
  <c r="BD1762" i="10" s="1"/>
  <c r="BD1763" i="10"/>
  <c r="BM1763" i="10"/>
  <c r="BQ1762" i="10"/>
  <c r="BM1762" i="10" s="1"/>
  <c r="BK1763" i="10"/>
  <c r="BO1762" i="10"/>
  <c r="BK1762" i="10" s="1"/>
  <c r="BJ1762" i="10"/>
  <c r="BN1763" i="10"/>
  <c r="BJ1763" i="10" s="1"/>
  <c r="BP1762" i="10"/>
  <c r="BL1762" i="10" s="1"/>
  <c r="BL1763" i="10"/>
  <c r="AZ1763" i="10"/>
  <c r="BA1763" i="10"/>
  <c r="AP1762" i="10"/>
  <c r="AO1788" i="10" s="1"/>
  <c r="AM1788" i="10"/>
  <c r="AX1768" i="10"/>
  <c r="AU1769" i="10"/>
  <c r="AY1769" i="10" s="1"/>
  <c r="AP1764" i="10"/>
  <c r="AN1764" i="10"/>
  <c r="AM1791" i="10" s="1"/>
  <c r="X1757" i="10"/>
  <c r="AQ1756" i="10"/>
  <c r="AX1755" i="10"/>
  <c r="AU1754" i="10"/>
  <c r="AY1754" i="10" s="1"/>
  <c r="BG1755" i="10"/>
  <c r="BH1755" i="10"/>
  <c r="BF1754" i="10"/>
  <c r="BI1755" i="10"/>
  <c r="AW1754" i="10"/>
  <c r="BP1755" i="10"/>
  <c r="BN1754" i="10"/>
  <c r="BO1755" i="10"/>
  <c r="BQ1755" i="10"/>
  <c r="S1756" i="10"/>
  <c r="U1756" i="10"/>
  <c r="S1769" i="10"/>
  <c r="U1769" i="10"/>
  <c r="AW1769" i="10"/>
  <c r="A60" i="16"/>
  <c r="G60" i="16"/>
  <c r="AL1798" i="10" l="1"/>
  <c r="AT1798" i="10"/>
  <c r="AU1799" i="10" s="1"/>
  <c r="AY1799" i="10" s="1"/>
  <c r="AV1798" i="10"/>
  <c r="BO1799" i="10" s="1"/>
  <c r="U1788" i="10"/>
  <c r="S1788" i="10"/>
  <c r="BH1799" i="10"/>
  <c r="BF1798" i="10"/>
  <c r="BI1799" i="10"/>
  <c r="BG1799" i="10"/>
  <c r="AN1791" i="10"/>
  <c r="AP1791" i="10"/>
  <c r="U1799" i="10"/>
  <c r="S1799" i="10"/>
  <c r="AW1799" i="10"/>
  <c r="AQ1791" i="10"/>
  <c r="X1790" i="10"/>
  <c r="X1789" i="10"/>
  <c r="AQ1788" i="10"/>
  <c r="AP1782" i="10"/>
  <c r="AN1782" i="10"/>
  <c r="AM1793" i="10"/>
  <c r="AP1769" i="10"/>
  <c r="AO1793" i="10" s="1"/>
  <c r="AP1793" i="10" s="1"/>
  <c r="AN1756" i="10"/>
  <c r="AM1797" i="10" s="1"/>
  <c r="AZ1754" i="10"/>
  <c r="BA1754" i="10"/>
  <c r="AZ1755" i="10"/>
  <c r="BA1755" i="10"/>
  <c r="R1757" i="10"/>
  <c r="T1757" i="10"/>
  <c r="AV1757" i="10"/>
  <c r="AW1756" i="10" s="1"/>
  <c r="AT1757" i="10"/>
  <c r="BK1755" i="10"/>
  <c r="BO1754" i="10"/>
  <c r="BK1754" i="10" s="1"/>
  <c r="BJ1754" i="10"/>
  <c r="BN1755" i="10"/>
  <c r="BJ1755" i="10" s="1"/>
  <c r="BQ1754" i="10"/>
  <c r="BM1754" i="10" s="1"/>
  <c r="BM1755" i="10"/>
  <c r="BP1754" i="10"/>
  <c r="BL1754" i="10" s="1"/>
  <c r="BL1755" i="10"/>
  <c r="BE1755" i="10"/>
  <c r="BI1754" i="10"/>
  <c r="BE1754" i="10" s="1"/>
  <c r="BF1755" i="10"/>
  <c r="BB1755" i="10" s="1"/>
  <c r="BB1754" i="10"/>
  <c r="BD1755" i="10"/>
  <c r="BH1754" i="10"/>
  <c r="BD1754" i="10" s="1"/>
  <c r="BG1754" i="10"/>
  <c r="BC1754" i="10" s="1"/>
  <c r="BC1755" i="10"/>
  <c r="D57" i="16"/>
  <c r="AX1798" i="10" l="1"/>
  <c r="BP1799" i="10"/>
  <c r="BP1798" i="10" s="1"/>
  <c r="BL1798" i="10" s="1"/>
  <c r="BN1798" i="10"/>
  <c r="BN1799" i="10" s="1"/>
  <c r="BJ1799" i="10" s="1"/>
  <c r="BQ1799" i="10"/>
  <c r="BM1799" i="10" s="1"/>
  <c r="AL1757" i="10"/>
  <c r="AK1784" i="10" s="1"/>
  <c r="AT1784" i="10" s="1"/>
  <c r="AZ1798" i="10"/>
  <c r="BA1798" i="10"/>
  <c r="AP1799" i="10"/>
  <c r="AN1799" i="10"/>
  <c r="BB1798" i="10"/>
  <c r="BF1799" i="10"/>
  <c r="BB1799" i="10" s="1"/>
  <c r="AQ1793" i="10"/>
  <c r="X1792" i="10"/>
  <c r="AN1793" i="10"/>
  <c r="R1789" i="10"/>
  <c r="AL1789" i="10" s="1"/>
  <c r="T1789" i="10"/>
  <c r="AT1789" i="10"/>
  <c r="AV1789" i="10"/>
  <c r="AW1788" i="10" s="1"/>
  <c r="BG1798" i="10"/>
  <c r="BC1798" i="10" s="1"/>
  <c r="BC1799" i="10"/>
  <c r="BE1799" i="10"/>
  <c r="BI1798" i="10"/>
  <c r="BE1798" i="10" s="1"/>
  <c r="AQ1797" i="10"/>
  <c r="X1796" i="10"/>
  <c r="AN1797" i="10"/>
  <c r="T1790" i="10"/>
  <c r="R1790" i="10"/>
  <c r="AL1790" i="10" s="1"/>
  <c r="AK1811" i="10" s="1"/>
  <c r="AT1790" i="10"/>
  <c r="AV1790" i="10"/>
  <c r="AW1791" i="10" s="1"/>
  <c r="BD1799" i="10"/>
  <c r="BH1798" i="10"/>
  <c r="BD1798" i="10" s="1"/>
  <c r="BA1799" i="10"/>
  <c r="AZ1799" i="10"/>
  <c r="AN1788" i="10"/>
  <c r="AP1788" i="10"/>
  <c r="BK1799" i="10"/>
  <c r="BO1798" i="10"/>
  <c r="BK1798" i="10" s="1"/>
  <c r="AX1757" i="10"/>
  <c r="AU1756" i="10"/>
  <c r="AY1756" i="10" s="1"/>
  <c r="D59" i="16"/>
  <c r="G57" i="16"/>
  <c r="A57" i="16"/>
  <c r="Y1810" i="10" l="1"/>
  <c r="AL1784" i="10"/>
  <c r="Y1785" i="10"/>
  <c r="AV1784" i="10"/>
  <c r="AW1785" i="10" s="1"/>
  <c r="BJ1798" i="10"/>
  <c r="BL1799" i="10"/>
  <c r="BQ1798" i="10"/>
  <c r="BM1798" i="10" s="1"/>
  <c r="S1785" i="10"/>
  <c r="U1785" i="10"/>
  <c r="AU1788" i="10"/>
  <c r="AY1788" i="10" s="1"/>
  <c r="AX1789" i="10"/>
  <c r="AU1791" i="10"/>
  <c r="AY1791" i="10" s="1"/>
  <c r="AX1790" i="10"/>
  <c r="T1792" i="10"/>
  <c r="R1792" i="10"/>
  <c r="AL1792" i="10" s="1"/>
  <c r="AV1792" i="10"/>
  <c r="AT1792" i="10"/>
  <c r="R1796" i="10"/>
  <c r="AL1796" i="10" s="1"/>
  <c r="T1796" i="10"/>
  <c r="AT1796" i="10"/>
  <c r="AV1796" i="10"/>
  <c r="AX1784" i="10"/>
  <c r="AU1785" i="10"/>
  <c r="AY1785" i="10" s="1"/>
  <c r="A59" i="16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S1810" i="10" l="1"/>
  <c r="U1810" i="10"/>
  <c r="AW1797" i="10"/>
  <c r="AU1797" i="10"/>
  <c r="AY1797" i="10" s="1"/>
  <c r="AX1796" i="10"/>
  <c r="AU1793" i="10"/>
  <c r="AY1793" i="10" s="1"/>
  <c r="AX1792" i="10"/>
  <c r="AW1793" i="10"/>
  <c r="AN1785" i="10"/>
  <c r="AP1785" i="10"/>
  <c r="AK38" i="14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AP1810" i="10" l="1"/>
  <c r="E21" i="16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D42" i="16" l="1"/>
  <c r="D41" i="16"/>
  <c r="A41" i="16" l="1"/>
  <c r="G41" i="16"/>
  <c r="G42" i="16"/>
  <c r="A42" i="16"/>
  <c r="N42" i="16" l="1"/>
  <c r="L42" i="16"/>
  <c r="O42" i="16"/>
  <c r="M42" i="16"/>
  <c r="N41" i="16"/>
  <c r="O41" i="16"/>
  <c r="L41" i="16"/>
  <c r="M41" i="16"/>
  <c r="T41" i="16" l="1"/>
  <c r="AV39" i="10" s="1"/>
  <c r="T42" i="16"/>
  <c r="AV40" i="10" s="1"/>
  <c r="BP40" i="10" l="1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BL40" i="10" l="1"/>
  <c r="Z42" i="16" s="1"/>
  <c r="BN40" i="10"/>
  <c r="BJ40" i="10" s="1"/>
  <c r="X42" i="16" s="1"/>
  <c r="BM40" i="10"/>
  <c r="AA42" i="16" s="1"/>
  <c r="BO39" i="10"/>
  <c r="BK39" i="10" s="1"/>
  <c r="Y41" i="16" s="1"/>
  <c r="AO1757" i="10" l="1"/>
  <c r="AM1758" i="10"/>
  <c r="X1759" i="10" l="1"/>
  <c r="AQ1758" i="10"/>
  <c r="AM1781" i="10"/>
  <c r="D39" i="16"/>
  <c r="G39" i="16" s="1"/>
  <c r="X1780" i="10" l="1"/>
  <c r="AQ1781" i="10"/>
  <c r="AO1756" i="10"/>
  <c r="AP1756" i="10" s="1"/>
  <c r="AO1797" i="10" s="1"/>
  <c r="AP1797" i="10" s="1"/>
  <c r="R1759" i="10"/>
  <c r="T1759" i="10"/>
  <c r="AV1759" i="10"/>
  <c r="AW1758" i="10" s="1"/>
  <c r="AT1759" i="10"/>
  <c r="AK1756" i="10"/>
  <c r="A39" i="16"/>
  <c r="O39" i="16"/>
  <c r="N39" i="16"/>
  <c r="M39" i="16"/>
  <c r="L39" i="16"/>
  <c r="R1780" i="10" l="1"/>
  <c r="T1780" i="10"/>
  <c r="AX1759" i="10"/>
  <c r="AU1758" i="10"/>
  <c r="AY1758" i="10" s="1"/>
  <c r="Y1757" i="10"/>
  <c r="AM1757" i="10"/>
  <c r="AO1758" i="10"/>
  <c r="AP1758" i="10" s="1"/>
  <c r="T39" i="16"/>
  <c r="AV37" i="10" s="1"/>
  <c r="S1757" i="10" l="1"/>
  <c r="U1757" i="10"/>
  <c r="X1756" i="10"/>
  <c r="AQ1757" i="10"/>
  <c r="AM1766" i="10"/>
  <c r="D40" i="16"/>
  <c r="X1767" i="10" l="1"/>
  <c r="AQ1766" i="10"/>
  <c r="AM1787" i="10"/>
  <c r="R1756" i="10"/>
  <c r="T1756" i="10"/>
  <c r="AV1756" i="10"/>
  <c r="AT1756" i="10"/>
  <c r="AP1757" i="10"/>
  <c r="AO1784" i="10" s="1"/>
  <c r="AP1784" i="10" s="1"/>
  <c r="AN1757" i="10"/>
  <c r="AM1784" i="10" s="1"/>
  <c r="A40" i="16"/>
  <c r="G40" i="16"/>
  <c r="AL1756" i="10" l="1"/>
  <c r="AK1797" i="10" s="1"/>
  <c r="AV1797" i="10" s="1"/>
  <c r="X1785" i="10"/>
  <c r="AQ1784" i="10"/>
  <c r="AN1784" i="10"/>
  <c r="AQ1787" i="10"/>
  <c r="X1786" i="10"/>
  <c r="R1767" i="10"/>
  <c r="T1767" i="10"/>
  <c r="AT1767" i="10"/>
  <c r="AV1767" i="10"/>
  <c r="AW1766" i="10" s="1"/>
  <c r="AX1756" i="10"/>
  <c r="BG1757" i="10"/>
  <c r="AU1757" i="10"/>
  <c r="AY1757" i="10" s="1"/>
  <c r="BF1756" i="10"/>
  <c r="BH1757" i="10"/>
  <c r="BI1757" i="10"/>
  <c r="BP1757" i="10"/>
  <c r="AW1757" i="10"/>
  <c r="BO1757" i="10"/>
  <c r="BQ1757" i="10"/>
  <c r="BN1756" i="10"/>
  <c r="D37" i="16"/>
  <c r="A37" i="16" s="1"/>
  <c r="N40" i="16"/>
  <c r="M40" i="16"/>
  <c r="L40" i="16"/>
  <c r="O40" i="16"/>
  <c r="AT1797" i="10" l="1"/>
  <c r="Y1796" i="10"/>
  <c r="AL1797" i="10"/>
  <c r="AK1804" i="10"/>
  <c r="Y1805" i="10" s="1"/>
  <c r="T1786" i="10"/>
  <c r="R1786" i="10"/>
  <c r="AX1797" i="10"/>
  <c r="AU1796" i="10"/>
  <c r="AY1796" i="10" s="1"/>
  <c r="BH1797" i="10"/>
  <c r="BI1797" i="10"/>
  <c r="BG1797" i="10"/>
  <c r="BF1796" i="10"/>
  <c r="AW1796" i="10"/>
  <c r="BQ1797" i="10"/>
  <c r="BO1797" i="10"/>
  <c r="BP1797" i="10"/>
  <c r="BN1796" i="10"/>
  <c r="U1796" i="10"/>
  <c r="S1796" i="10"/>
  <c r="R1785" i="10"/>
  <c r="AL1785" i="10" s="1"/>
  <c r="T1785" i="10"/>
  <c r="AT1785" i="10"/>
  <c r="AV1785" i="10"/>
  <c r="AX1767" i="10"/>
  <c r="AU1766" i="10"/>
  <c r="AY1766" i="10" s="1"/>
  <c r="BJ1756" i="10"/>
  <c r="BN1757" i="10"/>
  <c r="BJ1757" i="10" s="1"/>
  <c r="BO1756" i="10"/>
  <c r="BK1756" i="10" s="1"/>
  <c r="BK1757" i="10"/>
  <c r="BI1756" i="10"/>
  <c r="BE1756" i="10" s="1"/>
  <c r="BE1757" i="10"/>
  <c r="BM1757" i="10"/>
  <c r="BQ1756" i="10"/>
  <c r="BM1756" i="10" s="1"/>
  <c r="BB1756" i="10"/>
  <c r="BF1757" i="10"/>
  <c r="BB1757" i="10" s="1"/>
  <c r="BD1757" i="10"/>
  <c r="BH1756" i="10"/>
  <c r="BD1756" i="10" s="1"/>
  <c r="BA1757" i="10"/>
  <c r="AZ1757" i="10"/>
  <c r="BC1757" i="10"/>
  <c r="BG1756" i="10"/>
  <c r="BC1756" i="10" s="1"/>
  <c r="BP1756" i="10"/>
  <c r="BL1756" i="10" s="1"/>
  <c r="BL1757" i="10"/>
  <c r="BA1756" i="10"/>
  <c r="AZ1756" i="10"/>
  <c r="AK1772" i="10"/>
  <c r="AK1766" i="10"/>
  <c r="G37" i="16"/>
  <c r="O37" i="16" s="1"/>
  <c r="T40" i="16"/>
  <c r="AV38" i="10" s="1"/>
  <c r="BN37" i="10" s="1"/>
  <c r="BF1797" i="10" l="1"/>
  <c r="BB1797" i="10" s="1"/>
  <c r="BB1796" i="10"/>
  <c r="AW1784" i="10"/>
  <c r="BN1784" i="10"/>
  <c r="BP1785" i="10"/>
  <c r="BO1785" i="10"/>
  <c r="BQ1785" i="10"/>
  <c r="BH1796" i="10"/>
  <c r="BD1796" i="10" s="1"/>
  <c r="BD1797" i="10"/>
  <c r="BG1796" i="10"/>
  <c r="BC1796" i="10" s="1"/>
  <c r="BC1797" i="10"/>
  <c r="BH1785" i="10"/>
  <c r="AU1784" i="10"/>
  <c r="AY1784" i="10" s="1"/>
  <c r="AX1785" i="10"/>
  <c r="BI1785" i="10"/>
  <c r="BG1785" i="10"/>
  <c r="BF1784" i="10"/>
  <c r="BA1796" i="10"/>
  <c r="AZ1796" i="10"/>
  <c r="AP1796" i="10"/>
  <c r="AN1796" i="10"/>
  <c r="BA1797" i="10"/>
  <c r="AZ1797" i="10"/>
  <c r="BE1797" i="10"/>
  <c r="BI1796" i="10"/>
  <c r="BE1796" i="10" s="1"/>
  <c r="BL1797" i="10"/>
  <c r="BP1796" i="10"/>
  <c r="BL1796" i="10" s="1"/>
  <c r="BN1797" i="10"/>
  <c r="BJ1797" i="10" s="1"/>
  <c r="BJ1796" i="10"/>
  <c r="BO1796" i="10"/>
  <c r="BK1796" i="10" s="1"/>
  <c r="BK1797" i="10"/>
  <c r="BM1797" i="10"/>
  <c r="BQ1796" i="10"/>
  <c r="BM1796" i="10" s="1"/>
  <c r="U1805" i="10"/>
  <c r="S1805" i="10"/>
  <c r="Y1767" i="10"/>
  <c r="AV1766" i="10"/>
  <c r="AT1766" i="10"/>
  <c r="AK1787" i="10"/>
  <c r="Y1773" i="10"/>
  <c r="AV1772" i="10"/>
  <c r="AT1772" i="10"/>
  <c r="AL1772" i="10"/>
  <c r="N37" i="16"/>
  <c r="L37" i="16"/>
  <c r="M37" i="16"/>
  <c r="BQ38" i="10"/>
  <c r="BM38" i="10" s="1"/>
  <c r="AA40" i="16" s="1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BM1785" i="10" l="1"/>
  <c r="BQ1784" i="10"/>
  <c r="BM1784" i="10" s="1"/>
  <c r="BH1784" i="10"/>
  <c r="BD1784" i="10" s="1"/>
  <c r="BD1785" i="10"/>
  <c r="BK1785" i="10"/>
  <c r="BO1784" i="10"/>
  <c r="BK1784" i="10" s="1"/>
  <c r="BL1785" i="10"/>
  <c r="BP1784" i="10"/>
  <c r="BL1784" i="10" s="1"/>
  <c r="BJ1784" i="10"/>
  <c r="BN1785" i="10"/>
  <c r="BJ1785" i="10" s="1"/>
  <c r="BC1785" i="10"/>
  <c r="BG1784" i="10"/>
  <c r="BC1784" i="10" s="1"/>
  <c r="Y1786" i="10"/>
  <c r="BI1784" i="10"/>
  <c r="BE1784" i="10" s="1"/>
  <c r="BE1785" i="10"/>
  <c r="BF1785" i="10"/>
  <c r="BB1785" i="10" s="1"/>
  <c r="BB1784" i="10"/>
  <c r="BA1785" i="10"/>
  <c r="AZ1785" i="10"/>
  <c r="BA1784" i="10"/>
  <c r="AZ1784" i="10"/>
  <c r="AU1773" i="10"/>
  <c r="AY1773" i="10" s="1"/>
  <c r="AX1772" i="10"/>
  <c r="AW1773" i="10"/>
  <c r="U1773" i="10"/>
  <c r="S1773" i="10"/>
  <c r="BF1766" i="10"/>
  <c r="AX1766" i="10"/>
  <c r="AU1767" i="10"/>
  <c r="AY1767" i="10" s="1"/>
  <c r="BI1767" i="10"/>
  <c r="BG1767" i="10"/>
  <c r="BH1767" i="10"/>
  <c r="BO1767" i="10"/>
  <c r="BQ1767" i="10"/>
  <c r="BP1767" i="10"/>
  <c r="BN1766" i="10"/>
  <c r="AW1767" i="10"/>
  <c r="U1767" i="10"/>
  <c r="S1767" i="10"/>
  <c r="AO1760" i="10"/>
  <c r="AP1760" i="10" s="1"/>
  <c r="AO1803" i="10" s="1"/>
  <c r="AP1803" i="10" s="1"/>
  <c r="T37" i="16"/>
  <c r="AV35" i="10" s="1"/>
  <c r="D24" i="16"/>
  <c r="D10" i="16"/>
  <c r="BQ37" i="10"/>
  <c r="BM37" i="10" s="1"/>
  <c r="AA39" i="16" s="1"/>
  <c r="BO37" i="10"/>
  <c r="BK37" i="10" s="1"/>
  <c r="Y39" i="16" s="1"/>
  <c r="BL38" i="10"/>
  <c r="Z40" i="16" s="1"/>
  <c r="AO1771" i="10" l="1"/>
  <c r="AP1771" i="10" s="1"/>
  <c r="AO1805" i="10"/>
  <c r="AP1805" i="10" s="1"/>
  <c r="S1786" i="10"/>
  <c r="U1786" i="10"/>
  <c r="BJ1766" i="10"/>
  <c r="BN1767" i="10"/>
  <c r="BJ1767" i="10" s="1"/>
  <c r="BP1766" i="10"/>
  <c r="BL1766" i="10" s="1"/>
  <c r="BL1767" i="10"/>
  <c r="BQ1766" i="10"/>
  <c r="BM1766" i="10" s="1"/>
  <c r="BM1767" i="10"/>
  <c r="BK1767" i="10"/>
  <c r="BO1766" i="10"/>
  <c r="BK1766" i="10" s="1"/>
  <c r="BD1767" i="10"/>
  <c r="BH1766" i="10"/>
  <c r="BD1766" i="10" s="1"/>
  <c r="BG1766" i="10"/>
  <c r="BC1766" i="10" s="1"/>
  <c r="BC1767" i="10"/>
  <c r="X1770" i="10"/>
  <c r="AQ1771" i="10"/>
  <c r="AN1771" i="10"/>
  <c r="AM1805" i="10" s="1"/>
  <c r="AZ1767" i="10"/>
  <c r="BA1767" i="10"/>
  <c r="BI1766" i="10"/>
  <c r="BE1766" i="10" s="1"/>
  <c r="BE1767" i="10"/>
  <c r="AZ1766" i="10"/>
  <c r="BA1766" i="10"/>
  <c r="AN1767" i="10"/>
  <c r="AM1804" i="10" s="1"/>
  <c r="AP1767" i="10"/>
  <c r="AO1804" i="10" s="1"/>
  <c r="BB1766" i="10"/>
  <c r="BF1767" i="10"/>
  <c r="BB1767" i="10" s="1"/>
  <c r="AN1773" i="10"/>
  <c r="AM1801" i="10" s="1"/>
  <c r="AP1773" i="10"/>
  <c r="AM1772" i="10"/>
  <c r="AO1752" i="10"/>
  <c r="AP1752" i="10" s="1"/>
  <c r="AO1780" i="10" s="1"/>
  <c r="D22" i="16"/>
  <c r="G10" i="16"/>
  <c r="A10" i="16"/>
  <c r="A24" i="16"/>
  <c r="G24" i="16"/>
  <c r="X1804" i="10" l="1"/>
  <c r="AQ1805" i="10"/>
  <c r="AN1805" i="10"/>
  <c r="X1800" i="10"/>
  <c r="AQ1801" i="10"/>
  <c r="AN1801" i="10"/>
  <c r="AQ1804" i="10"/>
  <c r="X1805" i="10"/>
  <c r="AP1786" i="10"/>
  <c r="X1773" i="10"/>
  <c r="AQ1772" i="10"/>
  <c r="AN1772" i="10"/>
  <c r="R1770" i="10"/>
  <c r="AV1770" i="10"/>
  <c r="T1770" i="10"/>
  <c r="AT1770" i="10"/>
  <c r="G22" i="16"/>
  <c r="A22" i="16"/>
  <c r="D38" i="16"/>
  <c r="M10" i="16"/>
  <c r="L10" i="16"/>
  <c r="O10" i="16"/>
  <c r="N10" i="16"/>
  <c r="N24" i="16"/>
  <c r="O24" i="16"/>
  <c r="L24" i="16"/>
  <c r="M24" i="16"/>
  <c r="AL1770" i="10" l="1"/>
  <c r="AK1786" i="10" s="1"/>
  <c r="Y1787" i="10" s="1"/>
  <c r="T1800" i="10"/>
  <c r="R1800" i="10"/>
  <c r="AL1800" i="10" s="1"/>
  <c r="AT1800" i="10"/>
  <c r="AV1800" i="10"/>
  <c r="T1805" i="10"/>
  <c r="R1805" i="10"/>
  <c r="T1804" i="10"/>
  <c r="R1804" i="10"/>
  <c r="AL1804" i="10" s="1"/>
  <c r="AT1804" i="10"/>
  <c r="D29" i="16" s="1"/>
  <c r="AV1804" i="10"/>
  <c r="AU1771" i="10"/>
  <c r="AY1771" i="10" s="1"/>
  <c r="AX1770" i="10"/>
  <c r="AW1771" i="10"/>
  <c r="AV1773" i="10"/>
  <c r="T1773" i="10"/>
  <c r="R1773" i="10"/>
  <c r="AT1773" i="10"/>
  <c r="AK1771" i="10"/>
  <c r="AK1760" i="10"/>
  <c r="M22" i="16"/>
  <c r="O22" i="16"/>
  <c r="L22" i="16"/>
  <c r="N22" i="16"/>
  <c r="G38" i="16"/>
  <c r="A38" i="16"/>
  <c r="T10" i="16"/>
  <c r="AV8" i="10" s="1"/>
  <c r="T24" i="16"/>
  <c r="AV22" i="10" s="1"/>
  <c r="G29" i="16" l="1"/>
  <c r="A29" i="16"/>
  <c r="AL1786" i="10"/>
  <c r="AV1786" i="10"/>
  <c r="AL1773" i="10"/>
  <c r="AK1801" i="10" s="1"/>
  <c r="Y1800" i="10" s="1"/>
  <c r="AT1786" i="10"/>
  <c r="AX1786" i="10" s="1"/>
  <c r="AW1801" i="10"/>
  <c r="AX1800" i="10"/>
  <c r="AU1801" i="10"/>
  <c r="AY1801" i="10" s="1"/>
  <c r="AW1787" i="10"/>
  <c r="AW1805" i="10"/>
  <c r="AU1805" i="10"/>
  <c r="AY1805" i="10" s="1"/>
  <c r="AX1804" i="10"/>
  <c r="D31" i="16"/>
  <c r="U1787" i="10"/>
  <c r="S1787" i="10"/>
  <c r="AW1772" i="10"/>
  <c r="BQ1773" i="10"/>
  <c r="BP1773" i="10"/>
  <c r="BN1772" i="10"/>
  <c r="BO1773" i="10"/>
  <c r="Y1770" i="10"/>
  <c r="AT1771" i="10"/>
  <c r="AV1771" i="10"/>
  <c r="AK1805" i="10"/>
  <c r="AU1772" i="10"/>
  <c r="AY1772" i="10" s="1"/>
  <c r="AX1773" i="10"/>
  <c r="BG1773" i="10"/>
  <c r="BF1772" i="10"/>
  <c r="BI1773" i="10"/>
  <c r="BH1773" i="10"/>
  <c r="Y1761" i="10"/>
  <c r="AT1760" i="10"/>
  <c r="AV1760" i="10"/>
  <c r="AL1760" i="10"/>
  <c r="AK1803" i="10" s="1"/>
  <c r="AO1763" i="10"/>
  <c r="AP1763" i="10" s="1"/>
  <c r="T22" i="16"/>
  <c r="AV20" i="10" s="1"/>
  <c r="O38" i="16"/>
  <c r="L38" i="16"/>
  <c r="N38" i="16"/>
  <c r="M38" i="16"/>
  <c r="AU1787" i="10" l="1"/>
  <c r="AY1787" i="10" s="1"/>
  <c r="D11" i="16"/>
  <c r="A11" i="16" s="1"/>
  <c r="M29" i="16"/>
  <c r="N29" i="16"/>
  <c r="O29" i="16"/>
  <c r="L29" i="16"/>
  <c r="AL1801" i="10"/>
  <c r="AT1801" i="10"/>
  <c r="BF1800" i="10" s="1"/>
  <c r="BB1800" i="10" s="1"/>
  <c r="AV1801" i="10"/>
  <c r="AW1800" i="10" s="1"/>
  <c r="BH1801" i="10"/>
  <c r="BH1800" i="10" s="1"/>
  <c r="BD1800" i="10" s="1"/>
  <c r="BO1801" i="10"/>
  <c r="BK1801" i="10" s="1"/>
  <c r="BP1801" i="10"/>
  <c r="BL1801" i="10" s="1"/>
  <c r="AN1787" i="10"/>
  <c r="AP1787" i="10"/>
  <c r="A31" i="16"/>
  <c r="G31" i="16"/>
  <c r="AT1805" i="10"/>
  <c r="AV1805" i="10"/>
  <c r="Y1804" i="10"/>
  <c r="AV1803" i="10"/>
  <c r="AT1803" i="10"/>
  <c r="D28" i="16" s="1"/>
  <c r="Y1802" i="10"/>
  <c r="AL1803" i="10"/>
  <c r="S1800" i="10"/>
  <c r="U1800" i="10"/>
  <c r="BG1801" i="10"/>
  <c r="AL1805" i="10"/>
  <c r="BA1772" i="10"/>
  <c r="AZ1772" i="10"/>
  <c r="AW1770" i="10"/>
  <c r="BQ1771" i="10"/>
  <c r="BP1771" i="10"/>
  <c r="BO1771" i="10"/>
  <c r="BN1770" i="10"/>
  <c r="AU1770" i="10"/>
  <c r="AY1770" i="10" s="1"/>
  <c r="AX1771" i="10"/>
  <c r="D34" i="16"/>
  <c r="BG1771" i="10"/>
  <c r="BI1771" i="10"/>
  <c r="BF1770" i="10"/>
  <c r="BH1771" i="10"/>
  <c r="S1770" i="10"/>
  <c r="U1770" i="10"/>
  <c r="BI1772" i="10"/>
  <c r="BE1772" i="10" s="1"/>
  <c r="BE1773" i="10"/>
  <c r="BH1772" i="10"/>
  <c r="BD1772" i="10" s="1"/>
  <c r="BD1773" i="10"/>
  <c r="BK1773" i="10"/>
  <c r="BO1772" i="10"/>
  <c r="BK1772" i="10" s="1"/>
  <c r="BJ1772" i="10"/>
  <c r="BN1773" i="10"/>
  <c r="BJ1773" i="10" s="1"/>
  <c r="BF1773" i="10"/>
  <c r="BB1773" i="10" s="1"/>
  <c r="BB1772" i="10"/>
  <c r="BP1772" i="10"/>
  <c r="BL1772" i="10" s="1"/>
  <c r="BL1773" i="10"/>
  <c r="BC1773" i="10"/>
  <c r="BG1772" i="10"/>
  <c r="BC1772" i="10" s="1"/>
  <c r="BQ1772" i="10"/>
  <c r="BM1772" i="10" s="1"/>
  <c r="BM1773" i="10"/>
  <c r="AZ1773" i="10"/>
  <c r="BA1773" i="10"/>
  <c r="BP1761" i="10"/>
  <c r="BN1760" i="10"/>
  <c r="BQ1761" i="10"/>
  <c r="AW1761" i="10"/>
  <c r="BO1761" i="10"/>
  <c r="AX1760" i="10"/>
  <c r="BG1761" i="10"/>
  <c r="BH1761" i="10"/>
  <c r="AU1761" i="10"/>
  <c r="AY1761" i="10" s="1"/>
  <c r="BF1760" i="10"/>
  <c r="BI1761" i="10"/>
  <c r="D23" i="16"/>
  <c r="S1761" i="10"/>
  <c r="U1761" i="10"/>
  <c r="AM1768" i="10"/>
  <c r="D33" i="16"/>
  <c r="A33" i="16" s="1"/>
  <c r="T38" i="16"/>
  <c r="AV36" i="10" s="1"/>
  <c r="G11" i="16" l="1"/>
  <c r="O11" i="16" s="1"/>
  <c r="AU1800" i="10"/>
  <c r="AY1800" i="10" s="1"/>
  <c r="AZ1800" i="10" s="1"/>
  <c r="BN1800" i="10"/>
  <c r="BN1801" i="10" s="1"/>
  <c r="BJ1801" i="10" s="1"/>
  <c r="A28" i="16"/>
  <c r="G28" i="16"/>
  <c r="M28" i="16" s="1"/>
  <c r="T29" i="16"/>
  <c r="AV27" i="10" s="1"/>
  <c r="AX1801" i="10"/>
  <c r="BQ1801" i="10"/>
  <c r="BQ1800" i="10" s="1"/>
  <c r="BM1800" i="10" s="1"/>
  <c r="BI1801" i="10"/>
  <c r="BI1800" i="10" s="1"/>
  <c r="BE1800" i="10" s="1"/>
  <c r="BF1801" i="10"/>
  <c r="BB1801" i="10" s="1"/>
  <c r="AO1768" i="10"/>
  <c r="AP1768" i="10" s="1"/>
  <c r="AO1789" i="10"/>
  <c r="AP1789" i="10" s="1"/>
  <c r="BA1800" i="10"/>
  <c r="BD1801" i="10"/>
  <c r="BJ1800" i="10"/>
  <c r="BP1800" i="10"/>
  <c r="BL1800" i="10" s="1"/>
  <c r="BO1800" i="10"/>
  <c r="BK1800" i="10" s="1"/>
  <c r="AU1802" i="10"/>
  <c r="AY1802" i="10" s="1"/>
  <c r="AX1803" i="10"/>
  <c r="BF1802" i="10"/>
  <c r="BG1803" i="10"/>
  <c r="BH1803" i="10"/>
  <c r="BI1803" i="10"/>
  <c r="D30" i="16"/>
  <c r="AW1802" i="10"/>
  <c r="BQ1803" i="10"/>
  <c r="BO1803" i="10"/>
  <c r="BP1803" i="10"/>
  <c r="BN1802" i="10"/>
  <c r="N31" i="16"/>
  <c r="M31" i="16"/>
  <c r="O31" i="16"/>
  <c r="L31" i="16"/>
  <c r="U1804" i="10"/>
  <c r="S1804" i="10"/>
  <c r="AW1804" i="10"/>
  <c r="BN1804" i="10"/>
  <c r="BQ1805" i="10"/>
  <c r="BO1805" i="10"/>
  <c r="BP1805" i="10"/>
  <c r="AU1804" i="10"/>
  <c r="AY1804" i="10" s="1"/>
  <c r="AX1805" i="10"/>
  <c r="BG1805" i="10"/>
  <c r="BH1805" i="10"/>
  <c r="BF1804" i="10"/>
  <c r="BI1805" i="10"/>
  <c r="BC1801" i="10"/>
  <c r="BG1800" i="10"/>
  <c r="BC1800" i="10" s="1"/>
  <c r="S1802" i="10"/>
  <c r="U1802" i="10"/>
  <c r="AZ1801" i="10"/>
  <c r="BA1801" i="10"/>
  <c r="AP1800" i="10"/>
  <c r="AN1800" i="10"/>
  <c r="N28" i="16"/>
  <c r="BI1770" i="10"/>
  <c r="BE1770" i="10" s="1"/>
  <c r="BE1771" i="10"/>
  <c r="BG1770" i="10"/>
  <c r="BC1770" i="10" s="1"/>
  <c r="BC1771" i="10"/>
  <c r="A34" i="16"/>
  <c r="G34" i="16"/>
  <c r="BA1771" i="10"/>
  <c r="AZ1771" i="10"/>
  <c r="BA1770" i="10"/>
  <c r="AZ1770" i="10"/>
  <c r="BN1771" i="10"/>
  <c r="BJ1771" i="10" s="1"/>
  <c r="BJ1770" i="10"/>
  <c r="BK1771" i="10"/>
  <c r="BO1770" i="10"/>
  <c r="BK1770" i="10" s="1"/>
  <c r="BP1770" i="10"/>
  <c r="BL1770" i="10" s="1"/>
  <c r="BL1771" i="10"/>
  <c r="BM1771" i="10"/>
  <c r="BQ1770" i="10"/>
  <c r="BM1770" i="10" s="1"/>
  <c r="AM1786" i="10"/>
  <c r="AP1770" i="10"/>
  <c r="BH1770" i="10"/>
  <c r="BD1770" i="10" s="1"/>
  <c r="BD1771" i="10"/>
  <c r="BF1771" i="10"/>
  <c r="BB1771" i="10" s="1"/>
  <c r="BB1770" i="10"/>
  <c r="BF1761" i="10"/>
  <c r="BB1761" i="10" s="1"/>
  <c r="BB1760" i="10"/>
  <c r="BA1761" i="10"/>
  <c r="AZ1761" i="10"/>
  <c r="BG1760" i="10"/>
  <c r="BC1760" i="10" s="1"/>
  <c r="BC1761" i="10"/>
  <c r="AZ1760" i="10"/>
  <c r="BA1760" i="10"/>
  <c r="BI1760" i="10"/>
  <c r="BE1760" i="10" s="1"/>
  <c r="BE1761" i="10"/>
  <c r="BO1760" i="10"/>
  <c r="BK1760" i="10" s="1"/>
  <c r="BK1761" i="10"/>
  <c r="BD1761" i="10"/>
  <c r="BH1760" i="10"/>
  <c r="BD1760" i="10" s="1"/>
  <c r="BQ1760" i="10"/>
  <c r="BM1760" i="10" s="1"/>
  <c r="BM1761" i="10"/>
  <c r="BJ1760" i="10"/>
  <c r="BN1761" i="10"/>
  <c r="BJ1761" i="10" s="1"/>
  <c r="X1769" i="10"/>
  <c r="AQ1768" i="10"/>
  <c r="AM1789" i="10"/>
  <c r="AP1761" i="10"/>
  <c r="AO1790" i="10" s="1"/>
  <c r="AN1761" i="10"/>
  <c r="AM1790" i="10" s="1"/>
  <c r="BP1760" i="10"/>
  <c r="BL1760" i="10" s="1"/>
  <c r="BL1761" i="10"/>
  <c r="A23" i="16"/>
  <c r="G23" i="16"/>
  <c r="N11" i="16"/>
  <c r="M11" i="16"/>
  <c r="L11" i="16"/>
  <c r="G33" i="16"/>
  <c r="O33" i="16" s="1"/>
  <c r="BN35" i="10"/>
  <c r="BQ36" i="10"/>
  <c r="BO36" i="10"/>
  <c r="BP36" i="10"/>
  <c r="O28" i="16" l="1"/>
  <c r="L28" i="16"/>
  <c r="T28" i="16" s="1"/>
  <c r="AV26" i="10" s="1"/>
  <c r="BM1801" i="10"/>
  <c r="T31" i="16"/>
  <c r="AV29" i="10" s="1"/>
  <c r="BE1801" i="10"/>
  <c r="BE1805" i="10"/>
  <c r="BI1804" i="10"/>
  <c r="BE1804" i="10" s="1"/>
  <c r="BD1805" i="10"/>
  <c r="BH1804" i="10"/>
  <c r="BD1804" i="10" s="1"/>
  <c r="BC1805" i="10"/>
  <c r="BG1804" i="10"/>
  <c r="BC1804" i="10" s="1"/>
  <c r="AN1804" i="10"/>
  <c r="AP1804" i="10"/>
  <c r="AZ1805" i="10"/>
  <c r="BA1805" i="10"/>
  <c r="A30" i="16"/>
  <c r="G30" i="16"/>
  <c r="BI1802" i="10"/>
  <c r="BE1802" i="10" s="1"/>
  <c r="BE1803" i="10"/>
  <c r="BB1804" i="10"/>
  <c r="BF1805" i="10"/>
  <c r="BB1805" i="10" s="1"/>
  <c r="BP1804" i="10"/>
  <c r="BL1804" i="10" s="1"/>
  <c r="BL1805" i="10"/>
  <c r="BH1802" i="10"/>
  <c r="BD1802" i="10" s="1"/>
  <c r="BD1803" i="10"/>
  <c r="BO1802" i="10"/>
  <c r="BK1802" i="10" s="1"/>
  <c r="BK1803" i="10"/>
  <c r="X1787" i="10"/>
  <c r="AQ1786" i="10"/>
  <c r="AN1786" i="10"/>
  <c r="BM1803" i="10"/>
  <c r="BQ1802" i="10"/>
  <c r="BM1802" i="10" s="1"/>
  <c r="AZ1804" i="10"/>
  <c r="BA1804" i="10"/>
  <c r="BO1804" i="10"/>
  <c r="BK1804" i="10" s="1"/>
  <c r="BK1805" i="10"/>
  <c r="BC1803" i="10"/>
  <c r="BG1802" i="10"/>
  <c r="BC1802" i="10" s="1"/>
  <c r="X1791" i="10"/>
  <c r="AQ1790" i="10"/>
  <c r="BF1803" i="10"/>
  <c r="BB1803" i="10" s="1"/>
  <c r="BB1802" i="10"/>
  <c r="BN1803" i="10"/>
  <c r="BJ1803" i="10" s="1"/>
  <c r="BJ1802" i="10"/>
  <c r="AZ1803" i="10"/>
  <c r="BA1803" i="10"/>
  <c r="BM1805" i="10"/>
  <c r="BQ1804" i="10"/>
  <c r="BM1804" i="10" s="1"/>
  <c r="AN1802" i="10"/>
  <c r="AP1802" i="10"/>
  <c r="BN1805" i="10"/>
  <c r="BJ1805" i="10" s="1"/>
  <c r="BJ1804" i="10"/>
  <c r="AQ1789" i="10"/>
  <c r="X1788" i="10"/>
  <c r="AN1789" i="10"/>
  <c r="BL1803" i="10"/>
  <c r="BP1802" i="10"/>
  <c r="BL1802" i="10" s="1"/>
  <c r="BA1802" i="10"/>
  <c r="AZ1802" i="10"/>
  <c r="L34" i="16"/>
  <c r="O34" i="16"/>
  <c r="M34" i="16"/>
  <c r="N34" i="16"/>
  <c r="R1769" i="10"/>
  <c r="T1769" i="10"/>
  <c r="AT1769" i="10"/>
  <c r="D26" i="16" s="1"/>
  <c r="AV1769" i="10"/>
  <c r="N23" i="16"/>
  <c r="M23" i="16"/>
  <c r="L23" i="16"/>
  <c r="O23" i="16"/>
  <c r="T11" i="16"/>
  <c r="AV9" i="10" s="1"/>
  <c r="D17" i="16"/>
  <c r="AK1752" i="10"/>
  <c r="M33" i="16"/>
  <c r="L33" i="16"/>
  <c r="N33" i="16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AK1793" i="10" l="1"/>
  <c r="Y1792" i="10" s="1"/>
  <c r="R1791" i="10"/>
  <c r="T1791" i="10"/>
  <c r="AV1793" i="10"/>
  <c r="R1787" i="10"/>
  <c r="AL1787" i="10" s="1"/>
  <c r="T1787" i="10"/>
  <c r="AV1787" i="10"/>
  <c r="AT1787" i="10"/>
  <c r="D12" i="16" s="1"/>
  <c r="T1788" i="10"/>
  <c r="R1788" i="10"/>
  <c r="AL1788" i="10" s="1"/>
  <c r="AV1788" i="10"/>
  <c r="AT1788" i="10"/>
  <c r="D13" i="16" s="1"/>
  <c r="L30" i="16"/>
  <c r="M30" i="16"/>
  <c r="N30" i="16"/>
  <c r="O30" i="16"/>
  <c r="G26" i="16"/>
  <c r="A26" i="16"/>
  <c r="T34" i="16"/>
  <c r="AV32" i="10" s="1"/>
  <c r="T23" i="16"/>
  <c r="AV21" i="10" s="1"/>
  <c r="Y1753" i="10"/>
  <c r="AV1752" i="10"/>
  <c r="AT1752" i="10"/>
  <c r="AK1780" i="10"/>
  <c r="AW1768" i="10"/>
  <c r="BO1769" i="10"/>
  <c r="BQ1769" i="10"/>
  <c r="BP1769" i="10"/>
  <c r="BN1768" i="10"/>
  <c r="AX1769" i="10"/>
  <c r="AU1768" i="10"/>
  <c r="AY1768" i="10" s="1"/>
  <c r="BF1768" i="10"/>
  <c r="BG1769" i="10"/>
  <c r="BH1769" i="10"/>
  <c r="BI1769" i="10"/>
  <c r="D32" i="16"/>
  <c r="A17" i="16"/>
  <c r="G17" i="16"/>
  <c r="T33" i="16"/>
  <c r="AV31" i="10" s="1"/>
  <c r="G12" i="16" l="1"/>
  <c r="A12" i="16"/>
  <c r="AL1793" i="10"/>
  <c r="G13" i="16"/>
  <c r="A13" i="16"/>
  <c r="AT1793" i="10"/>
  <c r="T30" i="16"/>
  <c r="AV28" i="10" s="1"/>
  <c r="BO28" i="10" s="1"/>
  <c r="AX1787" i="10"/>
  <c r="AU1786" i="10"/>
  <c r="AY1786" i="10" s="1"/>
  <c r="BG1787" i="10"/>
  <c r="BH1787" i="10"/>
  <c r="BI1787" i="10"/>
  <c r="BF1786" i="10"/>
  <c r="D14" i="16"/>
  <c r="Y1781" i="10"/>
  <c r="AV1780" i="10"/>
  <c r="AW1781" i="10" s="1"/>
  <c r="AT1780" i="10"/>
  <c r="AL1780" i="10"/>
  <c r="AK1810" i="10" s="1"/>
  <c r="AW1786" i="10"/>
  <c r="BN1786" i="10"/>
  <c r="BQ1787" i="10"/>
  <c r="BO1787" i="10"/>
  <c r="BP1787" i="10"/>
  <c r="AW1792" i="10"/>
  <c r="BQ1793" i="10"/>
  <c r="BN1792" i="10"/>
  <c r="BP1793" i="10"/>
  <c r="BO1793" i="10"/>
  <c r="S1792" i="10"/>
  <c r="U1792" i="10"/>
  <c r="AX1793" i="10"/>
  <c r="AU1792" i="10"/>
  <c r="AY1792" i="10" s="1"/>
  <c r="BH1793" i="10"/>
  <c r="BI1793" i="10"/>
  <c r="BF1792" i="10"/>
  <c r="BG1793" i="10"/>
  <c r="D20" i="16"/>
  <c r="BG1789" i="10"/>
  <c r="BH1789" i="10"/>
  <c r="AU1789" i="10"/>
  <c r="AY1789" i="10" s="1"/>
  <c r="AX1788" i="10"/>
  <c r="BF1788" i="10"/>
  <c r="BI1789" i="10"/>
  <c r="BP1789" i="10"/>
  <c r="AW1789" i="10"/>
  <c r="BO1789" i="10"/>
  <c r="BQ1789" i="10"/>
  <c r="BN1788" i="10"/>
  <c r="M26" i="16"/>
  <c r="L26" i="16"/>
  <c r="N26" i="16"/>
  <c r="O26" i="16"/>
  <c r="AO1778" i="10"/>
  <c r="AP1778" i="10" s="1"/>
  <c r="BP32" i="10"/>
  <c r="BP31" i="10" s="1"/>
  <c r="BL31" i="10" s="1"/>
  <c r="Z33" i="16" s="1"/>
  <c r="BI1768" i="10"/>
  <c r="BE1768" i="10" s="1"/>
  <c r="BE1769" i="10"/>
  <c r="BG1768" i="10"/>
  <c r="BC1768" i="10" s="1"/>
  <c r="BC1769" i="10"/>
  <c r="BP1768" i="10"/>
  <c r="BL1768" i="10" s="1"/>
  <c r="BL1769" i="10"/>
  <c r="S1753" i="10"/>
  <c r="U1753" i="10"/>
  <c r="BB1768" i="10"/>
  <c r="BF1769" i="10"/>
  <c r="BB1769" i="10" s="1"/>
  <c r="BQ1768" i="10"/>
  <c r="BM1768" i="10" s="1"/>
  <c r="BM1769" i="10"/>
  <c r="BP22" i="10"/>
  <c r="BQ22" i="10"/>
  <c r="BN21" i="10"/>
  <c r="BO22" i="10"/>
  <c r="AZ1768" i="10"/>
  <c r="BA1768" i="10"/>
  <c r="BO1768" i="10"/>
  <c r="BK1768" i="10" s="1"/>
  <c r="BK1769" i="10"/>
  <c r="AZ1769" i="10"/>
  <c r="BA1769" i="10"/>
  <c r="A32" i="16"/>
  <c r="G32" i="16"/>
  <c r="AX1752" i="10"/>
  <c r="BG1753" i="10"/>
  <c r="BH1753" i="10"/>
  <c r="AU1753" i="10"/>
  <c r="AY1753" i="10" s="1"/>
  <c r="BF1752" i="10"/>
  <c r="BI1753" i="10"/>
  <c r="BD1769" i="10"/>
  <c r="BH1768" i="10"/>
  <c r="BD1768" i="10" s="1"/>
  <c r="BN1769" i="10"/>
  <c r="BJ1769" i="10" s="1"/>
  <c r="BJ1768" i="10"/>
  <c r="BP1753" i="10"/>
  <c r="BN1752" i="10"/>
  <c r="AW1753" i="10"/>
  <c r="BO1753" i="10"/>
  <c r="BQ1753" i="10"/>
  <c r="BO32" i="10"/>
  <c r="BK32" i="10" s="1"/>
  <c r="Y34" i="16" s="1"/>
  <c r="BN31" i="10"/>
  <c r="BJ31" i="10" s="1"/>
  <c r="X33" i="16" s="1"/>
  <c r="BQ32" i="10"/>
  <c r="BM32" i="10" s="1"/>
  <c r="AA34" i="16" s="1"/>
  <c r="L17" i="16"/>
  <c r="N17" i="16"/>
  <c r="O17" i="16"/>
  <c r="M17" i="16"/>
  <c r="AM1765" i="10"/>
  <c r="AO1765" i="10"/>
  <c r="AP1765" i="10" s="1"/>
  <c r="AO1783" i="10" s="1"/>
  <c r="AP1783" i="10" s="1"/>
  <c r="Y1811" i="10" l="1"/>
  <c r="O13" i="16"/>
  <c r="L13" i="16"/>
  <c r="N13" i="16"/>
  <c r="M13" i="16"/>
  <c r="N12" i="16"/>
  <c r="O12" i="16"/>
  <c r="L12" i="16"/>
  <c r="M12" i="16"/>
  <c r="BQ28" i="10"/>
  <c r="BQ27" i="10" s="1"/>
  <c r="BM27" i="10" s="1"/>
  <c r="AA29" i="16" s="1"/>
  <c r="BN27" i="10"/>
  <c r="BN28" i="10" s="1"/>
  <c r="BJ28" i="10" s="1"/>
  <c r="X30" i="16" s="1"/>
  <c r="BP28" i="10"/>
  <c r="BP27" i="10" s="1"/>
  <c r="BL27" i="10" s="1"/>
  <c r="Z29" i="16" s="1"/>
  <c r="AO1792" i="10"/>
  <c r="AP1792" i="10" s="1"/>
  <c r="BG1788" i="10"/>
  <c r="BC1788" i="10" s="1"/>
  <c r="BC1789" i="10"/>
  <c r="G20" i="16"/>
  <c r="A20" i="16"/>
  <c r="BJ1788" i="10"/>
  <c r="BN1789" i="10"/>
  <c r="BJ1789" i="10" s="1"/>
  <c r="BG1792" i="10"/>
  <c r="BC1792" i="10" s="1"/>
  <c r="BC1793" i="10"/>
  <c r="BK1793" i="10"/>
  <c r="BO1792" i="10"/>
  <c r="BK1792" i="10" s="1"/>
  <c r="AX1780" i="10"/>
  <c r="AU1781" i="10"/>
  <c r="AY1781" i="10" s="1"/>
  <c r="BM1789" i="10"/>
  <c r="BQ1788" i="10"/>
  <c r="BM1788" i="10" s="1"/>
  <c r="BF1793" i="10"/>
  <c r="BB1793" i="10" s="1"/>
  <c r="BB1792" i="10"/>
  <c r="BP1792" i="10"/>
  <c r="BL1792" i="10" s="1"/>
  <c r="BL1793" i="10"/>
  <c r="BK1789" i="10"/>
  <c r="BO1788" i="10"/>
  <c r="BK1788" i="10" s="1"/>
  <c r="BE1793" i="10"/>
  <c r="BI1792" i="10"/>
  <c r="BE1792" i="10" s="1"/>
  <c r="BN1793" i="10"/>
  <c r="BJ1793" i="10" s="1"/>
  <c r="BJ1792" i="10"/>
  <c r="U1781" i="10"/>
  <c r="S1781" i="10"/>
  <c r="BH1792" i="10"/>
  <c r="BD1792" i="10" s="1"/>
  <c r="BD1793" i="10"/>
  <c r="BQ1792" i="10"/>
  <c r="BM1792" i="10" s="1"/>
  <c r="BM1793" i="10"/>
  <c r="A14" i="16"/>
  <c r="G14" i="16"/>
  <c r="BP1788" i="10"/>
  <c r="BL1788" i="10" s="1"/>
  <c r="BL1789" i="10"/>
  <c r="BA1792" i="10"/>
  <c r="AZ1792" i="10"/>
  <c r="BB1786" i="10"/>
  <c r="BF1787" i="10"/>
  <c r="BB1787" i="10" s="1"/>
  <c r="BE1789" i="10"/>
  <c r="BI1788" i="10"/>
  <c r="BE1788" i="10" s="1"/>
  <c r="BA1793" i="10"/>
  <c r="AZ1793" i="10"/>
  <c r="BE1787" i="10"/>
  <c r="BI1786" i="10"/>
  <c r="BE1786" i="10" s="1"/>
  <c r="BB1788" i="10"/>
  <c r="BF1789" i="10"/>
  <c r="BB1789" i="10" s="1"/>
  <c r="BP1786" i="10"/>
  <c r="BL1786" i="10" s="1"/>
  <c r="BL1787" i="10"/>
  <c r="BD1787" i="10"/>
  <c r="BH1786" i="10"/>
  <c r="BD1786" i="10" s="1"/>
  <c r="BA1788" i="10"/>
  <c r="AZ1788" i="10"/>
  <c r="AN1792" i="10"/>
  <c r="BO1786" i="10"/>
  <c r="BK1786" i="10" s="1"/>
  <c r="BK1787" i="10"/>
  <c r="BG1786" i="10"/>
  <c r="BC1786" i="10" s="1"/>
  <c r="BC1787" i="10"/>
  <c r="BA1789" i="10"/>
  <c r="AZ1789" i="10"/>
  <c r="BO27" i="10"/>
  <c r="BK27" i="10" s="1"/>
  <c r="Y29" i="16" s="1"/>
  <c r="BK28" i="10"/>
  <c r="Y30" i="16" s="1"/>
  <c r="BQ1786" i="10"/>
  <c r="BM1786" i="10" s="1"/>
  <c r="BM1787" i="10"/>
  <c r="BA1786" i="10"/>
  <c r="AZ1786" i="10"/>
  <c r="BH1788" i="10"/>
  <c r="BD1788" i="10" s="1"/>
  <c r="BD1789" i="10"/>
  <c r="BN1787" i="10"/>
  <c r="BJ1787" i="10" s="1"/>
  <c r="BJ1786" i="10"/>
  <c r="AZ1787" i="10"/>
  <c r="BA1787" i="10"/>
  <c r="O70" i="14" a="1"/>
  <c r="O70" i="14" s="1"/>
  <c r="O7" i="14" a="1"/>
  <c r="O7" i="14" s="1"/>
  <c r="O67" i="14" a="1"/>
  <c r="O67" i="14" s="1"/>
  <c r="O4" i="14" a="1"/>
  <c r="O4" i="14" s="1"/>
  <c r="O68" i="14" a="1"/>
  <c r="O68" i="14" s="1"/>
  <c r="O23" i="14" a="1"/>
  <c r="O23" i="14" s="1"/>
  <c r="O35" i="14" a="1"/>
  <c r="O35" i="14" s="1"/>
  <c r="O47" i="14" a="1"/>
  <c r="O47" i="14" s="1"/>
  <c r="O18" i="14" a="1"/>
  <c r="O18" i="14" s="1"/>
  <c r="O77" i="14" a="1"/>
  <c r="O77" i="14" s="1"/>
  <c r="O44" i="14" a="1"/>
  <c r="O44" i="14" s="1"/>
  <c r="O5" i="14" a="1"/>
  <c r="O5" i="14" s="1"/>
  <c r="O49" i="14" a="1"/>
  <c r="O49" i="14" s="1"/>
  <c r="O36" i="14" a="1"/>
  <c r="O36" i="14" s="1"/>
  <c r="O55" i="14" a="1"/>
  <c r="O55" i="14" s="1"/>
  <c r="O24" i="14" a="1"/>
  <c r="O24" i="14" s="1"/>
  <c r="O61" i="14" a="1"/>
  <c r="O61" i="14" s="1"/>
  <c r="O10" i="14" a="1"/>
  <c r="O10" i="14" s="1"/>
  <c r="O32" i="14" a="1"/>
  <c r="O32" i="14" s="1"/>
  <c r="O11" i="14" a="1"/>
  <c r="O11" i="14" s="1"/>
  <c r="O22" i="14" a="1"/>
  <c r="O22" i="14" s="1"/>
  <c r="O42" i="14" a="1"/>
  <c r="O42" i="14" s="1"/>
  <c r="O60" i="14" a="1"/>
  <c r="O60" i="14" s="1"/>
  <c r="O78" i="14" a="1"/>
  <c r="O78" i="14" s="1"/>
  <c r="O43" i="14" a="1"/>
  <c r="O43" i="14" s="1"/>
  <c r="O48" i="14" a="1"/>
  <c r="O48" i="14" s="1"/>
  <c r="O57" i="14" a="1"/>
  <c r="O57" i="14" s="1"/>
  <c r="O71" i="14" a="1"/>
  <c r="O71" i="14" s="1"/>
  <c r="O56" i="14" a="1"/>
  <c r="O56" i="14" s="1"/>
  <c r="O21" i="14" a="1"/>
  <c r="O21" i="14" s="1"/>
  <c r="O81" i="14" a="1"/>
  <c r="O81" i="14" s="1"/>
  <c r="O80" i="14" a="1"/>
  <c r="O80" i="14" s="1"/>
  <c r="O17" i="14" a="1"/>
  <c r="O17" i="14" s="1"/>
  <c r="O79" i="14" a="1"/>
  <c r="O79" i="14" s="1"/>
  <c r="O13" i="14" a="1"/>
  <c r="O13" i="14" s="1"/>
  <c r="O46" i="14" a="1"/>
  <c r="O46" i="14" s="1"/>
  <c r="O51" i="14" a="1"/>
  <c r="O51" i="14" s="1"/>
  <c r="O52" i="14" a="1"/>
  <c r="O52" i="14" s="1"/>
  <c r="O19" i="14" a="1"/>
  <c r="O19" i="14" s="1"/>
  <c r="O14" i="14" a="1"/>
  <c r="O14" i="14" s="1"/>
  <c r="O3" i="14" a="1"/>
  <c r="O3" i="14" s="1"/>
  <c r="O82" i="14" a="1"/>
  <c r="O82" i="14" s="1"/>
  <c r="O45" i="14" a="1"/>
  <c r="O45" i="14" s="1"/>
  <c r="O8" i="14" a="1"/>
  <c r="O8" i="14" s="1"/>
  <c r="O85" i="14" a="1"/>
  <c r="O85" i="14" s="1"/>
  <c r="O28" i="14" a="1"/>
  <c r="O28" i="14" s="1"/>
  <c r="O74" i="14" a="1"/>
  <c r="O74" i="14" s="1"/>
  <c r="O39" i="14" a="1"/>
  <c r="O39" i="14" s="1"/>
  <c r="O72" i="14" a="1"/>
  <c r="O72" i="14" s="1"/>
  <c r="O50" i="14" a="1"/>
  <c r="O50" i="14" s="1"/>
  <c r="O59" i="14" a="1"/>
  <c r="O59" i="14" s="1"/>
  <c r="O16" i="14" a="1"/>
  <c r="O16" i="14" s="1"/>
  <c r="O20" i="14" a="1"/>
  <c r="O20" i="14" s="1"/>
  <c r="O63" i="14" a="1"/>
  <c r="O63" i="14" s="1"/>
  <c r="O15" i="14" a="1"/>
  <c r="O15" i="14" s="1"/>
  <c r="O73" i="14" a="1"/>
  <c r="O73" i="14" s="1"/>
  <c r="O83" i="14" a="1"/>
  <c r="O83" i="14" s="1"/>
  <c r="O27" i="14" a="1"/>
  <c r="O27" i="14" s="1"/>
  <c r="O41" i="14" a="1"/>
  <c r="O41" i="14" s="1"/>
  <c r="O58" i="14" a="1"/>
  <c r="O58" i="14" s="1"/>
  <c r="O6" i="14" a="1"/>
  <c r="O6" i="14" s="1"/>
  <c r="O37" i="14" a="1"/>
  <c r="O37" i="14" s="1"/>
  <c r="O33" i="14" a="1"/>
  <c r="O33" i="14" s="1"/>
  <c r="T26" i="16"/>
  <c r="AV24" i="10" s="1"/>
  <c r="O53" i="14" a="1"/>
  <c r="O53" i="14" s="1"/>
  <c r="O12" i="14" a="1"/>
  <c r="O12" i="14" s="1"/>
  <c r="O38" i="14" a="1"/>
  <c r="O38" i="14" s="1"/>
  <c r="O75" i="14" a="1"/>
  <c r="O75" i="14" s="1"/>
  <c r="O29" i="14" a="1"/>
  <c r="O29" i="14" s="1"/>
  <c r="O84" i="14" a="1"/>
  <c r="O84" i="14" s="1"/>
  <c r="O40" i="14" a="1"/>
  <c r="O40" i="14" s="1"/>
  <c r="O66" i="14" a="1"/>
  <c r="O66" i="14" s="1"/>
  <c r="O34" i="14" a="1"/>
  <c r="O34" i="14" s="1"/>
  <c r="O2" i="14" a="1"/>
  <c r="O2" i="14" s="1"/>
  <c r="O26" i="14" a="1"/>
  <c r="O26" i="14" s="1"/>
  <c r="O76" i="14" a="1"/>
  <c r="O76" i="14" s="1"/>
  <c r="O54" i="14" a="1"/>
  <c r="O54" i="14" s="1"/>
  <c r="O9" i="14" a="1"/>
  <c r="O9" i="14" s="1"/>
  <c r="O64" i="14" a="1"/>
  <c r="O64" i="14" s="1"/>
  <c r="O65" i="14" a="1"/>
  <c r="O65" i="14" s="1"/>
  <c r="O25" i="14" a="1"/>
  <c r="O25" i="14" s="1"/>
  <c r="O69" i="14" a="1"/>
  <c r="O69" i="14" s="1"/>
  <c r="O30" i="14" a="1"/>
  <c r="O30" i="14" s="1"/>
  <c r="O86" i="14" a="1"/>
  <c r="O86" i="14" s="1"/>
  <c r="O62" i="14" a="1"/>
  <c r="O62" i="14" s="1"/>
  <c r="BL32" i="10"/>
  <c r="Z34" i="16" s="1"/>
  <c r="BP1752" i="10"/>
  <c r="BL1752" i="10" s="1"/>
  <c r="BL1753" i="10"/>
  <c r="N32" i="16"/>
  <c r="M32" i="16"/>
  <c r="O32" i="16"/>
  <c r="L32" i="16"/>
  <c r="AP1753" i="10"/>
  <c r="AN1753" i="10"/>
  <c r="AM1795" i="10" s="1"/>
  <c r="BE1753" i="10"/>
  <c r="BI1752" i="10"/>
  <c r="BE1752" i="10" s="1"/>
  <c r="BF1753" i="10"/>
  <c r="BB1753" i="10" s="1"/>
  <c r="BB1752" i="10"/>
  <c r="AQ1765" i="10"/>
  <c r="X1764" i="10"/>
  <c r="AN1765" i="10"/>
  <c r="AM1783" i="10" s="1"/>
  <c r="BQ1752" i="10"/>
  <c r="BM1752" i="10" s="1"/>
  <c r="BM1753" i="10"/>
  <c r="AZ1753" i="10"/>
  <c r="BA1753" i="10"/>
  <c r="BO21" i="10"/>
  <c r="BK21" i="10" s="1"/>
  <c r="Y23" i="16" s="1"/>
  <c r="BK22" i="10"/>
  <c r="Y24" i="16" s="1"/>
  <c r="BK1753" i="10"/>
  <c r="BO1752" i="10"/>
  <c r="BK1752" i="10" s="1"/>
  <c r="BD1753" i="10"/>
  <c r="BH1752" i="10"/>
  <c r="BD1752" i="10" s="1"/>
  <c r="BJ21" i="10"/>
  <c r="X23" i="16" s="1"/>
  <c r="BN22" i="10"/>
  <c r="BJ22" i="10" s="1"/>
  <c r="X24" i="16" s="1"/>
  <c r="BG1752" i="10"/>
  <c r="BC1752" i="10" s="1"/>
  <c r="BC1753" i="10"/>
  <c r="BM22" i="10"/>
  <c r="AA24" i="16" s="1"/>
  <c r="BQ21" i="10"/>
  <c r="BM21" i="10" s="1"/>
  <c r="AA23" i="16" s="1"/>
  <c r="BJ1752" i="10"/>
  <c r="BN1753" i="10"/>
  <c r="BJ1753" i="10" s="1"/>
  <c r="AZ1752" i="10"/>
  <c r="BA1752" i="10"/>
  <c r="BL22" i="10"/>
  <c r="Z24" i="16" s="1"/>
  <c r="BP21" i="10"/>
  <c r="BL21" i="10" s="1"/>
  <c r="Z23" i="16" s="1"/>
  <c r="BO31" i="10"/>
  <c r="BK31" i="10" s="1"/>
  <c r="Y33" i="16" s="1"/>
  <c r="BN32" i="10"/>
  <c r="BJ32" i="10" s="1"/>
  <c r="X34" i="16" s="1"/>
  <c r="T17" i="16"/>
  <c r="AV15" i="10" s="1"/>
  <c r="BQ31" i="10"/>
  <c r="BM31" i="10" s="1"/>
  <c r="AA33" i="16" s="1"/>
  <c r="S1811" i="10" l="1"/>
  <c r="U1811" i="10"/>
  <c r="T12" i="16"/>
  <c r="AV10" i="10" s="1"/>
  <c r="T13" i="16"/>
  <c r="AV11" i="10" s="1"/>
  <c r="BM28" i="10"/>
  <c r="AA30" i="16" s="1"/>
  <c r="BJ27" i="10"/>
  <c r="X29" i="16" s="1"/>
  <c r="BL28" i="10"/>
  <c r="Z30" i="16" s="1"/>
  <c r="X1794" i="10"/>
  <c r="AQ1795" i="10"/>
  <c r="AN1795" i="10"/>
  <c r="AP1781" i="10"/>
  <c r="AN1781" i="10"/>
  <c r="M20" i="16"/>
  <c r="L20" i="16"/>
  <c r="N20" i="16"/>
  <c r="O20" i="16"/>
  <c r="O14" i="16"/>
  <c r="N14" i="16"/>
  <c r="L14" i="16"/>
  <c r="M14" i="16"/>
  <c r="AQ1783" i="10"/>
  <c r="X1782" i="10"/>
  <c r="AN1783" i="10"/>
  <c r="O88" i="14"/>
  <c r="AK1758" i="10"/>
  <c r="AT1758" i="10" s="1"/>
  <c r="D15" i="16" s="1"/>
  <c r="T32" i="16"/>
  <c r="AV30" i="10" s="1"/>
  <c r="BP30" i="10" s="1"/>
  <c r="BL30" i="10" s="1"/>
  <c r="Z32" i="16" s="1"/>
  <c r="D25" i="16"/>
  <c r="A25" i="16" s="1"/>
  <c r="D5" i="16"/>
  <c r="R1764" i="10"/>
  <c r="T1764" i="10"/>
  <c r="AV1764" i="10"/>
  <c r="AT1764" i="10"/>
  <c r="BN9" i="10" l="1"/>
  <c r="BP10" i="10"/>
  <c r="BQ10" i="10"/>
  <c r="BO10" i="10"/>
  <c r="AL1764" i="10"/>
  <c r="AK1791" i="10" s="1"/>
  <c r="T14" i="16"/>
  <c r="AV12" i="10" s="1"/>
  <c r="BN11" i="10" s="1"/>
  <c r="T20" i="16"/>
  <c r="AV18" i="10" s="1"/>
  <c r="T1782" i="10"/>
  <c r="R1782" i="10"/>
  <c r="AL1782" i="10" s="1"/>
  <c r="AV1782" i="10"/>
  <c r="AT1782" i="10"/>
  <c r="D7" i="16" s="1"/>
  <c r="L43" i="14" a="1"/>
  <c r="L43" i="14" s="1"/>
  <c r="L22" i="14" a="1"/>
  <c r="L22" i="14" s="1"/>
  <c r="L65" i="14" a="1"/>
  <c r="L65" i="14" s="1"/>
  <c r="L56" i="14" a="1"/>
  <c r="L56" i="14" s="1"/>
  <c r="L74" i="14" a="1"/>
  <c r="L74" i="14" s="1"/>
  <c r="R1794" i="10"/>
  <c r="AL1794" i="10" s="1"/>
  <c r="T1794" i="10"/>
  <c r="AT1794" i="10"/>
  <c r="AV1794" i="10"/>
  <c r="AV1791" i="10"/>
  <c r="Y1790" i="10"/>
  <c r="AT1791" i="10"/>
  <c r="D16" i="16" s="1"/>
  <c r="AL1791" i="10"/>
  <c r="AV1758" i="10"/>
  <c r="BP1759" i="10" s="1"/>
  <c r="A15" i="16"/>
  <c r="G15" i="16"/>
  <c r="AL1758" i="10"/>
  <c r="AK1781" i="10" s="1"/>
  <c r="Y1759" i="10"/>
  <c r="S1759" i="10" s="1"/>
  <c r="BO30" i="10"/>
  <c r="BK30" i="10" s="1"/>
  <c r="Y32" i="16" s="1"/>
  <c r="BN29" i="10"/>
  <c r="BJ29" i="10" s="1"/>
  <c r="X31" i="16" s="1"/>
  <c r="BQ30" i="10"/>
  <c r="BP29" i="10"/>
  <c r="BL29" i="10" s="1"/>
  <c r="Z31" i="16" s="1"/>
  <c r="AU1765" i="10"/>
  <c r="AY1765" i="10" s="1"/>
  <c r="BH1765" i="10"/>
  <c r="AX1764" i="10"/>
  <c r="BF1764" i="10"/>
  <c r="BG1765" i="10"/>
  <c r="BI1765" i="10"/>
  <c r="D27" i="16"/>
  <c r="AX1758" i="10"/>
  <c r="AU1759" i="10"/>
  <c r="AY1759" i="10" s="1"/>
  <c r="BI1759" i="10"/>
  <c r="BF1758" i="10"/>
  <c r="BG1759" i="10"/>
  <c r="BH1759" i="10"/>
  <c r="AW1765" i="10"/>
  <c r="BN1764" i="10"/>
  <c r="BO1765" i="10"/>
  <c r="BP1765" i="10"/>
  <c r="BQ1765" i="10"/>
  <c r="G5" i="16"/>
  <c r="A5" i="16"/>
  <c r="G25" i="16"/>
  <c r="O25" i="16" s="1"/>
  <c r="A16" i="16" l="1"/>
  <c r="G16" i="16"/>
  <c r="D21" i="16"/>
  <c r="A21" i="16" s="1"/>
  <c r="D19" i="16"/>
  <c r="G7" i="16"/>
  <c r="A7" i="16"/>
  <c r="BK10" i="10"/>
  <c r="Y12" i="16" s="1"/>
  <c r="BO9" i="10"/>
  <c r="BK9" i="10" s="1"/>
  <c r="Y11" i="16" s="1"/>
  <c r="BM10" i="10"/>
  <c r="AA12" i="16" s="1"/>
  <c r="BQ9" i="10"/>
  <c r="BM9" i="10" s="1"/>
  <c r="AA11" i="16" s="1"/>
  <c r="BP9" i="10"/>
  <c r="BL9" i="10" s="1"/>
  <c r="Z11" i="16" s="1"/>
  <c r="BL10" i="10"/>
  <c r="Z12" i="16" s="1"/>
  <c r="BN10" i="10"/>
  <c r="BJ10" i="10" s="1"/>
  <c r="X12" i="16" s="1"/>
  <c r="BJ9" i="10"/>
  <c r="X11" i="16" s="1"/>
  <c r="BQ1759" i="10"/>
  <c r="BN1758" i="10"/>
  <c r="BP12" i="10"/>
  <c r="BP11" i="10" s="1"/>
  <c r="BL11" i="10" s="1"/>
  <c r="Z13" i="16" s="1"/>
  <c r="BQ12" i="10"/>
  <c r="BQ11" i="10" s="1"/>
  <c r="BM11" i="10" s="1"/>
  <c r="AA13" i="16" s="1"/>
  <c r="BO12" i="10"/>
  <c r="BO11" i="10" s="1"/>
  <c r="BK11" i="10" s="1"/>
  <c r="Y13" i="16" s="1"/>
  <c r="BN12" i="10"/>
  <c r="BJ12" i="10" s="1"/>
  <c r="X14" i="16" s="1"/>
  <c r="BJ11" i="10"/>
  <c r="X13" i="16" s="1"/>
  <c r="BH1783" i="10"/>
  <c r="BG1783" i="10"/>
  <c r="BI1783" i="10"/>
  <c r="AU1783" i="10"/>
  <c r="AY1783" i="10" s="1"/>
  <c r="AX1782" i="10"/>
  <c r="BF1782" i="10"/>
  <c r="D9" i="16"/>
  <c r="BF1794" i="10"/>
  <c r="BH1795" i="10"/>
  <c r="BG1795" i="10"/>
  <c r="BI1795" i="10"/>
  <c r="AX1794" i="10"/>
  <c r="AU1795" i="10"/>
  <c r="AY1795" i="10" s="1"/>
  <c r="BP1783" i="10"/>
  <c r="BO1783" i="10"/>
  <c r="BN1782" i="10"/>
  <c r="AW1783" i="10"/>
  <c r="BQ1783" i="10"/>
  <c r="L8" i="14" a="1"/>
  <c r="L8" i="14" s="1"/>
  <c r="L63" i="14" a="1"/>
  <c r="L63" i="14" s="1"/>
  <c r="L50" i="14" a="1"/>
  <c r="L50" i="14" s="1"/>
  <c r="L36" i="14" a="1"/>
  <c r="L36" i="14" s="1"/>
  <c r="L82" i="14" a="1"/>
  <c r="L82" i="14" s="1"/>
  <c r="L26" i="14" a="1"/>
  <c r="L26" i="14" s="1"/>
  <c r="L37" i="14" a="1"/>
  <c r="L37" i="14" s="1"/>
  <c r="L14" i="14" a="1"/>
  <c r="L14" i="14" s="1"/>
  <c r="L39" i="14" a="1"/>
  <c r="L39" i="14" s="1"/>
  <c r="L62" i="14" a="1"/>
  <c r="L62" i="14" s="1"/>
  <c r="L21" i="14" a="1"/>
  <c r="L21" i="14" s="1"/>
  <c r="L40" i="14" a="1"/>
  <c r="L40" i="14" s="1"/>
  <c r="L69" i="14" a="1"/>
  <c r="L69" i="14" s="1"/>
  <c r="L54" i="14" a="1"/>
  <c r="L54" i="14" s="1"/>
  <c r="L33" i="14" a="1"/>
  <c r="L33" i="14" s="1"/>
  <c r="L38" i="14" a="1"/>
  <c r="L38" i="14" s="1"/>
  <c r="L70" i="14" a="1"/>
  <c r="L70" i="14" s="1"/>
  <c r="L57" i="14" a="1"/>
  <c r="L57" i="14" s="1"/>
  <c r="L81" i="14" a="1"/>
  <c r="L81" i="14" s="1"/>
  <c r="L42" i="14" a="1"/>
  <c r="L42" i="14" s="1"/>
  <c r="L44" i="14" a="1"/>
  <c r="L44" i="14" s="1"/>
  <c r="L61" i="14" a="1"/>
  <c r="L61" i="14" s="1"/>
  <c r="L28" i="14" a="1"/>
  <c r="L28" i="14" s="1"/>
  <c r="L32" i="14" a="1"/>
  <c r="L32" i="14" s="1"/>
  <c r="L55" i="14" a="1"/>
  <c r="L55" i="14" s="1"/>
  <c r="L53" i="14" a="1"/>
  <c r="L53" i="14" s="1"/>
  <c r="L73" i="14" a="1"/>
  <c r="L73" i="14" s="1"/>
  <c r="L48" i="14" a="1"/>
  <c r="L48" i="14" s="1"/>
  <c r="L12" i="14" a="1"/>
  <c r="L12" i="14" s="1"/>
  <c r="L5" i="14" a="1"/>
  <c r="L5" i="14" s="1"/>
  <c r="L78" i="14" a="1"/>
  <c r="L78" i="14" s="1"/>
  <c r="L46" i="14" a="1"/>
  <c r="L46" i="14" s="1"/>
  <c r="L59" i="14" a="1"/>
  <c r="L59" i="14" s="1"/>
  <c r="L29" i="14" a="1"/>
  <c r="L29" i="14" s="1"/>
  <c r="L3" i="14" a="1"/>
  <c r="L3" i="14" s="1"/>
  <c r="L19" i="14" a="1"/>
  <c r="L19" i="14" s="1"/>
  <c r="L27" i="14" a="1"/>
  <c r="L27" i="14" s="1"/>
  <c r="L20" i="14" a="1"/>
  <c r="L20" i="14" s="1"/>
  <c r="L30" i="14" a="1"/>
  <c r="L30" i="14" s="1"/>
  <c r="L7" i="14" a="1"/>
  <c r="L7" i="14" s="1"/>
  <c r="L25" i="14" a="1"/>
  <c r="L25" i="14" s="1"/>
  <c r="L47" i="14" a="1"/>
  <c r="L47" i="14" s="1"/>
  <c r="L6" i="14" a="1"/>
  <c r="L6" i="14" s="1"/>
  <c r="L23" i="14" a="1"/>
  <c r="L23" i="14" s="1"/>
  <c r="L45" i="14" a="1"/>
  <c r="L45" i="14" s="1"/>
  <c r="L66" i="14" a="1"/>
  <c r="L66" i="14" s="1"/>
  <c r="L84" i="14" a="1"/>
  <c r="L84" i="14" s="1"/>
  <c r="L11" i="14" a="1"/>
  <c r="L11" i="14" s="1"/>
  <c r="L67" i="14" a="1"/>
  <c r="L67" i="14" s="1"/>
  <c r="L34" i="14" a="1"/>
  <c r="L34" i="14" s="1"/>
  <c r="L2" i="14" a="1"/>
  <c r="L2" i="14" s="1"/>
  <c r="L4" i="14" a="1"/>
  <c r="L4" i="14" s="1"/>
  <c r="L68" i="14" a="1"/>
  <c r="L68" i="14" s="1"/>
  <c r="L35" i="14" a="1"/>
  <c r="L35" i="14" s="1"/>
  <c r="L86" i="14" a="1"/>
  <c r="L86" i="14" s="1"/>
  <c r="L71" i="14" a="1"/>
  <c r="L71" i="14" s="1"/>
  <c r="L80" i="14" a="1"/>
  <c r="L80" i="14" s="1"/>
  <c r="L58" i="14" a="1"/>
  <c r="L58" i="14" s="1"/>
  <c r="L85" i="14" a="1"/>
  <c r="L85" i="14" s="1"/>
  <c r="L41" i="14" a="1"/>
  <c r="L41" i="14" s="1"/>
  <c r="L72" i="14" a="1"/>
  <c r="L72" i="14" s="1"/>
  <c r="L10" i="14" a="1"/>
  <c r="L10" i="14" s="1"/>
  <c r="L16" i="14" a="1"/>
  <c r="L16" i="14" s="1"/>
  <c r="L79" i="14" a="1"/>
  <c r="L79" i="14" s="1"/>
  <c r="L64" i="14" a="1"/>
  <c r="L64" i="14" s="1"/>
  <c r="L51" i="14" a="1"/>
  <c r="L51" i="14" s="1"/>
  <c r="L76" i="14" a="1"/>
  <c r="L76" i="14" s="1"/>
  <c r="L17" i="14" a="1"/>
  <c r="L17" i="14" s="1"/>
  <c r="L83" i="14" a="1"/>
  <c r="L83" i="14" s="1"/>
  <c r="L15" i="14" a="1"/>
  <c r="L15" i="14" s="1"/>
  <c r="L9" i="14" a="1"/>
  <c r="L9" i="14" s="1"/>
  <c r="L52" i="14" a="1"/>
  <c r="L52" i="14" s="1"/>
  <c r="L13" i="14" a="1"/>
  <c r="L13" i="14" s="1"/>
  <c r="L75" i="14" a="1"/>
  <c r="L75" i="14" s="1"/>
  <c r="L18" i="14" a="1"/>
  <c r="L18" i="14" s="1"/>
  <c r="L77" i="14" a="1"/>
  <c r="L77" i="14" s="1"/>
  <c r="L49" i="14" a="1"/>
  <c r="L49" i="14" s="1"/>
  <c r="L24" i="14" a="1"/>
  <c r="L24" i="14" s="1"/>
  <c r="L60" i="14" a="1"/>
  <c r="L60" i="14" s="1"/>
  <c r="AW1795" i="10"/>
  <c r="BP1795" i="10"/>
  <c r="BO1795" i="10"/>
  <c r="BQ1795" i="10"/>
  <c r="BN1794" i="10"/>
  <c r="BO1759" i="10"/>
  <c r="BO1758" i="10" s="1"/>
  <c r="BK1758" i="10" s="1"/>
  <c r="AW1759" i="10"/>
  <c r="AV1781" i="10"/>
  <c r="Y1780" i="10"/>
  <c r="AT1781" i="10"/>
  <c r="D6" i="16" s="1"/>
  <c r="AL1781" i="10"/>
  <c r="AU1790" i="10"/>
  <c r="AY1790" i="10" s="1"/>
  <c r="AX1791" i="10"/>
  <c r="BH1791" i="10"/>
  <c r="BI1791" i="10"/>
  <c r="BF1790" i="10"/>
  <c r="BG1791" i="10"/>
  <c r="D18" i="16"/>
  <c r="S1790" i="10"/>
  <c r="U1790" i="10"/>
  <c r="AW1790" i="10"/>
  <c r="BP1791" i="10"/>
  <c r="BQ1791" i="10"/>
  <c r="BN1790" i="10"/>
  <c r="BO1791" i="10"/>
  <c r="U1759" i="10"/>
  <c r="L15" i="16"/>
  <c r="M15" i="16"/>
  <c r="N15" i="16"/>
  <c r="O15" i="16"/>
  <c r="BO29" i="10"/>
  <c r="BK29" i="10" s="1"/>
  <c r="Y31" i="16" s="1"/>
  <c r="BN30" i="10"/>
  <c r="BJ30" i="10" s="1"/>
  <c r="X32" i="16" s="1"/>
  <c r="BM30" i="10"/>
  <c r="AA32" i="16" s="1"/>
  <c r="BQ29" i="10"/>
  <c r="BM29" i="10" s="1"/>
  <c r="AA31" i="16" s="1"/>
  <c r="N25" i="16"/>
  <c r="M25" i="16"/>
  <c r="L25" i="16"/>
  <c r="BJ1758" i="10"/>
  <c r="BN1759" i="10"/>
  <c r="BJ1759" i="10" s="1"/>
  <c r="AZ1759" i="10"/>
  <c r="BA1759" i="10"/>
  <c r="BQ1764" i="10"/>
  <c r="BM1764" i="10" s="1"/>
  <c r="BM1765" i="10"/>
  <c r="BP1758" i="10"/>
  <c r="BL1758" i="10" s="1"/>
  <c r="BL1759" i="10"/>
  <c r="BA1758" i="10"/>
  <c r="AZ1758" i="10"/>
  <c r="A27" i="16"/>
  <c r="G27" i="16"/>
  <c r="BP1764" i="10"/>
  <c r="BL1764" i="10" s="1"/>
  <c r="BL1765" i="10"/>
  <c r="BI1764" i="10"/>
  <c r="BE1764" i="10" s="1"/>
  <c r="BE1765" i="10"/>
  <c r="BB1764" i="10"/>
  <c r="BF1765" i="10"/>
  <c r="BB1765" i="10" s="1"/>
  <c r="BA1764" i="10"/>
  <c r="AZ1764" i="10"/>
  <c r="BD1765" i="10"/>
  <c r="BH1764" i="10"/>
  <c r="BD1764" i="10" s="1"/>
  <c r="BG1764" i="10"/>
  <c r="BC1764" i="10" s="1"/>
  <c r="BC1765" i="10"/>
  <c r="BD1759" i="10"/>
  <c r="BH1758" i="10"/>
  <c r="BD1758" i="10" s="1"/>
  <c r="AZ1765" i="10"/>
  <c r="BA1765" i="10"/>
  <c r="BJ1764" i="10"/>
  <c r="BN1765" i="10"/>
  <c r="BJ1765" i="10" s="1"/>
  <c r="O5" i="16"/>
  <c r="N5" i="16"/>
  <c r="L5" i="16"/>
  <c r="M5" i="16"/>
  <c r="BQ1758" i="10"/>
  <c r="BM1758" i="10" s="1"/>
  <c r="BM1759" i="10"/>
  <c r="BC1759" i="10"/>
  <c r="BG1758" i="10"/>
  <c r="BC1758" i="10" s="1"/>
  <c r="BK1765" i="10"/>
  <c r="BO1764" i="10"/>
  <c r="BK1764" i="10" s="1"/>
  <c r="BB1758" i="10"/>
  <c r="BF1759" i="10"/>
  <c r="BB1759" i="10" s="1"/>
  <c r="BI1758" i="10"/>
  <c r="BE1758" i="10" s="1"/>
  <c r="BE1759" i="10"/>
  <c r="AP1759" i="10"/>
  <c r="G21" i="16" l="1"/>
  <c r="L21" i="16" s="1"/>
  <c r="O7" i="16"/>
  <c r="N7" i="16"/>
  <c r="M7" i="16"/>
  <c r="L7" i="16"/>
  <c r="G6" i="16"/>
  <c r="A6" i="16"/>
  <c r="G19" i="16"/>
  <c r="A19" i="16"/>
  <c r="N16" i="16"/>
  <c r="L16" i="16"/>
  <c r="T16" i="16" s="1"/>
  <c r="AV14" i="10" s="1"/>
  <c r="M16" i="16"/>
  <c r="O16" i="16"/>
  <c r="BK12" i="10"/>
  <c r="Y14" i="16" s="1"/>
  <c r="BM12" i="10"/>
  <c r="AA14" i="16" s="1"/>
  <c r="BL12" i="10"/>
  <c r="Z14" i="16" s="1"/>
  <c r="L88" i="14"/>
  <c r="BC1795" i="10"/>
  <c r="BG1794" i="10"/>
  <c r="BC1794" i="10" s="1"/>
  <c r="BN1795" i="10"/>
  <c r="BJ1795" i="10" s="1"/>
  <c r="BJ1794" i="10"/>
  <c r="BM1795" i="10"/>
  <c r="BQ1794" i="10"/>
  <c r="BM1794" i="10" s="1"/>
  <c r="BD1795" i="10"/>
  <c r="BH1794" i="10"/>
  <c r="BD1794" i="10" s="1"/>
  <c r="BB1794" i="10"/>
  <c r="BF1795" i="10"/>
  <c r="BB1795" i="10" s="1"/>
  <c r="BM1783" i="10"/>
  <c r="BQ1782" i="10"/>
  <c r="BM1782" i="10" s="1"/>
  <c r="A9" i="16"/>
  <c r="G9" i="16"/>
  <c r="BF1783" i="10"/>
  <c r="BB1783" i="10" s="1"/>
  <c r="BB1782" i="10"/>
  <c r="BO1794" i="10"/>
  <c r="BK1794" i="10" s="1"/>
  <c r="BK1795" i="10"/>
  <c r="BJ1782" i="10"/>
  <c r="BN1783" i="10"/>
  <c r="BJ1783" i="10" s="1"/>
  <c r="AZ1782" i="10"/>
  <c r="BA1782" i="10"/>
  <c r="BK1783" i="10"/>
  <c r="BO1782" i="10"/>
  <c r="BK1782" i="10" s="1"/>
  <c r="AZ1783" i="10"/>
  <c r="BA1783" i="10"/>
  <c r="BK1759" i="10"/>
  <c r="BP1794" i="10"/>
  <c r="BL1794" i="10" s="1"/>
  <c r="BL1795" i="10"/>
  <c r="BP1782" i="10"/>
  <c r="BL1782" i="10" s="1"/>
  <c r="BL1783" i="10"/>
  <c r="BE1783" i="10"/>
  <c r="BI1782" i="10"/>
  <c r="BE1782" i="10" s="1"/>
  <c r="BG1782" i="10"/>
  <c r="BC1782" i="10" s="1"/>
  <c r="BC1783" i="10"/>
  <c r="AZ1795" i="10"/>
  <c r="BA1795" i="10"/>
  <c r="BH1782" i="10"/>
  <c r="BD1782" i="10" s="1"/>
  <c r="BD1783" i="10"/>
  <c r="AZ1794" i="10"/>
  <c r="BA1794" i="10"/>
  <c r="BI1794" i="10"/>
  <c r="BE1794" i="10" s="1"/>
  <c r="BE1795" i="10"/>
  <c r="BO1790" i="10"/>
  <c r="BK1790" i="10" s="1"/>
  <c r="BK1791" i="10"/>
  <c r="BJ1790" i="10"/>
  <c r="BN1791" i="10"/>
  <c r="BJ1791" i="10" s="1"/>
  <c r="BM1791" i="10"/>
  <c r="BQ1790" i="10"/>
  <c r="BM1790" i="10" s="1"/>
  <c r="BP1790" i="10"/>
  <c r="BL1790" i="10" s="1"/>
  <c r="BL1791" i="10"/>
  <c r="AN1790" i="10"/>
  <c r="AM1811" i="10" s="1"/>
  <c r="AN1811" i="10" s="1"/>
  <c r="AP1790" i="10"/>
  <c r="AO1811" i="10" s="1"/>
  <c r="AP1811" i="10" s="1"/>
  <c r="A18" i="16"/>
  <c r="G18" i="16"/>
  <c r="BG1790" i="10"/>
  <c r="BC1790" i="10" s="1"/>
  <c r="BC1791" i="10"/>
  <c r="BB1790" i="10"/>
  <c r="BF1791" i="10"/>
  <c r="BB1791" i="10" s="1"/>
  <c r="BE1791" i="10"/>
  <c r="BI1790" i="10"/>
  <c r="BE1790" i="10" s="1"/>
  <c r="BH1790" i="10"/>
  <c r="BD1790" i="10" s="1"/>
  <c r="BD1791" i="10"/>
  <c r="AZ1791" i="10"/>
  <c r="BA1791" i="10"/>
  <c r="BA1790" i="10"/>
  <c r="AZ1790" i="10"/>
  <c r="AU1780" i="10"/>
  <c r="AY1780" i="10" s="1"/>
  <c r="AX1781" i="10"/>
  <c r="BF1780" i="10"/>
  <c r="BG1781" i="10"/>
  <c r="BI1781" i="10"/>
  <c r="BH1781" i="10"/>
  <c r="D8" i="16"/>
  <c r="U1780" i="10"/>
  <c r="S1780" i="10"/>
  <c r="AW1780" i="10"/>
  <c r="BP1781" i="10"/>
  <c r="BO1781" i="10"/>
  <c r="BN1780" i="10"/>
  <c r="BQ1781" i="10"/>
  <c r="T15" i="16"/>
  <c r="AV13" i="10" s="1"/>
  <c r="T25" i="16"/>
  <c r="AV23" i="10" s="1"/>
  <c r="BO24" i="10" s="1"/>
  <c r="T5" i="16"/>
  <c r="AV3" i="10" s="1"/>
  <c r="L27" i="16"/>
  <c r="N27" i="16"/>
  <c r="M27" i="16"/>
  <c r="O27" i="16"/>
  <c r="T7" i="16" l="1"/>
  <c r="AV5" i="10" s="1"/>
  <c r="X1810" i="10"/>
  <c r="AQ1811" i="10"/>
  <c r="M21" i="16"/>
  <c r="O21" i="16"/>
  <c r="N21" i="16"/>
  <c r="M19" i="16"/>
  <c r="N19" i="16"/>
  <c r="L19" i="16"/>
  <c r="T19" i="16" s="1"/>
  <c r="AV17" i="10" s="1"/>
  <c r="O19" i="16"/>
  <c r="M6" i="16"/>
  <c r="L6" i="16"/>
  <c r="O6" i="16"/>
  <c r="N6" i="16"/>
  <c r="N9" i="16"/>
  <c r="O9" i="16"/>
  <c r="L9" i="16"/>
  <c r="M9" i="16"/>
  <c r="BQ1780" i="10"/>
  <c r="BM1780" i="10" s="1"/>
  <c r="BM1781" i="10"/>
  <c r="BJ1780" i="10"/>
  <c r="BN1781" i="10"/>
  <c r="BJ1781" i="10" s="1"/>
  <c r="BK1781" i="10"/>
  <c r="BO1780" i="10"/>
  <c r="BK1780" i="10" s="1"/>
  <c r="BP1780" i="10"/>
  <c r="BL1780" i="10" s="1"/>
  <c r="BL1781" i="10"/>
  <c r="AN1780" i="10"/>
  <c r="AM1810" i="10" s="1"/>
  <c r="AP1780" i="10"/>
  <c r="G8" i="16"/>
  <c r="A8" i="16"/>
  <c r="BD1781" i="10"/>
  <c r="BH1780" i="10"/>
  <c r="BD1780" i="10" s="1"/>
  <c r="BE1781" i="10"/>
  <c r="BI1780" i="10"/>
  <c r="BE1780" i="10" s="1"/>
  <c r="BC1781" i="10"/>
  <c r="BG1780" i="10"/>
  <c r="BC1780" i="10" s="1"/>
  <c r="BB1780" i="10"/>
  <c r="BF1781" i="10"/>
  <c r="BB1781" i="10" s="1"/>
  <c r="AZ1781" i="10"/>
  <c r="BA1781" i="10"/>
  <c r="AZ1780" i="10"/>
  <c r="BA1780" i="10"/>
  <c r="M18" i="16"/>
  <c r="N18" i="16"/>
  <c r="L18" i="16"/>
  <c r="O18" i="16"/>
  <c r="BN13" i="10"/>
  <c r="BO14" i="10"/>
  <c r="BP14" i="10"/>
  <c r="BQ14" i="10"/>
  <c r="BP24" i="10"/>
  <c r="BL24" i="10" s="1"/>
  <c r="Z26" i="16" s="1"/>
  <c r="BQ24" i="10"/>
  <c r="BQ23" i="10" s="1"/>
  <c r="BM23" i="10" s="1"/>
  <c r="AA25" i="16" s="1"/>
  <c r="BN23" i="10"/>
  <c r="BN24" i="10" s="1"/>
  <c r="BJ24" i="10" s="1"/>
  <c r="X26" i="16" s="1"/>
  <c r="T27" i="16"/>
  <c r="AV25" i="10" s="1"/>
  <c r="T21" i="16"/>
  <c r="AV19" i="10" s="1"/>
  <c r="BK24" i="10"/>
  <c r="Y26" i="16" s="1"/>
  <c r="BO23" i="10"/>
  <c r="BK23" i="10" s="1"/>
  <c r="Y25" i="16" s="1"/>
  <c r="AN1810" i="10" l="1"/>
  <c r="M25" i="14" a="1"/>
  <c r="M25" i="14" s="1"/>
  <c r="M44" i="14" a="1"/>
  <c r="M44" i="14" s="1"/>
  <c r="M73" i="14" a="1"/>
  <c r="M73" i="14" s="1"/>
  <c r="M68" i="14" a="1"/>
  <c r="M68" i="14" s="1"/>
  <c r="M45" i="14" a="1"/>
  <c r="M45" i="14" s="1"/>
  <c r="M11" i="14" a="1"/>
  <c r="M11" i="14" s="1"/>
  <c r="M57" i="14" a="1"/>
  <c r="M57" i="14" s="1"/>
  <c r="M50" i="14" a="1"/>
  <c r="M50" i="14" s="1"/>
  <c r="M85" i="14" a="1"/>
  <c r="M85" i="14" s="1"/>
  <c r="M54" i="14" a="1"/>
  <c r="M54" i="14" s="1"/>
  <c r="M79" i="14" a="1"/>
  <c r="M79" i="14" s="1"/>
  <c r="M71" i="14" a="1"/>
  <c r="M71" i="14" s="1"/>
  <c r="M75" i="14" a="1"/>
  <c r="M75" i="14" s="1"/>
  <c r="M61" i="14" a="1"/>
  <c r="M61" i="14" s="1"/>
  <c r="M77" i="14" a="1"/>
  <c r="M77" i="14" s="1"/>
  <c r="M36" i="14" a="1"/>
  <c r="M36" i="14" s="1"/>
  <c r="M58" i="14" a="1"/>
  <c r="M58" i="14" s="1"/>
  <c r="M31" i="14" a="1"/>
  <c r="M31" i="14" s="1"/>
  <c r="M41" i="14" a="1"/>
  <c r="M41" i="14" s="1"/>
  <c r="M82" i="14" a="1"/>
  <c r="M82" i="14" s="1"/>
  <c r="M52" i="14" a="1"/>
  <c r="M52" i="14" s="1"/>
  <c r="M16" i="14" a="1"/>
  <c r="M16" i="14" s="1"/>
  <c r="M42" i="14" a="1"/>
  <c r="M42" i="14" s="1"/>
  <c r="M40" i="14" a="1"/>
  <c r="M40" i="14" s="1"/>
  <c r="M15" i="14" a="1"/>
  <c r="M15" i="14" s="1"/>
  <c r="M86" i="14" a="1"/>
  <c r="M86" i="14" s="1"/>
  <c r="M24" i="14" a="1"/>
  <c r="M24" i="14" s="1"/>
  <c r="M27" i="14" a="1"/>
  <c r="M27" i="14" s="1"/>
  <c r="M48" i="14" a="1"/>
  <c r="M48" i="14" s="1"/>
  <c r="M12" i="14" a="1"/>
  <c r="M12" i="14" s="1"/>
  <c r="M33" i="14" a="1"/>
  <c r="M33" i="14" s="1"/>
  <c r="M35" i="14" a="1"/>
  <c r="M35" i="14" s="1"/>
  <c r="P35" i="14" s="1"/>
  <c r="M67" i="14" a="1"/>
  <c r="M67" i="14" s="1"/>
  <c r="M21" i="14" a="1"/>
  <c r="M21" i="14" s="1"/>
  <c r="M19" i="14" a="1"/>
  <c r="M19" i="14" s="1"/>
  <c r="M8" i="14" a="1"/>
  <c r="M8" i="14" s="1"/>
  <c r="M56" i="14" a="1"/>
  <c r="M56" i="14" s="1"/>
  <c r="M28" i="14" a="1"/>
  <c r="M28" i="14" s="1"/>
  <c r="M22" i="14" a="1"/>
  <c r="M22" i="14" s="1"/>
  <c r="M20" i="14" a="1"/>
  <c r="M20" i="14" s="1"/>
  <c r="M78" i="14" a="1"/>
  <c r="M78" i="14" s="1"/>
  <c r="M76" i="14" a="1"/>
  <c r="M76" i="14" s="1"/>
  <c r="M6" i="14" a="1"/>
  <c r="M6" i="14" s="1"/>
  <c r="M47" i="14" a="1"/>
  <c r="M47" i="14" s="1"/>
  <c r="M26" i="14" a="1"/>
  <c r="M26" i="14" s="1"/>
  <c r="M5" i="14" a="1"/>
  <c r="M5" i="14" s="1"/>
  <c r="M59" i="14" a="1"/>
  <c r="M59" i="14" s="1"/>
  <c r="M14" i="14" a="1"/>
  <c r="M14" i="14" s="1"/>
  <c r="M23" i="14" a="1"/>
  <c r="M23" i="14" s="1"/>
  <c r="M18" i="14" a="1"/>
  <c r="M18" i="14" s="1"/>
  <c r="M64" i="14" a="1"/>
  <c r="M64" i="14" s="1"/>
  <c r="M30" i="14" a="1"/>
  <c r="M30" i="14" s="1"/>
  <c r="M37" i="14" a="1"/>
  <c r="M37" i="14" s="1"/>
  <c r="M3" i="14" a="1"/>
  <c r="M3" i="14" s="1"/>
  <c r="M29" i="14" a="1"/>
  <c r="M29" i="14" s="1"/>
  <c r="M51" i="14" a="1"/>
  <c r="M51" i="14" s="1"/>
  <c r="M74" i="14" a="1"/>
  <c r="M74" i="14" s="1"/>
  <c r="M38" i="14" a="1"/>
  <c r="M38" i="14" s="1"/>
  <c r="M81" i="14" a="1"/>
  <c r="M81" i="14" s="1"/>
  <c r="M69" i="14" a="1"/>
  <c r="M69" i="14" s="1"/>
  <c r="M13" i="14" a="1"/>
  <c r="M13" i="14" s="1"/>
  <c r="M63" i="14" a="1"/>
  <c r="M63" i="14" s="1"/>
  <c r="M4" i="14" a="1"/>
  <c r="M4" i="14" s="1"/>
  <c r="M49" i="14" a="1"/>
  <c r="M49" i="14" s="1"/>
  <c r="M17" i="14" a="1"/>
  <c r="M17" i="14" s="1"/>
  <c r="M46" i="14" a="1"/>
  <c r="M46" i="14" s="1"/>
  <c r="M34" i="14" a="1"/>
  <c r="M34" i="14" s="1"/>
  <c r="P34" i="14" s="1"/>
  <c r="M55" i="14" a="1"/>
  <c r="M55" i="14" s="1"/>
  <c r="M2" i="14" a="1"/>
  <c r="M2" i="14" s="1"/>
  <c r="M60" i="14" a="1"/>
  <c r="M60" i="14" s="1"/>
  <c r="M43" i="14" a="1"/>
  <c r="M43" i="14" s="1"/>
  <c r="M32" i="14" a="1"/>
  <c r="M32" i="14" s="1"/>
  <c r="M62" i="14" a="1"/>
  <c r="M62" i="14" s="1"/>
  <c r="M53" i="14" a="1"/>
  <c r="M53" i="14" s="1"/>
  <c r="M66" i="14" a="1"/>
  <c r="M66" i="14" s="1"/>
  <c r="M9" i="14" a="1"/>
  <c r="M9" i="14" s="1"/>
  <c r="M7" i="14" a="1"/>
  <c r="M7" i="14" s="1"/>
  <c r="M72" i="14" a="1"/>
  <c r="M72" i="14" s="1"/>
  <c r="M70" i="14" a="1"/>
  <c r="M70" i="14" s="1"/>
  <c r="M84" i="14" a="1"/>
  <c r="M84" i="14" s="1"/>
  <c r="M83" i="14" a="1"/>
  <c r="M83" i="14" s="1"/>
  <c r="M80" i="14" a="1"/>
  <c r="M80" i="14" s="1"/>
  <c r="M39" i="14" a="1"/>
  <c r="M39" i="14" s="1"/>
  <c r="M10" i="14" a="1"/>
  <c r="M10" i="14" s="1"/>
  <c r="M65" i="14" a="1"/>
  <c r="M65" i="14" s="1"/>
  <c r="AV1810" i="10"/>
  <c r="AT1810" i="10"/>
  <c r="X1811" i="10"/>
  <c r="AQ1810" i="10"/>
  <c r="T1810" i="10"/>
  <c r="R1810" i="10"/>
  <c r="AL1810" i="10" s="1"/>
  <c r="T6" i="16"/>
  <c r="AV4" i="10" s="1"/>
  <c r="BO18" i="10"/>
  <c r="BN17" i="10"/>
  <c r="BQ18" i="10"/>
  <c r="BP18" i="10"/>
  <c r="T18" i="16"/>
  <c r="AV16" i="10" s="1"/>
  <c r="BN15" i="10" s="1"/>
  <c r="T9" i="16"/>
  <c r="AV7" i="10" s="1"/>
  <c r="M8" i="16"/>
  <c r="N8" i="16"/>
  <c r="O8" i="16"/>
  <c r="L8" i="16"/>
  <c r="BM14" i="10"/>
  <c r="AA16" i="16" s="1"/>
  <c r="BQ13" i="10"/>
  <c r="BM13" i="10" s="1"/>
  <c r="AA15" i="16" s="1"/>
  <c r="BP13" i="10"/>
  <c r="BL13" i="10" s="1"/>
  <c r="Z15" i="16" s="1"/>
  <c r="BL14" i="10"/>
  <c r="Z16" i="16" s="1"/>
  <c r="BO13" i="10"/>
  <c r="BK13" i="10" s="1"/>
  <c r="Y15" i="16" s="1"/>
  <c r="BK14" i="10"/>
  <c r="Y16" i="16" s="1"/>
  <c r="BJ13" i="10"/>
  <c r="X15" i="16" s="1"/>
  <c r="BN14" i="10"/>
  <c r="BJ14" i="10" s="1"/>
  <c r="X16" i="16" s="1"/>
  <c r="BP23" i="10"/>
  <c r="BL23" i="10" s="1"/>
  <c r="Z25" i="16" s="1"/>
  <c r="BM24" i="10"/>
  <c r="AA26" i="16" s="1"/>
  <c r="BJ23" i="10"/>
  <c r="X25" i="16" s="1"/>
  <c r="BN19" i="10"/>
  <c r="BQ20" i="10"/>
  <c r="BP20" i="10"/>
  <c r="BO20" i="10"/>
  <c r="BO26" i="10"/>
  <c r="BQ26" i="10"/>
  <c r="BP26" i="10"/>
  <c r="BN25" i="10"/>
  <c r="D35" i="16" l="1"/>
  <c r="A35" i="16" s="1"/>
  <c r="AX1810" i="10"/>
  <c r="AU1811" i="10"/>
  <c r="AY1811" i="10" s="1"/>
  <c r="AW1811" i="10"/>
  <c r="BN1810" i="10"/>
  <c r="N65" i="14"/>
  <c r="P65" i="14"/>
  <c r="P10" i="14"/>
  <c r="N10" i="14"/>
  <c r="N37" i="14"/>
  <c r="P39" i="14"/>
  <c r="N39" i="14"/>
  <c r="N80" i="14"/>
  <c r="P80" i="14"/>
  <c r="N83" i="14"/>
  <c r="P83" i="14"/>
  <c r="N84" i="14"/>
  <c r="P84" i="14"/>
  <c r="P70" i="14"/>
  <c r="N70" i="14"/>
  <c r="P72" i="14"/>
  <c r="N72" i="14"/>
  <c r="N7" i="14"/>
  <c r="P7" i="14"/>
  <c r="P9" i="14"/>
  <c r="N9" i="14"/>
  <c r="P66" i="14"/>
  <c r="N66" i="14"/>
  <c r="P53" i="14"/>
  <c r="N53" i="14"/>
  <c r="P62" i="14"/>
  <c r="N62" i="14"/>
  <c r="P32" i="14"/>
  <c r="N32" i="14"/>
  <c r="N43" i="14"/>
  <c r="P43" i="14"/>
  <c r="P60" i="14"/>
  <c r="N60" i="14"/>
  <c r="N2" i="14"/>
  <c r="P2" i="14"/>
  <c r="M88" i="14"/>
  <c r="N55" i="14"/>
  <c r="P55" i="14"/>
  <c r="N46" i="14"/>
  <c r="P46" i="14"/>
  <c r="N17" i="14"/>
  <c r="P17" i="14"/>
  <c r="P49" i="14"/>
  <c r="N49" i="14"/>
  <c r="P4" i="14"/>
  <c r="N4" i="14"/>
  <c r="N63" i="14"/>
  <c r="P63" i="14"/>
  <c r="P13" i="14"/>
  <c r="N13" i="14"/>
  <c r="N69" i="14"/>
  <c r="P69" i="14"/>
  <c r="P81" i="14"/>
  <c r="N81" i="14"/>
  <c r="P38" i="14"/>
  <c r="N36" i="14"/>
  <c r="N38" i="14"/>
  <c r="P74" i="14"/>
  <c r="N74" i="14"/>
  <c r="P51" i="14"/>
  <c r="N51" i="14"/>
  <c r="P29" i="14"/>
  <c r="N29" i="14"/>
  <c r="N3" i="14"/>
  <c r="P3" i="14"/>
  <c r="P37" i="14"/>
  <c r="N35" i="14"/>
  <c r="P30" i="14"/>
  <c r="N30" i="14"/>
  <c r="N64" i="14"/>
  <c r="P64" i="14"/>
  <c r="P18" i="14"/>
  <c r="N18" i="14"/>
  <c r="N23" i="14"/>
  <c r="P23" i="14"/>
  <c r="N14" i="14"/>
  <c r="P14" i="14"/>
  <c r="N59" i="14"/>
  <c r="P59" i="14"/>
  <c r="P5" i="14"/>
  <c r="N5" i="14"/>
  <c r="P26" i="14"/>
  <c r="N26" i="14"/>
  <c r="P47" i="14"/>
  <c r="N47" i="14"/>
  <c r="P6" i="14"/>
  <c r="N6" i="14"/>
  <c r="P76" i="14"/>
  <c r="N76" i="14"/>
  <c r="P78" i="14"/>
  <c r="N78" i="14"/>
  <c r="P20" i="14"/>
  <c r="N20" i="14"/>
  <c r="N22" i="14"/>
  <c r="P22" i="14"/>
  <c r="N28" i="14"/>
  <c r="P28" i="14"/>
  <c r="P56" i="14"/>
  <c r="N56" i="14"/>
  <c r="N8" i="14"/>
  <c r="P8" i="14"/>
  <c r="P19" i="14"/>
  <c r="N19" i="14"/>
  <c r="N21" i="14"/>
  <c r="P21" i="14"/>
  <c r="P67" i="14"/>
  <c r="N67" i="14"/>
  <c r="P33" i="14"/>
  <c r="N33" i="14"/>
  <c r="P12" i="14"/>
  <c r="N12" i="14"/>
  <c r="P48" i="14"/>
  <c r="N48" i="14"/>
  <c r="N27" i="14"/>
  <c r="P27" i="14"/>
  <c r="P24" i="14"/>
  <c r="N24" i="14"/>
  <c r="N86" i="14"/>
  <c r="P86" i="14"/>
  <c r="N15" i="14"/>
  <c r="P15" i="14"/>
  <c r="N40" i="14"/>
  <c r="P40" i="14"/>
  <c r="N42" i="14"/>
  <c r="P42" i="14"/>
  <c r="N16" i="14"/>
  <c r="P16" i="14"/>
  <c r="N52" i="14"/>
  <c r="P52" i="14"/>
  <c r="N82" i="14"/>
  <c r="P82" i="14"/>
  <c r="P41" i="14"/>
  <c r="N41" i="14"/>
  <c r="N31" i="14"/>
  <c r="P31" i="14"/>
  <c r="N58" i="14"/>
  <c r="P58" i="14"/>
  <c r="N34" i="14"/>
  <c r="P36" i="14"/>
  <c r="P77" i="14"/>
  <c r="N77" i="14"/>
  <c r="P61" i="14"/>
  <c r="N61" i="14"/>
  <c r="N75" i="14"/>
  <c r="P75" i="14"/>
  <c r="P71" i="14"/>
  <c r="N71" i="14"/>
  <c r="P79" i="14"/>
  <c r="N79" i="14"/>
  <c r="P54" i="14"/>
  <c r="N54" i="14"/>
  <c r="P85" i="14"/>
  <c r="N85" i="14"/>
  <c r="P50" i="14"/>
  <c r="N50" i="14"/>
  <c r="P57" i="14"/>
  <c r="N57" i="14"/>
  <c r="N11" i="14"/>
  <c r="P11" i="14"/>
  <c r="N45" i="14"/>
  <c r="P45" i="14"/>
  <c r="N68" i="14"/>
  <c r="P68" i="14"/>
  <c r="P73" i="14"/>
  <c r="N73" i="14"/>
  <c r="P44" i="14"/>
  <c r="N44" i="14"/>
  <c r="N25" i="14"/>
  <c r="P25" i="14"/>
  <c r="AT1811" i="10"/>
  <c r="BI1811" i="10" s="1"/>
  <c r="AV1811" i="10"/>
  <c r="AW1810" i="10" s="1"/>
  <c r="R1811" i="10"/>
  <c r="AL1811" i="10" s="1"/>
  <c r="T1811" i="10"/>
  <c r="BL18" i="10"/>
  <c r="Z20" i="16" s="1"/>
  <c r="BP17" i="10"/>
  <c r="BL17" i="10" s="1"/>
  <c r="Z19" i="16" s="1"/>
  <c r="BM18" i="10"/>
  <c r="AA20" i="16" s="1"/>
  <c r="BQ17" i="10"/>
  <c r="BM17" i="10" s="1"/>
  <c r="AA19" i="16" s="1"/>
  <c r="BN18" i="10"/>
  <c r="BJ18" i="10" s="1"/>
  <c r="X20" i="16" s="1"/>
  <c r="BJ17" i="10"/>
  <c r="X19" i="16" s="1"/>
  <c r="BO17" i="10"/>
  <c r="BK17" i="10" s="1"/>
  <c r="Y19" i="16" s="1"/>
  <c r="BK18" i="10"/>
  <c r="Y20" i="16" s="1"/>
  <c r="BP4" i="10"/>
  <c r="BQ4" i="10"/>
  <c r="BO4" i="10"/>
  <c r="BN3" i="10"/>
  <c r="BP16" i="10"/>
  <c r="BP15" i="10" s="1"/>
  <c r="BL15" i="10" s="1"/>
  <c r="Z17" i="16" s="1"/>
  <c r="BQ16" i="10"/>
  <c r="BQ15" i="10" s="1"/>
  <c r="BM15" i="10" s="1"/>
  <c r="AA17" i="16" s="1"/>
  <c r="BO16" i="10"/>
  <c r="BK16" i="10" s="1"/>
  <c r="Y18" i="16" s="1"/>
  <c r="T8" i="16"/>
  <c r="AV6" i="10" s="1"/>
  <c r="BN5" i="10" s="1"/>
  <c r="BJ15" i="10"/>
  <c r="X17" i="16" s="1"/>
  <c r="BN16" i="10"/>
  <c r="BJ16" i="10" s="1"/>
  <c r="X18" i="16" s="1"/>
  <c r="BP8" i="10"/>
  <c r="BN7" i="10"/>
  <c r="BO8" i="10"/>
  <c r="BQ8" i="10"/>
  <c r="BP19" i="10"/>
  <c r="BL19" i="10" s="1"/>
  <c r="Z21" i="16" s="1"/>
  <c r="BL20" i="10"/>
  <c r="Z22" i="16" s="1"/>
  <c r="BO19" i="10"/>
  <c r="BK19" i="10" s="1"/>
  <c r="Y21" i="16" s="1"/>
  <c r="BK20" i="10"/>
  <c r="Y22" i="16" s="1"/>
  <c r="BJ19" i="10"/>
  <c r="X21" i="16" s="1"/>
  <c r="BN20" i="10"/>
  <c r="BJ20" i="10" s="1"/>
  <c r="X22" i="16" s="1"/>
  <c r="BQ19" i="10"/>
  <c r="BM19" i="10" s="1"/>
  <c r="AA21" i="16" s="1"/>
  <c r="BM20" i="10"/>
  <c r="AA22" i="16" s="1"/>
  <c r="BJ25" i="10"/>
  <c r="X27" i="16" s="1"/>
  <c r="BN26" i="10"/>
  <c r="BJ26" i="10" s="1"/>
  <c r="X28" i="16" s="1"/>
  <c r="BL26" i="10"/>
  <c r="Z28" i="16" s="1"/>
  <c r="BP25" i="10"/>
  <c r="BL25" i="10" s="1"/>
  <c r="Z27" i="16" s="1"/>
  <c r="BQ25" i="10"/>
  <c r="BM25" i="10" s="1"/>
  <c r="AA27" i="16" s="1"/>
  <c r="BM26" i="10"/>
  <c r="AA28" i="16" s="1"/>
  <c r="BK26" i="10"/>
  <c r="Y28" i="16" s="1"/>
  <c r="BO25" i="10"/>
  <c r="BK25" i="10" s="1"/>
  <c r="Y27" i="16" s="1"/>
  <c r="BQ1811" i="10" l="1"/>
  <c r="BM1811" i="10" s="1"/>
  <c r="BO1811" i="10"/>
  <c r="BK1811" i="10" s="1"/>
  <c r="BF1810" i="10"/>
  <c r="BB1810" i="10" s="1"/>
  <c r="BH1811" i="10"/>
  <c r="BH1810" i="10" s="1"/>
  <c r="BD1810" i="10" s="1"/>
  <c r="G35" i="16"/>
  <c r="O35" i="16" s="1"/>
  <c r="N88" i="14"/>
  <c r="P88" i="14"/>
  <c r="BP1811" i="10"/>
  <c r="BP1810" i="10" s="1"/>
  <c r="BL1810" i="10" s="1"/>
  <c r="BG1811" i="10"/>
  <c r="BC1811" i="10" s="1"/>
  <c r="BJ1810" i="10"/>
  <c r="BN1811" i="10"/>
  <c r="BJ1811" i="10" s="1"/>
  <c r="BE1811" i="10"/>
  <c r="BI1810" i="10"/>
  <c r="BE1810" i="10" s="1"/>
  <c r="BF1811" i="10"/>
  <c r="BB1811" i="10" s="1"/>
  <c r="AX1811" i="10"/>
  <c r="AU1810" i="10"/>
  <c r="AY1810" i="10" s="1"/>
  <c r="BA1810" i="10" s="1"/>
  <c r="D36" i="16"/>
  <c r="BO3" i="10"/>
  <c r="BK3" i="10" s="1"/>
  <c r="Y5" i="16" s="1"/>
  <c r="BK4" i="10"/>
  <c r="Y6" i="16" s="1"/>
  <c r="BM4" i="10"/>
  <c r="AA6" i="16" s="1"/>
  <c r="BQ3" i="10"/>
  <c r="BM3" i="10" s="1"/>
  <c r="AA5" i="16" s="1"/>
  <c r="BP3" i="10"/>
  <c r="BL3" i="10" s="1"/>
  <c r="Z5" i="16" s="1"/>
  <c r="BL4" i="10"/>
  <c r="Z6" i="16" s="1"/>
  <c r="BJ3" i="10"/>
  <c r="X5" i="16" s="1"/>
  <c r="BN4" i="10"/>
  <c r="BJ4" i="10" s="1"/>
  <c r="X6" i="16" s="1"/>
  <c r="BL16" i="10"/>
  <c r="Z18" i="16" s="1"/>
  <c r="BM16" i="10"/>
  <c r="AA18" i="16" s="1"/>
  <c r="BO15" i="10"/>
  <c r="BK15" i="10" s="1"/>
  <c r="Y17" i="16" s="1"/>
  <c r="BP6" i="10"/>
  <c r="BL6" i="10" s="1"/>
  <c r="Z8" i="16" s="1"/>
  <c r="BO6" i="10"/>
  <c r="BK6" i="10" s="1"/>
  <c r="Y8" i="16" s="1"/>
  <c r="BQ6" i="10"/>
  <c r="BM6" i="10" s="1"/>
  <c r="AA8" i="16" s="1"/>
  <c r="BK8" i="10"/>
  <c r="Y10" i="16" s="1"/>
  <c r="BO7" i="10"/>
  <c r="BK7" i="10" s="1"/>
  <c r="Y9" i="16" s="1"/>
  <c r="BJ7" i="10"/>
  <c r="X9" i="16" s="1"/>
  <c r="BN8" i="10"/>
  <c r="BJ8" i="10" s="1"/>
  <c r="X10" i="16" s="1"/>
  <c r="BQ7" i="10"/>
  <c r="BM7" i="10" s="1"/>
  <c r="AA9" i="16" s="1"/>
  <c r="BM8" i="10"/>
  <c r="AA10" i="16" s="1"/>
  <c r="BL8" i="10"/>
  <c r="Z10" i="16" s="1"/>
  <c r="BP7" i="10"/>
  <c r="BL7" i="10" s="1"/>
  <c r="Z9" i="16" s="1"/>
  <c r="BN6" i="10"/>
  <c r="BJ6" i="10" s="1"/>
  <c r="X8" i="16" s="1"/>
  <c r="BJ5" i="10"/>
  <c r="X7" i="16" s="1"/>
  <c r="M35" i="16" l="1"/>
  <c r="N35" i="16"/>
  <c r="L35" i="16"/>
  <c r="T35" i="16" s="1"/>
  <c r="AV33" i="10" s="1"/>
  <c r="BO1810" i="10"/>
  <c r="BK1810" i="10" s="1"/>
  <c r="BQ1810" i="10"/>
  <c r="BM1810" i="10" s="1"/>
  <c r="BD1811" i="10"/>
  <c r="AZ1810" i="10"/>
  <c r="BL1811" i="10"/>
  <c r="BG1810" i="10"/>
  <c r="BC1810" i="10" s="1"/>
  <c r="G36" i="16"/>
  <c r="A36" i="16"/>
  <c r="BA1811" i="10"/>
  <c r="AZ1811" i="10"/>
  <c r="BP5" i="10"/>
  <c r="BL5" i="10" s="1"/>
  <c r="Z7" i="16" s="1"/>
  <c r="BO5" i="10"/>
  <c r="BK5" i="10" s="1"/>
  <c r="Y7" i="16" s="1"/>
  <c r="BQ5" i="10"/>
  <c r="BM5" i="10" s="1"/>
  <c r="AA7" i="16" s="1"/>
  <c r="L36" i="16" l="1"/>
  <c r="N36" i="16"/>
  <c r="O36" i="16"/>
  <c r="M36" i="16"/>
  <c r="T36" i="16" l="1"/>
  <c r="AV34" i="10" s="1"/>
  <c r="BP34" i="10"/>
  <c r="BO34" i="10"/>
  <c r="BN33" i="10"/>
  <c r="BQ34" i="10"/>
  <c r="BP33" i="10" l="1"/>
  <c r="BL33" i="10" s="1"/>
  <c r="Z35" i="16" s="1"/>
  <c r="BL34" i="10"/>
  <c r="Z36" i="16" s="1"/>
  <c r="BQ33" i="10"/>
  <c r="BM33" i="10" s="1"/>
  <c r="AA35" i="16" s="1"/>
  <c r="BM34" i="10"/>
  <c r="AA36" i="16" s="1"/>
  <c r="BJ33" i="10"/>
  <c r="X35" i="16" s="1"/>
  <c r="BN34" i="10"/>
  <c r="BJ34" i="10" s="1"/>
  <c r="X36" i="16" s="1"/>
  <c r="BK34" i="10"/>
  <c r="Y36" i="16" s="1"/>
  <c r="BO33" i="10"/>
  <c r="BK33" i="10" s="1"/>
  <c r="Y3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<sst xmlns="http://schemas.openxmlformats.org/spreadsheetml/2006/main" count="26030" uniqueCount="2923">
  <si>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</si>
  <si>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</si>
  <si>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</si>
  <si>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</si>
  <si>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</si>
  <si>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</si>
  <si>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</si>
  <si>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</si>
  <si>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</si>
  <si>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</si>
  <si>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</si>
  <si>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</si>
  <si>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</si>
  <si>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</si>
  <si>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</si>
  <si>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</si>
  <si>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</si>
  <si>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</si>
  <si>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</si>
  <si>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</si>
  <si>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</si>
  <si>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</si>
  <si>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</si>
  <si>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</si>
  <si>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</si>
  <si>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</si>
  <si>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</si>
  <si>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</si>
  <si>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</si>
  <si>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</si>
  <si>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</si>
  <si>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</si>
  <si>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</si>
  <si>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</si>
  <si>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</si>
  <si>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</si>
  <si>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</si>
  <si>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</si>
  <si>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</si>
  <si>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</si>
  <si>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</si>
  <si>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</si>
  <si>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</si>
  <si>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</si>
  <si>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</si>
  <si>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</si>
  <si>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</si>
  <si>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</si>
  <si>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</si>
  <si>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</si>
  <si>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</si>
  <si>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</si>
  <si>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</si>
  <si>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</si>
  <si>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</si>
  <si>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</si>
  <si>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</si>
  <si>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</si>
  <si>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</si>
  <si>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</si>
  <si>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</si>
  <si>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</si>
  <si>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</si>
  <si>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</si>
  <si>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</si>
  <si>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</si>
  <si>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</si>
  <si>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</si>
  <si>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</si>
  <si>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</si>
  <si>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</si>
  <si>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</si>
  <si>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</si>
  <si>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</si>
  <si>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</si>
  <si>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</si>
  <si>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</si>
  <si>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</si>
  <si>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</si>
  <si>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</si>
  <si>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</si>
  <si>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</si>
  <si>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</si>
  <si>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</si>
  <si>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</si>
  <si>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</si>
  <si>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</si>
  <si>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</si>
  <si>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</si>
  <si>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</si>
  <si>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</si>
  <si>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</si>
  <si>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</si>
  <si>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</si>
  <si>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</si>
  <si>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</si>
  <si>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</si>
  <si>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</si>
  <si>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</si>
  <si>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</si>
  <si>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</si>
  <si>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</si>
  <si>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</si>
  <si>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</si>
  <si>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</si>
  <si>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</si>
  <si>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</si>
  <si>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</si>
  <si>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</si>
  <si>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</si>
  <si>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</si>
  <si>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</si>
  <si>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</si>
  <si>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</si>
  <si>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</si>
  <si>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</si>
  <si>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</si>
  <si>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</si>
  <si>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</si>
  <si>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</si>
  <si>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</si>
  <si>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</si>
  <si>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</si>
  <si>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</si>
  <si>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</si>
  <si>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</si>
  <si>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</si>
  <si>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</si>
  <si>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</si>
  <si>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</si>
  <si>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</si>
  <si>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</si>
  <si>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</si>
  <si>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</si>
  <si>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</si>
  <si>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</si>
  <si>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</si>
  <si>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</si>
  <si>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</si>
  <si>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</si>
  <si>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</si>
  <si>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</si>
  <si>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</si>
  <si>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</si>
  <si>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</si>
  <si>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</si>
  <si>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</si>
  <si>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</si>
  <si>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</si>
  <si>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</si>
  <si>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</si>
  <si>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</si>
  <si>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</si>
  <si>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</si>
  <si>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</si>
  <si>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</si>
  <si>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</si>
  <si>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</si>
  <si>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</si>
  <si>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</si>
  <si>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</si>
  <si>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</si>
  <si>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</si>
  <si>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</si>
  <si>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</si>
  <si>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</si>
  <si>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</si>
  <si>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</si>
  <si>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</si>
  <si>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</si>
  <si>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</si>
  <si>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</si>
  <si>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</si>
  <si>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</si>
  <si>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</si>
  <si>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</si>
  <si>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</si>
  <si>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</si>
  <si>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</si>
  <si>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</si>
  <si>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</si>
  <si>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</si>
  <si>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</si>
  <si>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</si>
  <si>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</si>
  <si>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</si>
  <si>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</si>
  <si>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</si>
  <si>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</si>
  <si>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</si>
  <si>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</si>
  <si>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</si>
  <si>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</si>
  <si>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</si>
  <si>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</si>
  <si>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</si>
  <si>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</si>
  <si>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</si>
  <si>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</si>
  <si>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</si>
  <si>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</si>
  <si>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</si>
  <si>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</si>
  <si>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</si>
  <si>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</si>
  <si>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</si>
  <si>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</si>
  <si>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</si>
  <si>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</si>
  <si>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</si>
  <si>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</si>
  <si>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</si>
  <si>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</si>
  <si>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</si>
  <si>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</si>
  <si>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</si>
  <si>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</si>
  <si>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</si>
  <si>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</si>
  <si>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</si>
  <si>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</si>
  <si>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</si>
  <si>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</si>
  <si>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</si>
  <si>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</si>
  <si>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</si>
  <si>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</si>
  <si>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</si>
  <si>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</si>
  <si>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</si>
  <si>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</si>
  <si>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</si>
  <si>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</si>
  <si>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</si>
  <si>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</si>
  <si>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</si>
  <si>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</si>
  <si>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</si>
  <si>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</si>
  <si>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</si>
  <si>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</si>
  <si>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</si>
  <si>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</si>
  <si>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</si>
  <si>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</si>
  <si>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</si>
  <si>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</si>
  <si>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</si>
  <si>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</si>
  <si>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</si>
  <si>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</si>
  <si>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</si>
  <si>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</si>
  <si>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</si>
  <si>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</si>
  <si>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</si>
  <si>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</si>
  <si>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</si>
  <si>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</si>
  <si>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</si>
  <si>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</si>
  <si>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</si>
  <si>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</si>
  <si>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</si>
  <si>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</si>
  <si>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</si>
  <si>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</si>
  <si>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</si>
  <si>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</si>
  <si>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</si>
  <si>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</si>
  <si>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</si>
  <si>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</si>
  <si>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</si>
  <si>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</si>
  <si>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</si>
  <si>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</si>
  <si>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</si>
  <si>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</si>
  <si>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</si>
  <si>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</si>
  <si>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</si>
  <si>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</si>
  <si>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</si>
  <si>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</si>
  <si>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</si>
  <si>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</si>
  <si>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</si>
  <si>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</si>
  <si>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</si>
  <si>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</si>
  <si>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</si>
  <si>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</si>
  <si>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</si>
  <si>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</si>
  <si>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</si>
  <si>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</si>
  <si>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</si>
  <si>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</si>
  <si>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</si>
  <si>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</si>
  <si>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</si>
  <si>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</si>
  <si>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</si>
  <si>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</si>
  <si>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</si>
  <si>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</si>
  <si>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</si>
  <si>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</si>
  <si>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</si>
  <si>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</si>
  <si>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</si>
  <si>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</si>
  <si>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</si>
  <si>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</si>
  <si>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</si>
  <si>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</si>
  <si>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</si>
  <si>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</si>
  <si>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</si>
  <si>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</si>
  <si>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</si>
  <si>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</si>
  <si>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</si>
  <si>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</si>
  <si>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</si>
  <si>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</si>
  <si>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</si>
  <si>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</si>
  <si>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</si>
  <si>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</si>
  <si>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</si>
  <si>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</si>
  <si>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</si>
  <si>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</si>
  <si>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</si>
  <si>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</si>
  <si>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</si>
  <si>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</si>
  <si>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</si>
  <si>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</si>
  <si>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</si>
  <si>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</si>
  <si>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</si>
  <si>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</si>
  <si>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</si>
  <si>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</si>
  <si>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</si>
  <si>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</si>
  <si>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</si>
  <si>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</si>
  <si>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</si>
  <si>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</si>
  <si>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</si>
  <si>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</si>
  <si>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</si>
  <si>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</si>
  <si>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</si>
  <si>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</si>
  <si>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</si>
  <si>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</si>
  <si>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</si>
  <si>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</si>
  <si>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</si>
  <si>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</si>
  <si>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</si>
  <si>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</si>
  <si>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</si>
  <si>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</si>
  <si>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</si>
  <si>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</si>
  <si>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</si>
  <si>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</si>
  <si>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</si>
  <si>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</si>
  <si>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</si>
  <si>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</si>
  <si>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</si>
  <si>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</si>
  <si>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</si>
  <si>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</si>
  <si>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</si>
  <si>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</si>
  <si>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</si>
  <si>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</si>
  <si>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</si>
  <si>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</si>
  <si>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</si>
  <si>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</si>
  <si>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</si>
  <si>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</si>
  <si>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</si>
  <si>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</si>
  <si>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</si>
  <si>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</si>
  <si>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</si>
  <si>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</si>
  <si>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</si>
  <si>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</si>
  <si>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</si>
  <si>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</si>
  <si>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</si>
  <si>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</si>
  <si>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</si>
  <si>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</si>
  <si>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</si>
  <si>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</si>
  <si>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</si>
  <si>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</si>
  <si>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</si>
  <si>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</si>
  <si>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</si>
  <si>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</si>
  <si>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</si>
  <si>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</si>
  <si>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</si>
  <si>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</si>
  <si>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</si>
  <si>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</si>
  <si>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</si>
  <si>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</si>
  <si>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</si>
  <si>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</si>
  <si>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</si>
  <si>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</si>
  <si>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</si>
  <si>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</si>
  <si>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</si>
  <si>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</si>
  <si>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</si>
  <si>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</si>
  <si>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</si>
  <si>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</si>
  <si>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</si>
  <si>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</si>
  <si>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</si>
  <si>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</si>
  <si>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</si>
  <si>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</si>
  <si>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</si>
  <si>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</si>
  <si>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</si>
  <si>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</si>
  <si>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</si>
  <si>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</si>
  <si>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</si>
  <si>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</si>
  <si>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</si>
  <si>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</si>
  <si>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</si>
  <si>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</si>
  <si>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</si>
  <si>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</si>
  <si>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</si>
  <si>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</si>
  <si>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</si>
  <si>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</si>
  <si>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</si>
  <si>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</si>
  <si>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</si>
  <si>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</si>
  <si>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</si>
  <si>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</si>
  <si>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</si>
  <si>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</si>
  <si>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</si>
  <si>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</si>
  <si>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</si>
  <si>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</si>
  <si>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</si>
  <si>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</si>
  <si>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</si>
  <si>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</si>
  <si>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</si>
  <si>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</si>
  <si>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</si>
  <si>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</si>
  <si>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</si>
  <si>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</si>
  <si>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</si>
  <si>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</si>
  <si>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</si>
  <si>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</si>
  <si>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</si>
  <si>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</si>
  <si>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</si>
  <si>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</si>
  <si>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</si>
  <si>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</si>
  <si>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</si>
  <si>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</si>
  <si>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</si>
  <si>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</si>
  <si>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</si>
  <si>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</si>
  <si>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</si>
  <si>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</si>
  <si>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</si>
  <si>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</si>
  <si>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</si>
  <si>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</si>
  <si>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</si>
  <si>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</si>
  <si>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</si>
  <si>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</si>
  <si>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</si>
  <si>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</si>
  <si>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</si>
  <si>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</si>
  <si>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</si>
  <si>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</si>
  <si>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</si>
  <si>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</si>
  <si>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</si>
  <si>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</si>
  <si>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</si>
  <si>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</si>
  <si>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</si>
  <si>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</si>
  <si>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</si>
  <si>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</si>
  <si>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</si>
  <si>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</si>
  <si>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</si>
  <si>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</si>
  <si>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</si>
  <si>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</si>
  <si>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</si>
  <si>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</si>
  <si>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</si>
  <si>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</si>
  <si>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</si>
  <si>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</si>
  <si>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</si>
  <si>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</si>
  <si>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</si>
  <si>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</si>
  <si>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</si>
  <si>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</si>
  <si>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</si>
  <si>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</si>
  <si>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</si>
  <si>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</si>
  <si>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</si>
  <si>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</si>
  <si>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</si>
  <si>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</si>
  <si>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</si>
  <si>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</si>
  <si>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</si>
  <si>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</si>
  <si>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</si>
  <si>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</si>
  <si>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</si>
  <si>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</si>
  <si>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</si>
  <si>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</si>
  <si>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</si>
  <si>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</si>
  <si>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</si>
  <si>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</si>
  <si>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</si>
  <si>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</si>
  <si>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</si>
  <si>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</si>
  <si>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</si>
  <si>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</si>
  <si>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</si>
  <si>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</si>
  <si>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</si>
  <si>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</si>
  <si>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</si>
  <si>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</si>
  <si>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</si>
  <si>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</si>
  <si>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</si>
  <si>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</si>
  <si>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</si>
  <si>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</si>
  <si>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</si>
  <si>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</si>
  <si>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</si>
  <si>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</si>
  <si>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</si>
  <si>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</si>
  <si>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</si>
  <si>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</si>
  <si>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</si>
  <si>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</si>
  <si>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</si>
  <si>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</si>
  <si>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</si>
  <si>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</si>
  <si>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</si>
  <si>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</si>
  <si>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</si>
  <si>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</si>
  <si>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</si>
  <si>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</si>
  <si>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</si>
  <si>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</si>
  <si>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</si>
  <si>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</si>
  <si>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</si>
  <si>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</si>
  <si>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</si>
  <si>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</si>
  <si>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</si>
  <si>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</si>
  <si>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</si>
  <si>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</si>
  <si>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</si>
  <si>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</si>
  <si>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</si>
  <si>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</si>
  <si>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</si>
  <si>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</si>
  <si>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</si>
  <si>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</si>
  <si>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</si>
  <si>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</si>
  <si>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</si>
  <si>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</si>
  <si>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</si>
  <si>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</si>
  <si>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</si>
  <si>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</si>
  <si>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</si>
  <si>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</si>
  <si>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</si>
  <si>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</si>
  <si>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</si>
  <si>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</si>
  <si>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</si>
  <si>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</si>
  <si>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</si>
  <si>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</si>
  <si>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</si>
  <si>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</si>
  <si>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</si>
  <si>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</si>
  <si>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</si>
  <si>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</si>
  <si>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</si>
  <si>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</si>
  <si>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</si>
  <si>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</si>
  <si>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</si>
  <si>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</si>
  <si>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</si>
  <si>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</si>
  <si>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</si>
  <si>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</si>
  <si>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</si>
  <si>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</si>
  <si>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</si>
  <si>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</si>
  <si>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</si>
  <si>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</si>
  <si>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</si>
  <si>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</si>
  <si>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</si>
  <si>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</si>
  <si>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</si>
  <si>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</si>
  <si>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</si>
  <si>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</si>
  <si>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</si>
  <si>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</si>
  <si>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</si>
  <si>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</si>
  <si>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</si>
  <si>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</si>
  <si>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</si>
  <si>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</si>
  <si>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</si>
  <si>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</si>
  <si>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</si>
  <si>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</si>
  <si>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</si>
  <si>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</si>
  <si>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</si>
  <si>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</si>
  <si>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</si>
  <si>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</si>
  <si>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</si>
  <si>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</si>
  <si>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</si>
  <si>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</si>
  <si>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</si>
  <si>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</si>
  <si>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</si>
  <si>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</si>
  <si>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</si>
  <si>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</si>
  <si>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</si>
  <si>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</si>
  <si>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</si>
  <si>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</si>
  <si>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</si>
  <si>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</si>
  <si>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</si>
  <si>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</si>
  <si>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</si>
  <si>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</si>
  <si>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</si>
  <si>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</si>
  <si>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</si>
  <si>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</si>
  <si>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</si>
  <si>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</si>
  <si>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</si>
  <si>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</si>
  <si>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</si>
  <si>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</si>
  <si>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</si>
  <si>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</si>
  <si>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</si>
  <si>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</si>
  <si>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</si>
  <si>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</si>
  <si>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</si>
  <si>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</si>
  <si>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</si>
  <si>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</si>
  <si>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</si>
  <si>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</si>
  <si>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</si>
  <si>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</si>
  <si>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</si>
  <si>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</si>
  <si>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</si>
  <si>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</si>
  <si>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</si>
  <si>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</si>
  <si>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</si>
  <si>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</si>
  <si>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</si>
  <si>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</si>
  <si>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</si>
  <si>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</si>
  <si>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</si>
  <si>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</si>
  <si>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</si>
  <si>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</si>
  <si>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</si>
  <si>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</si>
  <si>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</si>
  <si>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</si>
  <si>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</si>
  <si>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</si>
  <si>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</si>
  <si>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</si>
  <si>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</si>
  <si>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</si>
  <si>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</si>
  <si>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</si>
  <si>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</si>
  <si>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</si>
  <si>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</si>
  <si>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</si>
  <si>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</si>
  <si>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</si>
  <si>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</si>
  <si>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</si>
  <si>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</si>
  <si>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</si>
  <si>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</si>
  <si>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</si>
  <si>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</si>
  <si>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</si>
  <si>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</si>
  <si>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</si>
  <si>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</si>
  <si>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</si>
  <si>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</si>
  <si>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</si>
  <si>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</si>
  <si>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</si>
  <si>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</si>
  <si>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</si>
  <si>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</si>
  <si>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</si>
  <si>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</si>
  <si>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</si>
  <si>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</si>
  <si>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</si>
  <si>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</si>
  <si>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</si>
  <si>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</si>
  <si>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</si>
  <si>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</si>
  <si>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</si>
  <si>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</si>
  <si>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</si>
  <si>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</si>
  <si>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</si>
  <si>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</si>
  <si>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</si>
  <si>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</si>
  <si>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</si>
  <si>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</si>
  <si>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</si>
  <si>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</si>
  <si>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</si>
  <si>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</si>
  <si>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</si>
  <si>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</si>
  <si>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</si>
  <si>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</si>
  <si>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</si>
  <si>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</si>
  <si>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</si>
  <si>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</si>
  <si>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</si>
  <si>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</si>
  <si>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</si>
  <si>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</si>
  <si>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</si>
  <si>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</si>
  <si>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</si>
  <si>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</si>
  <si>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</si>
  <si>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</si>
  <si>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</si>
  <si>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</si>
  <si>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</si>
  <si>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</si>
  <si>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</si>
  <si>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</si>
  <si>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</si>
  <si>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</si>
  <si>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</si>
  <si>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</si>
  <si>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</si>
  <si>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</si>
  <si>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</si>
  <si>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</si>
  <si>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</si>
  <si>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</si>
  <si>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</si>
  <si>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</si>
  <si>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</si>
  <si>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</si>
  <si>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</si>
  <si>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</si>
  <si>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</si>
  <si>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</si>
  <si>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</si>
  <si>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</si>
  <si>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</si>
  <si>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</si>
  <si>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</si>
  <si>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</si>
  <si>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</si>
  <si>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</si>
  <si>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</si>
  <si>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</si>
  <si>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</si>
  <si>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</si>
  <si>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</si>
  <si>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</si>
  <si>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</si>
  <si>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</si>
  <si>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</si>
  <si>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</si>
  <si>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</si>
  <si>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</si>
  <si>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</si>
  <si>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</si>
  <si>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</si>
  <si>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</si>
  <si>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</si>
  <si>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</si>
  <si>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</si>
  <si>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</si>
  <si>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</si>
  <si>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</si>
  <si>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</si>
  <si>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</si>
  <si>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</si>
  <si>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</si>
  <si>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</si>
  <si>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</si>
  <si>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</si>
  <si>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</si>
  <si>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</si>
  <si>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</si>
  <si>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</si>
  <si>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</si>
  <si>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</si>
  <si>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</si>
  <si>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</si>
  <si>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</si>
  <si>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</si>
  <si>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</si>
  <si>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</si>
  <si>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</si>
  <si>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</si>
  <si>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</si>
  <si>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</si>
  <si>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</si>
  <si>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</si>
  <si>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</si>
  <si>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</si>
  <si>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</si>
  <si>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</si>
  <si>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</si>
  <si>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</si>
  <si>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</si>
  <si>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</si>
  <si>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</si>
  <si>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</si>
  <si>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</si>
  <si>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</si>
  <si>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</si>
  <si>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</si>
  <si>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</si>
  <si>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</si>
  <si>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</si>
  <si>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</si>
  <si>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</si>
  <si>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</si>
  <si>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</si>
  <si>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</si>
  <si>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</si>
  <si>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</si>
  <si>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</si>
  <si>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</si>
  <si>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</si>
  <si>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</si>
  <si>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</si>
  <si>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</si>
  <si>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</si>
  <si>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</si>
  <si>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</si>
  <si>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</si>
  <si>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</si>
  <si>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</si>
  <si>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</si>
  <si>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</si>
  <si>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</si>
  <si>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</si>
  <si>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</si>
  <si>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</si>
  <si>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</si>
  <si>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</si>
  <si>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</si>
  <si>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</si>
  <si>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</si>
  <si>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</si>
  <si>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</si>
  <si>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</si>
  <si>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</si>
  <si>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</si>
  <si>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</si>
  <si>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</si>
  <si>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</si>
  <si>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</si>
  <si>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</si>
  <si>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</si>
  <si>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</si>
  <si>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</si>
  <si>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</si>
  <si>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</si>
  <si>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</si>
  <si>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</si>
  <si>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</si>
  <si>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</si>
  <si>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</si>
  <si>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</si>
  <si>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</si>
  <si>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</si>
  <si>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</si>
  <si>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</si>
  <si>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</si>
  <si>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</si>
  <si>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</si>
  <si>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</si>
  <si>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</si>
  <si>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</si>
  <si>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</si>
  <si>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</si>
  <si>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</si>
  <si>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</si>
  <si>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</si>
  <si>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</si>
  <si>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</si>
  <si>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</si>
  <si>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</si>
  <si>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</si>
  <si>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</si>
  <si>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</si>
  <si>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</si>
  <si>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</si>
  <si>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</si>
  <si>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</si>
  <si>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</si>
  <si>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</si>
  <si>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</si>
  <si>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</si>
  <si>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</si>
  <si>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</si>
  <si>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</si>
  <si>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</si>
  <si>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</si>
  <si>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</si>
  <si>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</si>
  <si>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</si>
  <si>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</si>
  <si>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</si>
  <si>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</si>
  <si>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</si>
  <si>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</si>
  <si>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</si>
  <si>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</si>
  <si>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</si>
  <si>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</si>
  <si>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</si>
  <si>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</si>
  <si>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</si>
  <si>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</si>
  <si>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</si>
  <si>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</si>
  <si>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</si>
  <si>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</si>
  <si>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</si>
  <si>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</si>
  <si>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</si>
  <si>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</si>
  <si>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</si>
  <si>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</si>
  <si>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</si>
  <si>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</si>
  <si>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</si>
  <si>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</si>
  <si>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</si>
  <si>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</si>
  <si>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</si>
  <si>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</si>
  <si>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</si>
  <si>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</si>
  <si>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</si>
  <si>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</si>
  <si>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</si>
  <si>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</si>
  <si>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</si>
  <si>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</si>
  <si>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</si>
  <si>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</si>
  <si>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</si>
  <si>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</si>
  <si>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</si>
  <si>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</si>
  <si>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</si>
  <si>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</si>
  <si>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</si>
  <si>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</si>
  <si>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</si>
  <si>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</si>
  <si>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</si>
  <si>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</si>
  <si>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</si>
  <si>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</si>
  <si>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</si>
  <si>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</si>
  <si>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</si>
  <si>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</si>
  <si>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</si>
  <si>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</si>
  <si>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</si>
  <si>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</si>
  <si>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</si>
  <si>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</si>
  <si>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</si>
  <si>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</si>
  <si>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</si>
  <si>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</si>
  <si>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</si>
  <si>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</si>
  <si>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</si>
  <si>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</si>
  <si>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</si>
  <si>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</si>
  <si>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</si>
  <si>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</si>
  <si>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</si>
  <si>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</si>
  <si>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</si>
  <si>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</si>
  <si>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</si>
  <si>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</si>
  <si>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</si>
  <si>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</si>
  <si>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</si>
  <si>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</si>
  <si>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</si>
  <si>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</si>
  <si>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</si>
  <si>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</si>
  <si>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</si>
  <si>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</si>
  <si>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</si>
  <si>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</si>
  <si>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</si>
  <si>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</si>
  <si>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</si>
  <si>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</si>
  <si>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</si>
  <si>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</si>
  <si>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</si>
  <si>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</si>
  <si>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</si>
  <si>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</si>
  <si>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</si>
  <si>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</si>
  <si>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</si>
  <si>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</si>
  <si>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</si>
  <si>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</si>
  <si>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</si>
  <si>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</si>
  <si>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</si>
  <si>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</si>
  <si>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</si>
  <si>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</si>
  <si>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</si>
  <si>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</si>
  <si>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</si>
  <si>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</si>
  <si>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</si>
  <si>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</si>
  <si>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</si>
  <si>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</si>
  <si>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</si>
  <si>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</si>
  <si>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</si>
  <si>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</si>
  <si>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</si>
  <si>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</si>
  <si>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</si>
  <si>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</si>
  <si>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</si>
  <si>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</si>
  <si>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</si>
  <si>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</si>
  <si>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</si>
  <si>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</si>
  <si>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</si>
  <si>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</si>
  <si>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</si>
  <si>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</si>
  <si>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</si>
  <si>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</si>
  <si>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</si>
  <si>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</si>
  <si>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</si>
  <si>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</si>
  <si>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</si>
  <si>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</si>
  <si>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</si>
  <si>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</si>
  <si>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</si>
  <si>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</si>
  <si>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</si>
  <si>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</si>
  <si>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</si>
  <si>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</si>
  <si>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</si>
  <si>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</si>
  <si>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</si>
  <si>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</si>
  <si>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</si>
  <si>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</si>
  <si>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</si>
  <si>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</si>
  <si>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</si>
  <si>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</si>
  <si>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</si>
  <si>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</si>
  <si>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</si>
  <si>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</si>
  <si>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</si>
  <si>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</si>
  <si>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</si>
  <si>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</si>
  <si>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</si>
  <si>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</si>
  <si>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</si>
  <si>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</si>
  <si>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</si>
  <si>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</si>
  <si>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</si>
  <si>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</si>
  <si>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</si>
  <si>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</si>
  <si>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</si>
  <si>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</si>
  <si>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</si>
  <si>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</si>
  <si>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</si>
  <si>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</si>
  <si>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</si>
  <si>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</si>
  <si>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</si>
  <si>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</si>
  <si>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</si>
  <si>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</si>
  <si>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</si>
  <si>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</si>
  <si>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</si>
  <si>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</si>
  <si>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</si>
  <si>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</si>
  <si>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</si>
  <si>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</si>
  <si>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</si>
  <si>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</si>
  <si>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</si>
  <si>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</si>
  <si>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</si>
  <si>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</si>
  <si>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</si>
  <si>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</si>
  <si>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</si>
  <si>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</si>
  <si>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</si>
  <si>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</si>
  <si>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</si>
  <si>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</si>
  <si>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</si>
  <si>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</si>
  <si>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</si>
  <si>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</si>
  <si>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</si>
  <si>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</si>
  <si>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</si>
  <si>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</si>
  <si>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</si>
  <si>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</si>
  <si>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</si>
  <si>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</si>
  <si>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</si>
  <si>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</si>
  <si>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</si>
  <si>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</si>
  <si>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</si>
  <si>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</si>
  <si>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</si>
  <si>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</si>
  <si>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</si>
  <si>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</si>
  <si>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</si>
  <si>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</si>
  <si>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</si>
  <si>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</si>
  <si>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</si>
  <si>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</si>
  <si>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</si>
  <si>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</si>
  <si>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</si>
  <si>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</si>
  <si>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</si>
  <si>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</si>
  <si>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</si>
  <si>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</si>
  <si>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</si>
  <si>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</si>
  <si>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</si>
  <si>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</si>
  <si>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</si>
  <si>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</si>
  <si>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</si>
  <si>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</si>
  <si>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</si>
  <si>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</si>
  <si>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</si>
  <si>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</si>
  <si>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</si>
  <si>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</si>
  <si>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</si>
  <si>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</si>
  <si>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</si>
  <si>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</si>
  <si>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</si>
  <si>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</si>
  <si>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</si>
  <si>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</si>
  <si>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</si>
  <si>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</si>
  <si>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</si>
  <si>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</si>
  <si>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</si>
  <si>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</si>
  <si>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</si>
  <si>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</si>
  <si>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</si>
  <si>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</si>
  <si>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</si>
  <si>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</si>
  <si>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</si>
  <si>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</si>
  <si>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</si>
  <si>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</si>
  <si>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</si>
  <si>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</si>
  <si>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</si>
  <si>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</si>
  <si>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</si>
  <si>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</si>
  <si>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</si>
  <si>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</si>
  <si>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</si>
  <si>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</si>
  <si>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</si>
  <si>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</si>
  <si>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</si>
  <si>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</si>
  <si>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</si>
  <si>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</si>
  <si>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</si>
  <si>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</si>
  <si>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</si>
  <si>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</si>
  <si>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</si>
  <si>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</si>
  <si>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</si>
  <si>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</si>
  <si>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</si>
  <si>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</si>
  <si>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</si>
  <si>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</si>
  <si>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</si>
  <si>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</si>
  <si>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</si>
  <si>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</si>
  <si>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</si>
  <si>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</si>
  <si>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</si>
  <si>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</si>
  <si>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</si>
  <si>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</si>
  <si>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</si>
  <si>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</si>
  <si>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</si>
  <si>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</si>
  <si>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</si>
  <si>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</si>
  <si>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</si>
  <si>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</si>
  <si>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</si>
  <si>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</si>
  <si>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</si>
  <si>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</si>
  <si>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</si>
  <si>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</si>
  <si>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</si>
  <si>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</si>
  <si>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</si>
  <si>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</si>
  <si>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</si>
  <si>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</si>
  <si>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</si>
  <si>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</si>
  <si>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</si>
  <si>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</si>
  <si>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</si>
  <si>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</si>
  <si>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</si>
  <si>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</si>
  <si>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</si>
  <si>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</si>
  <si>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</si>
  <si>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</si>
  <si>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</si>
  <si>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</si>
  <si>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</si>
  <si>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</si>
  <si>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</si>
  <si>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</si>
  <si>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</si>
  <si>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</si>
  <si>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</si>
  <si>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</si>
  <si>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</si>
  <si>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</si>
  <si>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</si>
  <si>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</si>
  <si>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</si>
  <si>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</si>
  <si>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</si>
  <si>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</si>
  <si>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</si>
  <si>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</si>
  <si>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</si>
  <si>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</si>
  <si>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</si>
  <si>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</si>
  <si>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</si>
  <si>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</si>
  <si>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</si>
  <si>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</si>
  <si>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</si>
  <si>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</si>
  <si>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</si>
  <si>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</si>
  <si>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</si>
  <si>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</si>
  <si>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</si>
  <si>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</si>
  <si>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</si>
  <si>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</si>
  <si>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</si>
  <si>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</si>
  <si>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</si>
  <si>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</si>
  <si>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</si>
  <si>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</si>
  <si>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</si>
  <si>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</si>
  <si>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</si>
  <si>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</si>
  <si>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</si>
  <si>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</si>
  <si>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</si>
  <si>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</si>
  <si>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</si>
  <si>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</si>
  <si>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</si>
  <si>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</si>
  <si>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</si>
  <si>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</si>
  <si>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</si>
  <si>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</si>
  <si>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</si>
  <si>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</si>
  <si>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</si>
  <si>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</si>
  <si>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</si>
  <si>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</si>
  <si>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</si>
  <si>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</si>
  <si>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</si>
  <si>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</si>
  <si>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</si>
  <si>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</si>
  <si>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</si>
  <si>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</si>
  <si>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</si>
  <si>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</si>
  <si>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</si>
  <si>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</si>
  <si>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</si>
  <si>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</si>
  <si>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</si>
  <si>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</si>
  <si>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</si>
  <si>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</si>
  <si>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</si>
  <si>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</si>
  <si>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</si>
  <si>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</si>
  <si>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</si>
  <si>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</si>
  <si>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</si>
  <si>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</si>
  <si>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</si>
  <si>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</si>
  <si>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</si>
  <si>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</si>
  <si>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</si>
  <si>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</si>
  <si>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</si>
  <si>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</si>
  <si>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</si>
  <si>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</si>
  <si>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</si>
  <si>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</si>
  <si>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</si>
  <si>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</si>
  <si>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</si>
  <si>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</si>
  <si>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</si>
  <si>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</si>
  <si>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</si>
  <si>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</si>
  <si>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</si>
  <si>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</si>
  <si>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</si>
  <si>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</si>
  <si>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</si>
  <si>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</si>
  <si>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</si>
  <si>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</si>
  <si>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</si>
  <si>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</si>
  <si>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</si>
  <si>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</si>
  <si>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</si>
  <si>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</si>
  <si>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</si>
  <si>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</si>
  <si>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</si>
  <si>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</si>
  <si>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</si>
  <si>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</si>
  <si>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</si>
  <si>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</si>
  <si>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</si>
  <si>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</si>
  <si>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</si>
  <si>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</si>
  <si>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</si>
  <si>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</si>
  <si>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</si>
  <si>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</si>
  <si>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</si>
  <si>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</si>
  <si>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</si>
  <si>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</si>
  <si>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</si>
  <si>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</si>
  <si>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</si>
  <si>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</si>
  <si>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</si>
  <si>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</si>
  <si>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</si>
  <si>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</si>
  <si>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</si>
  <si>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</si>
  <si>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</si>
  <si>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</si>
  <si>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</si>
  <si>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</si>
  <si>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</si>
  <si>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</si>
  <si>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</si>
  <si>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</si>
  <si>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</si>
  <si>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</si>
  <si>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</si>
  <si>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</si>
  <si>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</si>
  <si>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</si>
  <si>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</si>
  <si>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</si>
  <si>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</si>
  <si>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</si>
  <si>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</si>
  <si>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</si>
  <si>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</si>
  <si>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</si>
  <si>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</si>
  <si>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</si>
  <si>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</si>
  <si>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</si>
  <si>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</si>
  <si>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</si>
  <si>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</si>
  <si>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</si>
  <si>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</si>
  <si>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</si>
  <si>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</si>
  <si>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</si>
  <si>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</si>
  <si>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</si>
  <si>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</si>
  <si>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</si>
  <si>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</si>
  <si>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</si>
  <si>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</si>
  <si>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</si>
  <si>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</si>
  <si>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</si>
  <si>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</si>
  <si>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</si>
  <si>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</si>
  <si>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</si>
  <si>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</si>
  <si>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</si>
  <si>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</si>
  <si>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</si>
  <si>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</si>
  <si>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</si>
  <si>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</si>
  <si>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</si>
  <si>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</si>
  <si>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</si>
  <si>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</si>
  <si>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</si>
  <si>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</si>
  <si>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</si>
  <si>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</si>
  <si>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</si>
  <si>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</si>
  <si>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</si>
  <si>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</si>
  <si>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</si>
  <si>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</si>
  <si>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</si>
  <si>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</si>
  <si>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</si>
  <si>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</si>
  <si>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</si>
  <si>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</si>
  <si>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</si>
  <si>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</si>
  <si>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</si>
  <si>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</si>
  <si>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</si>
  <si>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</si>
  <si>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</si>
  <si>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</si>
  <si>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</si>
  <si>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</si>
  <si>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</si>
  <si>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</si>
  <si>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</si>
  <si>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</si>
  <si>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</si>
  <si>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</si>
  <si>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</si>
  <si>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</si>
  <si>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</si>
  <si>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</si>
  <si>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</si>
  <si>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</si>
  <si>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</si>
  <si>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</si>
  <si>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</si>
  <si>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</si>
  <si>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</si>
  <si>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</si>
  <si>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</si>
  <si>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</si>
  <si>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</si>
  <si>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</si>
  <si>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</si>
  <si>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</si>
  <si>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</si>
  <si>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</si>
  <si>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</si>
  <si>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</si>
  <si>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</si>
  <si>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</si>
  <si>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</si>
  <si>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</si>
  <si>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</si>
  <si>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</si>
  <si>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</si>
  <si>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</si>
  <si>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</si>
  <si>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</si>
  <si>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</si>
  <si>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</si>
  <si>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</si>
  <si>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</si>
  <si>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</si>
  <si>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</si>
  <si>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</si>
  <si>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</si>
  <si>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</si>
  <si>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</si>
  <si>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</si>
  <si>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</si>
  <si>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</si>
  <si>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</si>
  <si>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</si>
  <si>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</si>
  <si>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</si>
  <si>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</si>
  <si>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</si>
  <si>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</si>
  <si>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</si>
  <si>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</si>
  <si>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</si>
  <si>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</si>
  <si>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</si>
  <si>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</si>
  <si>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</si>
  <si>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</si>
  <si>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</si>
  <si>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</si>
  <si>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</si>
  <si>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</si>
  <si>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</si>
  <si>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</si>
  <si>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</si>
  <si>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</si>
  <si>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</si>
  <si>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</si>
  <si>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</si>
  <si>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</si>
  <si>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</si>
  <si>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</si>
  <si>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</si>
  <si>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</si>
  <si>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</si>
  <si>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</si>
  <si>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</si>
  <si>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</si>
  <si>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</si>
  <si>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</si>
  <si>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</si>
  <si>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</si>
  <si>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</si>
  <si>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</si>
  <si>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</si>
  <si>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</si>
  <si>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</si>
  <si>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</si>
  <si>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</si>
  <si>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</si>
  <si>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</si>
  <si>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</si>
  <si>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</si>
  <si>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</si>
  <si>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</si>
  <si>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</si>
  <si>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</si>
  <si>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</si>
  <si>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</si>
  <si>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</si>
  <si>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</si>
  <si>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</si>
  <si>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</si>
  <si>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</si>
  <si>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</si>
  <si>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</si>
  <si>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</si>
  <si>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</si>
  <si>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</si>
  <si>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</si>
  <si>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</si>
  <si>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</si>
  <si>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</si>
  <si>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</si>
  <si>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</si>
  <si>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</si>
  <si>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</si>
  <si>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</si>
  <si>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</si>
  <si>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</si>
  <si>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</si>
  <si>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</si>
  <si>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</si>
  <si>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</si>
  <si>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</si>
  <si>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</si>
  <si>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</si>
  <si>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</si>
  <si>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</si>
  <si>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</si>
  <si>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</si>
  <si>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</si>
  <si>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</si>
  <si>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</si>
  <si>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</si>
  <si>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</si>
  <si>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</si>
  <si>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</si>
  <si>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</si>
  <si>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</si>
  <si>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</si>
  <si>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</si>
  <si>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</si>
  <si>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</si>
  <si>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</si>
  <si>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</si>
  <si>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</si>
  <si>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</si>
  <si>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</si>
  <si>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Point Jan 12 (.04/.01)</t>
  </si>
  <si>
    <t>Laine  Oct 18</t>
  </si>
  <si>
    <t>Kerfoot Jan 9</t>
  </si>
  <si>
    <t>Norris Jan 14</t>
  </si>
  <si>
    <t>Brodin Jan 15</t>
  </si>
  <si>
    <t>Carlsson Jan 13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</si>
  <si>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</si>
  <si>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</si>
  <si>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</si>
  <si>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</si>
  <si>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</si>
  <si>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</si>
  <si>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</si>
  <si>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</si>
  <si>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</si>
  <si>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</si>
  <si>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</si>
  <si>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</si>
  <si>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</si>
  <si>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</si>
  <si>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</si>
  <si>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</si>
  <si>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</si>
  <si>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</si>
  <si>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</si>
  <si>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</si>
  <si>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</si>
  <si>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</si>
  <si>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</si>
  <si>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</si>
  <si>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</si>
  <si>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</si>
  <si>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</si>
  <si>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</si>
  <si>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</si>
  <si>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</si>
  <si>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</si>
  <si>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</si>
  <si>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</si>
  <si>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</si>
  <si>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</si>
  <si>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</si>
  <si>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</si>
  <si>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</si>
  <si>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</si>
  <si>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</si>
  <si>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</si>
  <si>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</si>
  <si>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</si>
  <si>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</si>
  <si>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</si>
  <si>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</si>
  <si>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</si>
  <si>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</si>
  <si>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</si>
  <si>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</si>
  <si>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</si>
  <si>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</si>
  <si>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</si>
  <si>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</si>
  <si>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</si>
  <si>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</si>
  <si>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</si>
  <si>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</si>
  <si>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</si>
  <si>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</si>
  <si>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</si>
  <si>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</si>
  <si>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</si>
  <si>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</si>
  <si>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</si>
  <si>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</si>
  <si>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</si>
  <si>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</si>
  <si>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</si>
  <si>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</si>
  <si>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</si>
  <si>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</si>
  <si>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</si>
  <si>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</si>
  <si>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</si>
  <si>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</si>
  <si>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</si>
  <si>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</si>
  <si>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</si>
  <si>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</si>
  <si>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</si>
  <si>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</si>
  <si>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</si>
  <si>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</si>
  <si>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</si>
  <si>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</si>
  <si>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</si>
  <si>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</si>
  <si>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</si>
  <si>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</si>
  <si>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</si>
  <si>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</si>
  <si>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</si>
  <si>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</si>
  <si>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</si>
  <si>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</si>
  <si>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</si>
  <si>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</si>
  <si>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</si>
  <si>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</si>
  <si>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</si>
  <si>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</si>
  <si>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</si>
  <si>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</si>
  <si>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</si>
  <si>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</si>
  <si>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</si>
  <si>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</si>
  <si>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</si>
  <si>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</si>
  <si>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</si>
  <si>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</si>
  <si>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</si>
  <si>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</si>
  <si>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</si>
  <si>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</si>
  <si>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</si>
  <si>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</si>
  <si>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</si>
  <si>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</si>
  <si>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</si>
  <si>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</si>
  <si>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</si>
  <si>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</si>
  <si>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</si>
  <si>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</si>
  <si>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</si>
  <si>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</si>
  <si>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</si>
  <si>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</si>
  <si>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</si>
  <si>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</si>
  <si>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</si>
  <si>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</si>
  <si>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</si>
  <si>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</si>
  <si>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</si>
  <si>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</si>
  <si>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</si>
  <si>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</si>
  <si>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</si>
  <si>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</si>
  <si>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</si>
  <si>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</si>
  <si>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</si>
  <si>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</si>
  <si>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Pionk/Fleury</t>
  </si>
  <si>
    <t>Bura Jan 19</t>
  </si>
  <si>
    <t>/Newhook Nov 16</t>
  </si>
  <si>
    <t>Tex jan 20</t>
  </si>
  <si>
    <t>L Hughes Jan 19</t>
  </si>
  <si>
    <t>James Reimer</t>
  </si>
  <si>
    <t>Cirelli (0.02/0.005)</t>
  </si>
  <si>
    <t>Suter</t>
  </si>
  <si>
    <t>Sundqvist</t>
  </si>
  <si>
    <t>Saad (0.005)</t>
  </si>
  <si>
    <t>Howden (.01)</t>
  </si>
  <si>
    <t>McNabb (0/0.01)</t>
  </si>
  <si>
    <t>McTavish Jan 21</t>
  </si>
  <si>
    <t>Graves Jan 22</t>
  </si>
  <si>
    <t>benson Jan 22</t>
  </si>
  <si>
    <t>Holloway Jan 24</t>
  </si>
  <si>
    <t>Goncalves Jan 24</t>
  </si>
  <si>
    <t>Sandin Jan 25</t>
  </si>
  <si>
    <t xml:space="preserve">Boeser Jan 25 </t>
  </si>
  <si>
    <t>Kurashev</t>
  </si>
  <si>
    <t>Turcotte Jan 25</t>
  </si>
  <si>
    <t>Henrique</t>
  </si>
  <si>
    <t>Holmstrom Jan 25</t>
  </si>
  <si>
    <t>2025020754 MIN</t>
  </si>
  <si>
    <t>2025020754 BUF</t>
  </si>
  <si>
    <t>2025020755 NYR</t>
  </si>
  <si>
    <t>2025020755 PHI</t>
  </si>
  <si>
    <t>2025020756 NYI</t>
  </si>
  <si>
    <t>2025020756 CGY</t>
  </si>
  <si>
    <t>2025020757 SEA</t>
  </si>
  <si>
    <t>2025020757 UTA</t>
  </si>
  <si>
    <t>2025020759 CAR</t>
  </si>
  <si>
    <t>2025020759 NJD</t>
  </si>
  <si>
    <t>2025020760 CBJ</t>
  </si>
  <si>
    <t>2025020760 PIT</t>
  </si>
  <si>
    <t>2025020761 FLA</t>
  </si>
  <si>
    <t>2025020761 WSH</t>
  </si>
  <si>
    <t>2025020758 MTL</t>
  </si>
  <si>
    <t>2025020758 OTT</t>
  </si>
  <si>
    <t>2025020762 TOR</t>
  </si>
  <si>
    <t>2025020762 WPG</t>
  </si>
  <si>
    <t>2025020763 BOS</t>
  </si>
  <si>
    <t>2025020763 CHI</t>
  </si>
  <si>
    <t>2025020764 EDM</t>
  </si>
  <si>
    <t>2025020764 VAN</t>
  </si>
  <si>
    <t>VAN Nikita Tolopilo</t>
  </si>
  <si>
    <t>2025020766 LAK</t>
  </si>
  <si>
    <t>2025020766 ANA</t>
  </si>
  <si>
    <t>2025020765 NSH</t>
  </si>
  <si>
    <t>2025020765 VGK</t>
  </si>
  <si>
    <t>2025020767 TBL</t>
  </si>
  <si>
    <t>2025020767 DAL</t>
  </si>
  <si>
    <t>2025020768 OTT</t>
  </si>
  <si>
    <t>OTT James Reimer</t>
  </si>
  <si>
    <t>2025020768 DET</t>
  </si>
  <si>
    <t>2025020769 STL</t>
  </si>
  <si>
    <t>2025020769 EDM</t>
  </si>
  <si>
    <t>2025020770 BUF</t>
  </si>
  <si>
    <t>2025020770 CAR</t>
  </si>
  <si>
    <t>2025020771 WSH</t>
  </si>
  <si>
    <t>2025020771 COL</t>
  </si>
  <si>
    <t>2025020772 PIT</t>
  </si>
  <si>
    <t>2025020772 SEA</t>
  </si>
  <si>
    <t>2025020773 SJS</t>
  </si>
  <si>
    <t>2025020773 FLA</t>
  </si>
  <si>
    <t>2025020774 MIN</t>
  </si>
  <si>
    <t>2025020774 TOR</t>
  </si>
  <si>
    <t>2025020775 PHI</t>
  </si>
  <si>
    <t>2025020775 VGK</t>
  </si>
  <si>
    <t>2025020776 WPG</t>
  </si>
  <si>
    <t>2025020776 CHI</t>
  </si>
  <si>
    <t>2025020777 NJD</t>
  </si>
  <si>
    <t>2025020777 CGY</t>
  </si>
  <si>
    <t>2025020778 NYI</t>
  </si>
  <si>
    <t>2025020778 VAN</t>
  </si>
  <si>
    <t>2025020779 NYR</t>
  </si>
  <si>
    <t>2025020779 ANA</t>
  </si>
  <si>
    <t>2025020780 MIN</t>
  </si>
  <si>
    <t>2025020780 MTL</t>
  </si>
  <si>
    <t>2025020782 OTT</t>
  </si>
  <si>
    <t>2025020782 CBJ</t>
  </si>
  <si>
    <t>2025020781 SJS</t>
  </si>
  <si>
    <t>2025020781 TBL</t>
  </si>
  <si>
    <t>2025020783 BOS</t>
  </si>
  <si>
    <t>2025020783 DAL</t>
  </si>
  <si>
    <t>2025020784 BUF</t>
  </si>
  <si>
    <t>2025020784 NSH</t>
  </si>
  <si>
    <t>2025020785 STL</t>
  </si>
  <si>
    <t>2025020785 WPG</t>
  </si>
  <si>
    <t>2025020786 NJD</t>
  </si>
  <si>
    <t>2025020786 EDM</t>
  </si>
  <si>
    <t>2025020787 NYR</t>
  </si>
  <si>
    <t>2025020787 LAK</t>
  </si>
  <si>
    <t>2025020788 DET</t>
  </si>
  <si>
    <t>2025020788 TOR</t>
  </si>
  <si>
    <t>2025020789 ANA</t>
  </si>
  <si>
    <t>2025020789 COL</t>
  </si>
  <si>
    <t>2025020790 PHI</t>
  </si>
  <si>
    <t>2025020790 UTA</t>
  </si>
  <si>
    <t>2025020793 NYI</t>
  </si>
  <si>
    <t>2025020793 SEA</t>
  </si>
  <si>
    <t>2025020791 PIT</t>
  </si>
  <si>
    <t>2025020791 CGY</t>
  </si>
  <si>
    <t>2025020792 WSH</t>
  </si>
  <si>
    <t>2025020792 VAN</t>
  </si>
  <si>
    <t>2025020795 BUF</t>
  </si>
  <si>
    <t>2025020795 MTL</t>
  </si>
  <si>
    <t>2025020796 CHI</t>
  </si>
  <si>
    <t>2025020796 CAR</t>
  </si>
  <si>
    <t>2025020797 DAL</t>
  </si>
  <si>
    <t>2025020797 CBJ</t>
  </si>
  <si>
    <t>2025020794 VGK</t>
  </si>
  <si>
    <t>2025020794 BOS</t>
  </si>
  <si>
    <t>2025020799 FLA</t>
  </si>
  <si>
    <t>2025020799 WPG</t>
  </si>
  <si>
    <t>2025020798 OTT</t>
  </si>
  <si>
    <t>2025020798 NSH</t>
  </si>
  <si>
    <t>2025020800 PIT</t>
  </si>
  <si>
    <t>2025020800 EDM</t>
  </si>
  <si>
    <t>2025020801 DET</t>
  </si>
  <si>
    <t>2025020801 MIN</t>
  </si>
  <si>
    <t>2025020803 TBL</t>
  </si>
  <si>
    <t>2025020803 CHI</t>
  </si>
  <si>
    <t>2025020802 VGK</t>
  </si>
  <si>
    <t>2025020802 TOR</t>
  </si>
  <si>
    <t>2025020804 STL</t>
  </si>
  <si>
    <t>2025020804 DAL</t>
  </si>
  <si>
    <t>2025020805 PHI</t>
  </si>
  <si>
    <t>2025020805 COL</t>
  </si>
  <si>
    <t>2025020806 WSH</t>
  </si>
  <si>
    <t>2025020806 CGY</t>
  </si>
  <si>
    <t>2025020809 ANA</t>
  </si>
  <si>
    <t>2025020809 SEA</t>
  </si>
  <si>
    <t>2025020807 NJD</t>
  </si>
  <si>
    <t>2025020807 VAN</t>
  </si>
  <si>
    <t>2025020808 NYR</t>
  </si>
  <si>
    <t>2025020808 SJS</t>
  </si>
  <si>
    <t>2025020810 BUF</t>
  </si>
  <si>
    <t>2025020810 NYI</t>
  </si>
  <si>
    <t>2025020811 UTA</t>
  </si>
  <si>
    <t>2025020811 NSH</t>
  </si>
  <si>
    <t>2025020813 CAR</t>
  </si>
  <si>
    <t>2025020813 OTT</t>
  </si>
  <si>
    <t>2025020815 DET</t>
  </si>
  <si>
    <t>2025020815 WPG</t>
  </si>
  <si>
    <t>2025020812 MTL</t>
  </si>
  <si>
    <t>2025020812 BOS</t>
  </si>
  <si>
    <t>2025020814 TBL</t>
  </si>
  <si>
    <t>2025020814 CBJ</t>
  </si>
  <si>
    <t>2025020816 LAK</t>
  </si>
  <si>
    <t>2025020816 STL</t>
  </si>
  <si>
    <t>2025020817 FLA</t>
  </si>
  <si>
    <t>2025020817 MIN</t>
  </si>
  <si>
    <t>2025020818 WSH</t>
  </si>
  <si>
    <t>2025020818 EDM</t>
  </si>
  <si>
    <t>2025020819 COL</t>
  </si>
  <si>
    <t>2025020819 TOR</t>
  </si>
  <si>
    <t>2025020820 NJD</t>
  </si>
  <si>
    <t>2025020820 SEA</t>
  </si>
  <si>
    <t>2025020821 VGK</t>
  </si>
  <si>
    <t>2025020821 OTT</t>
  </si>
  <si>
    <t>2025020822 PIT</t>
  </si>
  <si>
    <t>2025020822 VAN</t>
  </si>
  <si>
    <t>2025020823 FLA</t>
  </si>
  <si>
    <t>2025020823 CHI</t>
  </si>
  <si>
    <t>2025020824 ANA</t>
  </si>
  <si>
    <t>Rust Jan 27</t>
  </si>
  <si>
    <t>Buium Jan 27</t>
  </si>
  <si>
    <t>Guenther Jan 27</t>
  </si>
  <si>
    <t>Greenway Jan 27</t>
  </si>
  <si>
    <t>Colton Jan 27</t>
  </si>
  <si>
    <t>Panarin (.05/.02)</t>
  </si>
  <si>
    <t>Pos_Norm</t>
  </si>
  <si>
    <t>GP_2025</t>
  </si>
  <si>
    <t>GP_2024</t>
  </si>
  <si>
    <t>TOI_PG_2025</t>
  </si>
  <si>
    <t>PPG</t>
  </si>
  <si>
    <t>Team_Share</t>
  </si>
  <si>
    <t>xGAR</t>
  </si>
  <si>
    <t>xGAR_Pct</t>
  </si>
  <si>
    <t>TOI_Pct</t>
  </si>
  <si>
    <t>PPG_Pct</t>
  </si>
  <si>
    <t>Share_Pct</t>
  </si>
  <si>
    <t>Impact_Score</t>
  </si>
  <si>
    <t>Tier</t>
  </si>
  <si>
    <t>GF_Adj</t>
  </si>
  <si>
    <t>GA_Adj</t>
  </si>
  <si>
    <t>Connor McDavid</t>
  </si>
  <si>
    <t>C</t>
  </si>
  <si>
    <t>F</t>
  </si>
  <si>
    <t>Superstar</t>
  </si>
  <si>
    <t>Leon Draisaitl</t>
  </si>
  <si>
    <t>Zach Werenski</t>
  </si>
  <si>
    <t>D</t>
  </si>
  <si>
    <t>Nathan MacKinnon</t>
  </si>
  <si>
    <t>Jack Hughes</t>
  </si>
  <si>
    <t>Mark Scheifele</t>
  </si>
  <si>
    <t>Quinn Hughes</t>
  </si>
  <si>
    <t>Kirill Kaprizov</t>
  </si>
  <si>
    <t>L</t>
  </si>
  <si>
    <t>Sidney Crosby</t>
  </si>
  <si>
    <t>Jack Eichel</t>
  </si>
  <si>
    <t>Artemi Panarin</t>
  </si>
  <si>
    <t>Kyle Connor</t>
  </si>
  <si>
    <t>Macklin Celebrini</t>
  </si>
  <si>
    <t>David Pastrnak</t>
  </si>
  <si>
    <t>R</t>
  </si>
  <si>
    <t>Elite</t>
  </si>
  <si>
    <t>Beckett Sennecke</t>
  </si>
  <si>
    <t>Martin Necas</t>
  </si>
  <si>
    <t>Mikko Rantanen</t>
  </si>
  <si>
    <t>J.T. Miller</t>
  </si>
  <si>
    <t>Mathew Barzal</t>
  </si>
  <si>
    <t>Matthew Schaefer</t>
  </si>
  <si>
    <t>Jason Robertson</t>
  </si>
  <si>
    <t>Nick Suzuki</t>
  </si>
  <si>
    <t>Josh Morrissey</t>
  </si>
  <si>
    <t>Brock Nelson</t>
  </si>
  <si>
    <t>Auston Matthews</t>
  </si>
  <si>
    <t>Lane Hutson</t>
  </si>
  <si>
    <t>William Nylander</t>
  </si>
  <si>
    <t>Nikita Kucherov</t>
  </si>
  <si>
    <t>Rasmus Dahlin</t>
  </si>
  <si>
    <t>Wyatt Johnston</t>
  </si>
  <si>
    <t>Nico Hischier</t>
  </si>
  <si>
    <t>Brandon Montour</t>
  </si>
  <si>
    <t>Brock Faber</t>
  </si>
  <si>
    <t>Thomas Harley</t>
  </si>
  <si>
    <t>Shea Theodore</t>
  </si>
  <si>
    <t>Cam Fowler</t>
  </si>
  <si>
    <t>Noah Hanifin</t>
  </si>
  <si>
    <t>Adam Fox</t>
  </si>
  <si>
    <t>Star</t>
  </si>
  <si>
    <t>Gabriel Vilardi</t>
  </si>
  <si>
    <t>Tyler Seguin</t>
  </si>
  <si>
    <t>Kirill Marchenko</t>
  </si>
  <si>
    <t>Clayton Keller</t>
  </si>
  <si>
    <t>Tage Thompson</t>
  </si>
  <si>
    <t>Mitch Marner</t>
  </si>
  <si>
    <t>Moritz Seider</t>
  </si>
  <si>
    <t>Connor Bedard</t>
  </si>
  <si>
    <t>Vince Dunn</t>
  </si>
  <si>
    <t>Filip Hronek</t>
  </si>
  <si>
    <t>Luke Hughes</t>
  </si>
  <si>
    <t>Miro Heiskanen</t>
  </si>
  <si>
    <t>Cole Caufield</t>
  </si>
  <si>
    <t>MacKenzie Weegar</t>
  </si>
  <si>
    <t>Roman Josi</t>
  </si>
  <si>
    <t>Lucas Raymond</t>
  </si>
  <si>
    <t>Jakob Chychrun</t>
  </si>
  <si>
    <t>Zach Hyman</t>
  </si>
  <si>
    <t>Kevin Fiala</t>
  </si>
  <si>
    <t>Tim Stützle</t>
  </si>
  <si>
    <t>Matt Boldy</t>
  </si>
  <si>
    <t>K'Andre Miller</t>
  </si>
  <si>
    <t>Tyler Bertuzzi</t>
  </si>
  <si>
    <t>Colton Parayko</t>
  </si>
  <si>
    <t>Nazem Kadri</t>
  </si>
  <si>
    <t>Sam Reinhart</t>
  </si>
  <si>
    <t>Evan Bouchard</t>
  </si>
  <si>
    <t>Mark Stone</t>
  </si>
  <si>
    <t>Matthew Knies</t>
  </si>
  <si>
    <t>Nick Schmaltz</t>
  </si>
  <si>
    <t>Dylan Holloway</t>
  </si>
  <si>
    <t>Dylan Strome</t>
  </si>
  <si>
    <t>Aliaksei Protas</t>
  </si>
  <si>
    <t>Jake Guentzel</t>
  </si>
  <si>
    <t>Trevor Zegras</t>
  </si>
  <si>
    <t>Sebastian Aho</t>
  </si>
  <si>
    <t>Dylan Larkin</t>
  </si>
  <si>
    <t>Filip Forsberg</t>
  </si>
  <si>
    <t>John Tavares</t>
  </si>
  <si>
    <t>Robert Thomas</t>
  </si>
  <si>
    <t>William Eklund</t>
  </si>
  <si>
    <t>Jesper Bratt</t>
  </si>
  <si>
    <t>Brad Marchand</t>
  </si>
  <si>
    <t>Bowen Byram</t>
  </si>
  <si>
    <t>Drake Batherson</t>
  </si>
  <si>
    <t>Alex Debrincat</t>
  </si>
  <si>
    <t>Jordan Eberle</t>
  </si>
  <si>
    <t>Mika Zibanejad</t>
  </si>
  <si>
    <t>Noah Dobson</t>
  </si>
  <si>
    <t>Rasmus Andersson</t>
  </si>
  <si>
    <t>Morgan Rielly</t>
  </si>
  <si>
    <t>Bryan Rust</t>
  </si>
  <si>
    <t>Drew Doughty</t>
  </si>
  <si>
    <t>Ivan Barbashev</t>
  </si>
  <si>
    <t>Cale Makar</t>
  </si>
  <si>
    <t>Travis Sanheim</t>
  </si>
  <si>
    <t>Mike Matheson</t>
  </si>
  <si>
    <t>Vladislav Gavrikov</t>
  </si>
  <si>
    <t>Vincent Trocheck</t>
  </si>
  <si>
    <t>Oliver Ekman-Larsson</t>
  </si>
  <si>
    <t>Brandon Hagel</t>
  </si>
  <si>
    <t>Ryan O'Reilly</t>
  </si>
  <si>
    <t>Logan Cooley</t>
  </si>
  <si>
    <t>Ivan Provorov</t>
  </si>
  <si>
    <t>Marco Rossi</t>
  </si>
  <si>
    <t>Top-6/Top-4</t>
  </si>
  <si>
    <t>Travis Konecny</t>
  </si>
  <si>
    <t>Rickard Rakell</t>
  </si>
  <si>
    <t>Jamie Drysdale</t>
  </si>
  <si>
    <t>Adrian Kempe</t>
  </si>
  <si>
    <t>Charlie Coyle</t>
  </si>
  <si>
    <t>Mattias Samuelsson</t>
  </si>
  <si>
    <t>Jj Peterka</t>
  </si>
  <si>
    <t>Quinton Byfield</t>
  </si>
  <si>
    <t>Morgan Geekie</t>
  </si>
  <si>
    <t>Matty Beniers</t>
  </si>
  <si>
    <t>Jake Walman</t>
  </si>
  <si>
    <t>Adam Fantilli</t>
  </si>
  <si>
    <t>Igor Chernyshov</t>
  </si>
  <si>
    <t>Mats Zuccarello</t>
  </si>
  <si>
    <t>Timo Meier</t>
  </si>
  <si>
    <t>Bo Horvat</t>
  </si>
  <si>
    <t>Casey Mittelstadt</t>
  </si>
  <si>
    <t>Boone Jenner</t>
  </si>
  <si>
    <t>Tom Wilson</t>
  </si>
  <si>
    <t>Philip Broberg</t>
  </si>
  <si>
    <t>Leo Carlsson</t>
  </si>
  <si>
    <t>Elias Pettersson</t>
  </si>
  <si>
    <t>Logan Stankoven</t>
  </si>
  <si>
    <t>Cutter Gauthier</t>
  </si>
  <si>
    <t>Simon Edvinsson</t>
  </si>
  <si>
    <t>Jack Roslovic</t>
  </si>
  <si>
    <t>Carter Verhaeghe</t>
  </si>
  <si>
    <t>Brayden Point</t>
  </si>
  <si>
    <t>Artturi Lehkonen</t>
  </si>
  <si>
    <t>Filip Chytil</t>
  </si>
  <si>
    <t>Andre Burakovsky</t>
  </si>
  <si>
    <t>Jake Sanderson</t>
  </si>
  <si>
    <t>Juraj Slafkovsky</t>
  </si>
  <si>
    <t>Evgeni Malkin</t>
  </si>
  <si>
    <t>Jonathan Huberdeau</t>
  </si>
  <si>
    <t>Ivan Demidov</t>
  </si>
  <si>
    <t>Alex Tuch</t>
  </si>
  <si>
    <t>Troy Terry</t>
  </si>
  <si>
    <t>Kris Letang</t>
  </si>
  <si>
    <t>Mattias Ekholm</t>
  </si>
  <si>
    <t>Seth Jarvis</t>
  </si>
  <si>
    <t>Jonathan Drouin</t>
  </si>
  <si>
    <t>Justin Faulk</t>
  </si>
  <si>
    <t>Gustav Forsling</t>
  </si>
  <si>
    <t>Jake McCabe</t>
  </si>
  <si>
    <t>Alexis Lafrenière</t>
  </si>
  <si>
    <t>Darnell Nurse</t>
  </si>
  <si>
    <t>Mikhail Sergachev</t>
  </si>
  <si>
    <t>Will Smith</t>
  </si>
  <si>
    <t>Devon Toews</t>
  </si>
  <si>
    <t>Jackson Lacombe</t>
  </si>
  <si>
    <t>John Marino</t>
  </si>
  <si>
    <t>Jonas Brodin</t>
  </si>
  <si>
    <t>Sam Bennett</t>
  </si>
  <si>
    <t>Nikolaj Ehlers</t>
  </si>
  <si>
    <t>Alex Wennberg</t>
  </si>
  <si>
    <t>Thomas Chabot</t>
  </si>
  <si>
    <t>Tomas Hertl</t>
  </si>
  <si>
    <t>Jordan Kyrou</t>
  </si>
  <si>
    <t>Anze Kopitar</t>
  </si>
  <si>
    <t>Pavel Dorofeyev</t>
  </si>
  <si>
    <t>Dylan Demelo</t>
  </si>
  <si>
    <t>Sean Monahan</t>
  </si>
  <si>
    <t>Conor Garland</t>
  </si>
  <si>
    <t>Mason Marchment</t>
  </si>
  <si>
    <t>Joel Eriksson Ek</t>
  </si>
  <si>
    <t>Dylan Guenther</t>
  </si>
  <si>
    <t>Dylan Cozens</t>
  </si>
  <si>
    <t>Chandler Stephenson</t>
  </si>
  <si>
    <t>Alex Texier</t>
  </si>
  <si>
    <t>Mikael Granlund</t>
  </si>
  <si>
    <t>Ryan Nugent-Hopkins</t>
  </si>
  <si>
    <t>Erik Karlsson</t>
  </si>
  <si>
    <t>Tyson Foerster</t>
  </si>
  <si>
    <t>Brady Tkachuk</t>
  </si>
  <si>
    <t>Roope Hintz</t>
  </si>
  <si>
    <t>Jackson Blake</t>
  </si>
  <si>
    <t>Matt Duchene</t>
  </si>
  <si>
    <t>Jared McCann</t>
  </si>
  <si>
    <t>Seth Jones</t>
  </si>
  <si>
    <t>Luke Evangelista</t>
  </si>
  <si>
    <t>Steven Stamkos</t>
  </si>
  <si>
    <t>Jaden Schwartz</t>
  </si>
  <si>
    <t>Sean Durzi</t>
  </si>
  <si>
    <t>Dougie Hamilton</t>
  </si>
  <si>
    <t>Anthony Mantha</t>
  </si>
  <si>
    <t>Owen Tippett</t>
  </si>
  <si>
    <t>Andrei Kuzmenko</t>
  </si>
  <si>
    <t>Brock Boeser</t>
  </si>
  <si>
    <t>Patrick Kane</t>
  </si>
  <si>
    <t>Ryan Donato</t>
  </si>
  <si>
    <t>Anton Lundell</t>
  </si>
  <si>
    <t>Shayne Gostisbehere</t>
  </si>
  <si>
    <t>Mason McTavish</t>
  </si>
  <si>
    <t>Dawson Mercer</t>
  </si>
  <si>
    <t>Damon Severson</t>
  </si>
  <si>
    <t>Valeri Nichushkin</t>
  </si>
  <si>
    <t>Arseny Gritsyuk</t>
  </si>
  <si>
    <t>Christian Dvorak</t>
  </si>
  <si>
    <t>Alex Ovechkin</t>
  </si>
  <si>
    <t>John Carlson</t>
  </si>
  <si>
    <t>Shane Pinto</t>
  </si>
  <si>
    <t>Marcus Johansson</t>
  </si>
  <si>
    <t>Kaapo Kakko</t>
  </si>
  <si>
    <t>Taylor Hall</t>
  </si>
  <si>
    <t>Ryan Leonard</t>
  </si>
  <si>
    <t>Adam Larsson</t>
  </si>
  <si>
    <t>Yan Kuznetsov</t>
  </si>
  <si>
    <t>Fabian Zetterlund</t>
  </si>
  <si>
    <t>Brayden Schenn</t>
  </si>
  <si>
    <t>Esa Lindell</t>
  </si>
  <si>
    <t>Middle-6</t>
  </si>
  <si>
    <t>Alex Laferriere</t>
  </si>
  <si>
    <t>Evander Kane</t>
  </si>
  <si>
    <t>Jacob Trouba</t>
  </si>
  <si>
    <t>Pavel Buchnevich</t>
  </si>
  <si>
    <t>Darren Raddysh</t>
  </si>
  <si>
    <t>Cam York</t>
  </si>
  <si>
    <t>Ilya Mikheyev</t>
  </si>
  <si>
    <t>Charlie McAvoy</t>
  </si>
  <si>
    <t>Josh Doan</t>
  </si>
  <si>
    <t>Sean Couturier</t>
  </si>
  <si>
    <t>Vasily Podkolzin</t>
  </si>
  <si>
    <t>Matt Coronato</t>
  </si>
  <si>
    <t>Bobby McMann</t>
  </si>
  <si>
    <t>Anders Lee</t>
  </si>
  <si>
    <t>Dmitry Orlov</t>
  </si>
  <si>
    <t>Jason Zucker</t>
  </si>
  <si>
    <t>Emil Heineman</t>
  </si>
  <si>
    <t>Sean Walker</t>
  </si>
  <si>
    <t>Owen Power</t>
  </si>
  <si>
    <t>Janis Moser</t>
  </si>
  <si>
    <t>Andrei Svechnikov</t>
  </si>
  <si>
    <t>Mikael Backlund</t>
  </si>
  <si>
    <t>Michael Bunting</t>
  </si>
  <si>
    <t>Hampus Lindholm</t>
  </si>
  <si>
    <t>Connor McMichael</t>
  </si>
  <si>
    <t>John Klingberg</t>
  </si>
  <si>
    <t>Kevin Bahl</t>
  </si>
  <si>
    <t>Brandt Clarke</t>
  </si>
  <si>
    <t>Dylan Samberg</t>
  </si>
  <si>
    <t>Jiri Kulich</t>
  </si>
  <si>
    <t>Ryan Hartman</t>
  </si>
  <si>
    <t>Josh Norris</t>
  </si>
  <si>
    <t>Michael Amadio</t>
  </si>
  <si>
    <t>Anthony Beauvillier</t>
  </si>
  <si>
    <t>Kiefer Sherwood</t>
  </si>
  <si>
    <t>Emmitt Finnie</t>
  </si>
  <si>
    <t>Jake Neighbours</t>
  </si>
  <si>
    <t>Blake Coleman</t>
  </si>
  <si>
    <t>Evan Rodrigues</t>
  </si>
  <si>
    <t>Charle-Edouard D'astous</t>
  </si>
  <si>
    <t>Will Cuylle</t>
  </si>
  <si>
    <t>Frank Nazar</t>
  </si>
  <si>
    <t>Ryan McLeod</t>
  </si>
  <si>
    <t>Anthony Cirelli</t>
  </si>
  <si>
    <t>Tyler Toffoli</t>
  </si>
  <si>
    <t>Jonathan Marchessault</t>
  </si>
  <si>
    <t>Teuvo Teravainen</t>
  </si>
  <si>
    <t>Dmitri Voronkov</t>
  </si>
  <si>
    <t>Justin Brazeau</t>
  </si>
  <si>
    <t>Bobby Brink</t>
  </si>
  <si>
    <t>Zach Benson</t>
  </si>
  <si>
    <t>Denton Mateychuk</t>
  </si>
  <si>
    <t>Neal Pionk</t>
  </si>
  <si>
    <t>Connor Brown</t>
  </si>
  <si>
    <t>Elias Lindholm</t>
  </si>
  <si>
    <t>Yanni Gourde</t>
  </si>
  <si>
    <t>Matvei Michkov</t>
  </si>
  <si>
    <t>Pavel Zacha</t>
  </si>
  <si>
    <t>Kasperi Kapanen</t>
  </si>
  <si>
    <t>Kyle Palmieri</t>
  </si>
  <si>
    <t>Justin Sourdif</t>
  </si>
  <si>
    <t>Noah Cates</t>
  </si>
  <si>
    <t>Philipp Kurashev</t>
  </si>
  <si>
    <t>Barrett Hayton</t>
  </si>
  <si>
    <t>Ben Kindel</t>
  </si>
  <si>
    <t>Pius Suter</t>
  </si>
  <si>
    <t>Jordan Spence</t>
  </si>
  <si>
    <t>Jack Quinn</t>
  </si>
  <si>
    <t>Braeden Bowman</t>
  </si>
  <si>
    <t>Cole Sillinger</t>
  </si>
  <si>
    <t>Brett Howden</t>
  </si>
  <si>
    <t>Eeli Tolvanen</t>
  </si>
  <si>
    <t>Simon Holmstrom</t>
  </si>
  <si>
    <t>Matt Roy</t>
  </si>
  <si>
    <t>Claude Giroux</t>
  </si>
  <si>
    <t>Trevor Moore</t>
  </si>
  <si>
    <t>Aaron Ekblad</t>
  </si>
  <si>
    <t>Tony Deangelo</t>
  </si>
  <si>
    <t>Cody Glass</t>
  </si>
  <si>
    <t>Ryan Greene</t>
  </si>
  <si>
    <t>Kaiden Guhle</t>
  </si>
  <si>
    <t>Jake Debrusk</t>
  </si>
  <si>
    <t>Ryan Pulock</t>
  </si>
  <si>
    <t>Ben Chiarot</t>
  </si>
  <si>
    <t>Thomas Novak</t>
  </si>
  <si>
    <t>Nate Schmidt</t>
  </si>
  <si>
    <t>Marcus Pettersson</t>
  </si>
  <si>
    <t>Oliver Bjorkstrand</t>
  </si>
  <si>
    <t>Nikita Zadorov</t>
  </si>
  <si>
    <t>Alex Vlasic</t>
  </si>
  <si>
    <t>Adam Pelech</t>
  </si>
  <si>
    <t>Brett Pesce</t>
  </si>
  <si>
    <t>Jordan Staal</t>
  </si>
  <si>
    <t>Frederick Gaudreau</t>
  </si>
  <si>
    <t>Sam Steel</t>
  </si>
  <si>
    <t>Brent Burns</t>
  </si>
  <si>
    <t>Joel Farabee</t>
  </si>
  <si>
    <t>Simon Nemec</t>
  </si>
  <si>
    <t>Eetu Luostarinen</t>
  </si>
  <si>
    <t>Jimmy Snuggerud</t>
  </si>
  <si>
    <t>Brady Skjei</t>
  </si>
  <si>
    <t>Andrew Copp</t>
  </si>
  <si>
    <t>Phillip Danault</t>
  </si>
  <si>
    <t>Easton Cowan</t>
  </si>
  <si>
    <t>Warren Foegele</t>
  </si>
  <si>
    <t>Connor Zary</t>
  </si>
  <si>
    <t>Gabriel Landeskog</t>
  </si>
  <si>
    <t>Jared Spurgeon</t>
  </si>
  <si>
    <t>Rasmus Sandin</t>
  </si>
  <si>
    <t>Victor Hedman</t>
  </si>
  <si>
    <t>Danila Yurov</t>
  </si>
  <si>
    <t>Urho Vaakanainen</t>
  </si>
  <si>
    <t>J.T. Compher</t>
  </si>
  <si>
    <t>Yegor Sharangovich</t>
  </si>
  <si>
    <t>Troy Stecher</t>
  </si>
  <si>
    <t>Alex Newhook</t>
  </si>
  <si>
    <t>Shane Wright</t>
  </si>
  <si>
    <t>Niko Mikkola</t>
  </si>
  <si>
    <t>Otto Stenberg</t>
  </si>
  <si>
    <t>Kirby Dach</t>
  </si>
  <si>
    <t>Cole Perfetti</t>
  </si>
  <si>
    <t>Alex Nikishin</t>
  </si>
  <si>
    <t>Olen Zellweger</t>
  </si>
  <si>
    <t>Max Domi</t>
  </si>
  <si>
    <t>Chris Kreider</t>
  </si>
  <si>
    <t>Max Shabanov</t>
  </si>
  <si>
    <t>Mackie Samoskevich</t>
  </si>
  <si>
    <t>Dante Fabbro</t>
  </si>
  <si>
    <t>Brayden McNabb</t>
  </si>
  <si>
    <t>Matias MacCelli</t>
  </si>
  <si>
    <t>Peyton Krebs</t>
  </si>
  <si>
    <t>Morgan Frost</t>
  </si>
  <si>
    <t>Collin Graf</t>
  </si>
  <si>
    <t>Ryker Evans</t>
  </si>
  <si>
    <t>Mathieu Olivier</t>
  </si>
  <si>
    <t>Samuel Girard</t>
  </si>
  <si>
    <t>Ryan McDonagh</t>
  </si>
  <si>
    <t>Erik Haula</t>
  </si>
  <si>
    <t>Nick Paul</t>
  </si>
  <si>
    <t>Jamie Benn</t>
  </si>
  <si>
    <t>Reilly Smith</t>
  </si>
  <si>
    <t>Kent Johnson</t>
  </si>
  <si>
    <t>Mikey Anderson</t>
  </si>
  <si>
    <t>Zachary Bolduc</t>
  </si>
  <si>
    <t>Jonathan Toews</t>
  </si>
  <si>
    <t>Ridly Greig</t>
  </si>
  <si>
    <t>Viktor Arvidsson</t>
  </si>
  <si>
    <t>Mavrik Bourque</t>
  </si>
  <si>
    <t>Parker Wotherspoon</t>
  </si>
  <si>
    <t>Noah Ostlund</t>
  </si>
  <si>
    <t>Matt Grzelcyk</t>
  </si>
  <si>
    <t>Nino Niederreiter</t>
  </si>
  <si>
    <t>Marat Khusnutdinov</t>
  </si>
  <si>
    <t>Emil Andrae</t>
  </si>
  <si>
    <t>Nick Blankenburg</t>
  </si>
  <si>
    <t>Jean-Gabriel Pageau</t>
  </si>
  <si>
    <t>Ross Colton</t>
  </si>
  <si>
    <t>Oliver Moore</t>
  </si>
  <si>
    <t>Kaedan Korczak</t>
  </si>
  <si>
    <t>Philip Tomasino</t>
  </si>
  <si>
    <t>Pierre-Luc Dubois</t>
  </si>
  <si>
    <t>Pontus Holmberg</t>
  </si>
  <si>
    <t>David Perron</t>
  </si>
  <si>
    <t>Nicolas Hague</t>
  </si>
  <si>
    <t>Artyom Levshunov</t>
  </si>
  <si>
    <t>Brian Dumoulin</t>
  </si>
  <si>
    <t>Depth</t>
  </si>
  <si>
    <t>Fraser Minten</t>
  </si>
  <si>
    <t>Jalen Chatfield</t>
  </si>
  <si>
    <t>Braden Schneider</t>
  </si>
  <si>
    <t>Josh Manson</t>
  </si>
  <si>
    <t>Tyler Myers</t>
  </si>
  <si>
    <t>Ryan Shea</t>
  </si>
  <si>
    <t>Pavol Regenda</t>
  </si>
  <si>
    <t>Corey Perry</t>
  </si>
  <si>
    <t>Alex Killorn</t>
  </si>
  <si>
    <t>Mason Lohrei</t>
  </si>
  <si>
    <t>Nick Perbix</t>
  </si>
  <si>
    <t>Wyatt Kaiser</t>
  </si>
  <si>
    <t>James Van Riemsdyk</t>
  </si>
  <si>
    <t>Sam Malinski</t>
  </si>
  <si>
    <t>Adam Lowry</t>
  </si>
  <si>
    <t>Jason Dickinson</t>
  </si>
  <si>
    <t>William Karlsson</t>
  </si>
  <si>
    <t>Nicholas Robertson</t>
  </si>
  <si>
    <t>Martin Fehervary</t>
  </si>
  <si>
    <t>Axel Sandin-Pellikka</t>
  </si>
  <si>
    <t>Michael Carcone</t>
  </si>
  <si>
    <t>Lawson Crouse</t>
  </si>
  <si>
    <t>Nicolas Roy</t>
  </si>
  <si>
    <t>Andrew Mangiapane</t>
  </si>
  <si>
    <t>Vladimir Tarasenko</t>
  </si>
  <si>
    <t>Alex Iafallo</t>
  </si>
  <si>
    <t>Alex Carrier</t>
  </si>
  <si>
    <t>Rasmus Ristolainen</t>
  </si>
  <si>
    <t>Ville Koivunen</t>
  </si>
  <si>
    <t>Artem Zub</t>
  </si>
  <si>
    <t>Mario Ferraro</t>
  </si>
  <si>
    <t>Denver Barkey</t>
  </si>
  <si>
    <t>Jonas Siegenthaler</t>
  </si>
  <si>
    <t>Jordan Martinook</t>
  </si>
  <si>
    <t>Conor Sheary</t>
  </si>
  <si>
    <t>Robby Fabbri</t>
  </si>
  <si>
    <t>Conor Timmins</t>
  </si>
  <si>
    <t>Victor Olofsson</t>
  </si>
  <si>
    <t>Timothy Liljegren</t>
  </si>
  <si>
    <t>Brandon Saad</t>
  </si>
  <si>
    <t>Carl Grundstrom</t>
  </si>
  <si>
    <t>Ethen Frank</t>
  </si>
  <si>
    <t>David Kampf</t>
  </si>
  <si>
    <t>Adam Gaudette</t>
  </si>
  <si>
    <t>Gabe Perreault</t>
  </si>
  <si>
    <t>Ryan Lindgren</t>
  </si>
  <si>
    <t>Henri Jokiharju</t>
  </si>
  <si>
    <t>Anthony Duclair</t>
  </si>
  <si>
    <t>Nikita Nesterenko</t>
  </si>
  <si>
    <t>Alex Steeves</t>
  </si>
  <si>
    <t>Ryan Poehling</t>
  </si>
  <si>
    <t>Jacob Middleton</t>
  </si>
  <si>
    <t>Andrew Peeke</t>
  </si>
  <si>
    <t>Jeff Skinner</t>
  </si>
  <si>
    <t>Cale Fleury</t>
  </si>
  <si>
    <t>Eric Robinson</t>
  </si>
  <si>
    <t>Brendan Gallagher</t>
  </si>
  <si>
    <t>Sam Rinzel</t>
  </si>
  <si>
    <t>Drew O'Connor</t>
  </si>
  <si>
    <t>Zach Whitecloud</t>
  </si>
  <si>
    <t>Pavel Mintyukov</t>
  </si>
  <si>
    <t>Vladislav Namestnikov</t>
  </si>
  <si>
    <t>Gage Goncalves</t>
  </si>
  <si>
    <t>Logan Stanley</t>
  </si>
  <si>
    <t>Marco Kasper</t>
  </si>
  <si>
    <t>Mason Appleton</t>
  </si>
  <si>
    <t>Nathan Walker</t>
  </si>
  <si>
    <t>Carson Soucy</t>
  </si>
  <si>
    <t>Alex Romanov</t>
  </si>
  <si>
    <t>Nick Seeler</t>
  </si>
  <si>
    <t>Taylor Raddysh</t>
  </si>
  <si>
    <t>Nick Foligno</t>
  </si>
  <si>
    <t>Nic Dowd</t>
  </si>
  <si>
    <t>Oliver Kapanen</t>
  </si>
  <si>
    <t>Dalibor Dvorsky</t>
  </si>
  <si>
    <t>Nick Jensen</t>
  </si>
  <si>
    <t>Aatu Raty</t>
  </si>
  <si>
    <t>Jaccob Slavin</t>
  </si>
  <si>
    <t>Adam Wilsby</t>
  </si>
  <si>
    <t>Mackenzie MacEachern</t>
  </si>
  <si>
    <t>Shakir Mukhamadullin</t>
  </si>
  <si>
    <t>Ryan Strome</t>
  </si>
  <si>
    <t>Isak Rosen</t>
  </si>
  <si>
    <t>Brandon Carlo</t>
  </si>
  <si>
    <t>Jack Drury</t>
  </si>
  <si>
    <t>Noah Laba</t>
  </si>
  <si>
    <t>Maxwell Crozier</t>
  </si>
  <si>
    <t>Kevin Hayes</t>
  </si>
  <si>
    <t>Jordan Harris</t>
  </si>
  <si>
    <t>Jack McBain</t>
  </si>
  <si>
    <t>Nick Lardis</t>
  </si>
  <si>
    <t>Tanner Jeannot</t>
  </si>
  <si>
    <t>William Carrier</t>
  </si>
  <si>
    <t>Ian Moore</t>
  </si>
  <si>
    <t>Miles Wood</t>
  </si>
  <si>
    <t>Scott Laughton</t>
  </si>
  <si>
    <t>Nick Desimone</t>
  </si>
  <si>
    <t>Fedor Svechkov</t>
  </si>
  <si>
    <t>Berkly Catton</t>
  </si>
  <si>
    <t>Joel Edmundson</t>
  </si>
  <si>
    <t>Joel Nystrom</t>
  </si>
  <si>
    <t>Marcus Foligno</t>
  </si>
  <si>
    <t>Jonny Brodzinski</t>
  </si>
  <si>
    <t>Ben Hutton</t>
  </si>
  <si>
    <t>Matthew Robertson</t>
  </si>
  <si>
    <t>Dennis Cholowski</t>
  </si>
  <si>
    <t>A.J. Greer</t>
  </si>
  <si>
    <t>Blake Lizotte</t>
  </si>
  <si>
    <t>Paul Cotter</t>
  </si>
  <si>
    <t>Dominic James</t>
  </si>
  <si>
    <t>Mathieu Joseph</t>
  </si>
  <si>
    <t>Yakov Trenin</t>
  </si>
  <si>
    <t>Nils Lundkvist</t>
  </si>
  <si>
    <t>Drew Helleson</t>
  </si>
  <si>
    <t>Brenden Dillon</t>
  </si>
  <si>
    <t>Sammy Blais</t>
  </si>
  <si>
    <t>Joel Armia</t>
  </si>
  <si>
    <t>Brett Kulak</t>
  </si>
  <si>
    <t>Lukas Reichel</t>
  </si>
  <si>
    <t>Rutger McGroarty</t>
  </si>
  <si>
    <t>Chris Tanev</t>
  </si>
  <si>
    <t>William Borgen</t>
  </si>
  <si>
    <t>Zemgus Girgensons</t>
  </si>
  <si>
    <t>Alex Turcotte</t>
  </si>
  <si>
    <t>Cody Ceci</t>
  </si>
  <si>
    <t>Dakota Joshua</t>
  </si>
  <si>
    <t>Jake Evans</t>
  </si>
  <si>
    <t>Nikita Grebenkin</t>
  </si>
  <si>
    <t>Reid Schaefer</t>
  </si>
  <si>
    <t>Ondrej Palat</t>
  </si>
  <si>
    <t>Max Sasson</t>
  </si>
  <si>
    <t>John Leonard</t>
  </si>
  <si>
    <t>Jesperi Kotkaniemi</t>
  </si>
  <si>
    <t>Ian Cole</t>
  </si>
  <si>
    <t>Josh Anderson</t>
  </si>
  <si>
    <t>Daniil but</t>
  </si>
  <si>
    <t>Jani Nyman</t>
  </si>
  <si>
    <t>Alex Petrovic</t>
  </si>
  <si>
    <t>Linus Karlsson</t>
  </si>
  <si>
    <t>Justin Hryckowian</t>
  </si>
  <si>
    <t>Jonatan Berggren</t>
  </si>
  <si>
    <t>Radko Gudas</t>
  </si>
  <si>
    <t>Matt Savoie</t>
  </si>
  <si>
    <t>Emil Martinsen Lilleberg</t>
  </si>
  <si>
    <t>Morgan Barron</t>
  </si>
  <si>
    <t>Yegor Chinakhov</t>
  </si>
  <si>
    <t>Filip Hallander</t>
  </si>
  <si>
    <t>Oskar Sundqvist</t>
  </si>
  <si>
    <t>Nick Leddy</t>
  </si>
  <si>
    <t>Marshall Warren</t>
  </si>
  <si>
    <t>Erik Cernak</t>
  </si>
  <si>
    <t>Jake Bean</t>
  </si>
  <si>
    <t>Scott Mayfield</t>
  </si>
  <si>
    <t>Tom Willander</t>
  </si>
  <si>
    <t>Michael Misa</t>
  </si>
  <si>
    <t>Scott Morrow</t>
  </si>
  <si>
    <t>Stefan Noesen</t>
  </si>
  <si>
    <t>Frank Vatrano</t>
  </si>
  <si>
    <t>Jacob Melanson</t>
  </si>
  <si>
    <t>Elmer Soderblom</t>
  </si>
  <si>
    <t>Olli Maatta</t>
  </si>
  <si>
    <t>Mark Jankowski</t>
  </si>
  <si>
    <t>Uvis Balinskis</t>
  </si>
  <si>
    <t>Matthew Wood</t>
  </si>
  <si>
    <t>Matt Dumba</t>
  </si>
  <si>
    <t>Kailer Yamamoto</t>
  </si>
  <si>
    <t>Nick Cousins</t>
  </si>
  <si>
    <t>Logan Mailloux</t>
  </si>
  <si>
    <t>Michael Eyssimont</t>
  </si>
  <si>
    <t>Adam Klapka</t>
  </si>
  <si>
    <t>Adam Henrique</t>
  </si>
  <si>
    <t>Colton Dach</t>
  </si>
  <si>
    <t>Mark Kastelic</t>
  </si>
  <si>
    <t>Alex Holtz</t>
  </si>
  <si>
    <t>Nick Bjugstad</t>
  </si>
  <si>
    <t>Justin Barron</t>
  </si>
  <si>
    <t>Caleb Jones</t>
  </si>
  <si>
    <t>Ben Meyers</t>
  </si>
  <si>
    <t>Lian Bichsel</t>
  </si>
  <si>
    <t>Keegan Kolesar</t>
  </si>
  <si>
    <t>Jamie Oleksiak</t>
  </si>
  <si>
    <t>Gavin Brindley</t>
  </si>
  <si>
    <t>Tyson Kozak</t>
  </si>
  <si>
    <t>Sean Kuraly</t>
  </si>
  <si>
    <t>Cole Smith</t>
  </si>
  <si>
    <t>Michael Rasmussen</t>
  </si>
  <si>
    <t>Lars Eller</t>
  </si>
  <si>
    <t>Connor Dewar</t>
  </si>
  <si>
    <t>Jayden Struble</t>
  </si>
  <si>
    <t>Vladislav Kolyachonok</t>
  </si>
  <si>
    <t>Scott Sabourin</t>
  </si>
  <si>
    <t>Danton Heinen</t>
  </si>
  <si>
    <t>Kevin Stenlund</t>
  </si>
  <si>
    <t>Michael McCarron</t>
  </si>
  <si>
    <t>Michael Brandsegg-Nygård</t>
  </si>
  <si>
    <t>Louis Crevier</t>
  </si>
  <si>
    <t>Harrison Brunicke</t>
  </si>
  <si>
    <t>Maxim Tsyplakov</t>
  </si>
  <si>
    <t>Maveric Lamoureux</t>
  </si>
  <si>
    <t>Trevor Van Riemsdyk</t>
  </si>
  <si>
    <t>Nate Danielson</t>
  </si>
  <si>
    <t>Noel Acciari</t>
  </si>
  <si>
    <t>Tyson Jost</t>
  </si>
  <si>
    <t>Ilya Lyubushkin</t>
  </si>
  <si>
    <t>Mike Reilly</t>
  </si>
  <si>
    <t>Gustav Nyquist</t>
  </si>
  <si>
    <t>Ty Emberson</t>
  </si>
  <si>
    <t>Samuel Honzek</t>
  </si>
  <si>
    <t>Ryan Graves</t>
  </si>
  <si>
    <t>Nils Hoglander</t>
  </si>
  <si>
    <t>Steven Lorentz</t>
  </si>
  <si>
    <t>Egor Zamula</t>
  </si>
  <si>
    <t>Zeev Buium</t>
  </si>
  <si>
    <t>Jordan Greenway</t>
  </si>
  <si>
    <t>Connor Murphy</t>
  </si>
  <si>
    <t>Vinnie Hinostroza</t>
  </si>
  <si>
    <t>Tyler Kleven</t>
  </si>
  <si>
    <t>Zach Bogosian</t>
  </si>
  <si>
    <t>Ethan Cardwell</t>
  </si>
  <si>
    <t>Replacement</t>
  </si>
  <si>
    <t>Ty Dellandrea</t>
  </si>
  <si>
    <t>Nico Sturm</t>
  </si>
  <si>
    <t>Tanner Pearson</t>
  </si>
  <si>
    <t>Spencer Stastney</t>
  </si>
  <si>
    <t>Calum Ritchie</t>
  </si>
  <si>
    <t>Joel Hanley</t>
  </si>
  <si>
    <t>Jack St. Ivany</t>
  </si>
  <si>
    <t>Jeremy Lauzon</t>
  </si>
  <si>
    <t>Jesper Boqvist</t>
  </si>
  <si>
    <t>Kyle Capobianco</t>
  </si>
  <si>
    <t>Cole Koepke</t>
  </si>
  <si>
    <t>Mattias Janmark</t>
  </si>
  <si>
    <t>Sam Colangelo</t>
  </si>
  <si>
    <t>Simon Benoit</t>
  </si>
  <si>
    <t>Jonathan Aspirot</t>
  </si>
  <si>
    <t>Michael Kesselring</t>
  </si>
  <si>
    <t>Justin Kirkland</t>
  </si>
  <si>
    <t>Joe Veleno</t>
  </si>
  <si>
    <t>Ryan Winterton</t>
  </si>
  <si>
    <t>Jonathan Lekkerimaki</t>
  </si>
  <si>
    <t>Albert Johansson</t>
  </si>
  <si>
    <t>Adam Boqvist</t>
  </si>
  <si>
    <t>Oskar Back</t>
  </si>
  <si>
    <t>Olle Lycksell</t>
  </si>
  <si>
    <t>Sam Dickinson</t>
  </si>
  <si>
    <t>Marc Gatcomb</t>
  </si>
  <si>
    <t>Alexei Toropchenko</t>
  </si>
  <si>
    <t>Vincent Iorio</t>
  </si>
  <si>
    <t>Parker Kelly</t>
  </si>
  <si>
    <t>Trent Frederic</t>
  </si>
  <si>
    <t>Tyler Tucker</t>
  </si>
  <si>
    <t>Sonny Milano</t>
  </si>
  <si>
    <t>Landon Slaggert</t>
  </si>
  <si>
    <t>Declan Chisholm</t>
  </si>
  <si>
    <t>Brett Berard</t>
  </si>
  <si>
    <t>Connor Clifton</t>
  </si>
  <si>
    <t>Rodrigo Abols</t>
  </si>
  <si>
    <t>Dmitri Simashev</t>
  </si>
  <si>
    <t>Evgeny Dadonov</t>
  </si>
  <si>
    <t>Isac Lundestrom</t>
  </si>
  <si>
    <t>Juuso Parssinen</t>
  </si>
  <si>
    <t>Stephen Halliday</t>
  </si>
  <si>
    <t>Ilya Solovyov</t>
  </si>
  <si>
    <t>Ozzy Wiesblatt</t>
  </si>
  <si>
    <t>Luca Del Bel Belluz</t>
  </si>
  <si>
    <t>Casey Cizikas</t>
  </si>
  <si>
    <t>Colin Miller</t>
  </si>
  <si>
    <t>Tye Kartye</t>
  </si>
  <si>
    <t>Radek Faksa</t>
  </si>
  <si>
    <t>Josh Mahura</t>
  </si>
  <si>
    <t>Jeff Petry</t>
  </si>
  <si>
    <t>Jack Ahcan</t>
  </si>
  <si>
    <t>Alec Regula</t>
  </si>
  <si>
    <t>Adam Erne</t>
  </si>
  <si>
    <t>Brayden Pachal</t>
  </si>
  <si>
    <t>Joel Kiviranta</t>
  </si>
  <si>
    <t>Dakota Mermis</t>
  </si>
  <si>
    <t>Brandon Duhaime</t>
  </si>
  <si>
    <t>Jacob Bernard-Docker</t>
  </si>
  <si>
    <t>Alex Kerfoot</t>
  </si>
  <si>
    <t>Sam Carrick</t>
  </si>
  <si>
    <t>Adam Edstrom</t>
  </si>
  <si>
    <t>Jack Finley</t>
  </si>
  <si>
    <t>David Tomasek</t>
  </si>
  <si>
    <t>Colin Blackwell</t>
  </si>
  <si>
    <t>Colton Sissons</t>
  </si>
  <si>
    <t>Joona Koppanen</t>
  </si>
  <si>
    <t>Conor Geekie</t>
  </si>
  <si>
    <t>Zack Ostapchuk</t>
  </si>
  <si>
    <t>Luke Kunin</t>
  </si>
  <si>
    <t>Beck Malenstyn</t>
  </si>
  <si>
    <t>Garnet Hathaway</t>
  </si>
  <si>
    <t>Nikolas Matinpalo</t>
  </si>
  <si>
    <t>Josh Dunne</t>
  </si>
  <si>
    <t>Calle Jarnkrok</t>
  </si>
  <si>
    <t>Cole Schwindt</t>
  </si>
  <si>
    <t>Kyle MacLean</t>
  </si>
  <si>
    <t>Colton White</t>
  </si>
  <si>
    <t>Bradly Nadeau</t>
  </si>
  <si>
    <t>Owen Beck</t>
  </si>
  <si>
    <t>Brendan Gaunce</t>
  </si>
  <si>
    <t>Noah Juulsen</t>
  </si>
  <si>
    <t>Ross Johnston</t>
  </si>
  <si>
    <t>Brandon Tanev</t>
  </si>
  <si>
    <t>Zach Aston-Reese</t>
  </si>
  <si>
    <t>C/L</t>
  </si>
  <si>
    <t>Victor Soderstrom</t>
  </si>
  <si>
    <t>Vincent Desharnais</t>
  </si>
  <si>
    <t>Charles-Alexis Legault</t>
  </si>
  <si>
    <t>Jeffrey Viel</t>
  </si>
  <si>
    <t>Daemon Hunt</t>
  </si>
  <si>
    <t>Ryan Lomberg</t>
  </si>
  <si>
    <t>Jacob Bryson</t>
  </si>
  <si>
    <t>Elias Pettersson (D)</t>
  </si>
  <si>
    <t>Nathan Bastian</t>
  </si>
  <si>
    <t>Noah Philp</t>
  </si>
  <si>
    <t>Jansen Harkins</t>
  </si>
  <si>
    <t>Michael Callahan</t>
  </si>
  <si>
    <t>Hendrix Lapierre</t>
  </si>
  <si>
    <t>Juho Lammikko</t>
  </si>
  <si>
    <t>Zakhar Bardakov</t>
  </si>
  <si>
    <t>Jonah Gadjovich</t>
  </si>
  <si>
    <t>Donovan Sebrango</t>
  </si>
  <si>
    <t>Luke Schenn</t>
  </si>
  <si>
    <t>David Jiricek</t>
  </si>
  <si>
    <t>Declan Carlile</t>
  </si>
  <si>
    <t>Cole Reinhardt</t>
  </si>
  <si>
    <t>Isaac Howard</t>
  </si>
  <si>
    <t>Matthew Kessel</t>
  </si>
  <si>
    <t>Jacob Moverare</t>
  </si>
  <si>
    <t>Brian Halonen</t>
  </si>
  <si>
    <t>Hunter Brzustewicz</t>
  </si>
  <si>
    <t>Zach Metsa</t>
  </si>
  <si>
    <t>Brendan Smith</t>
  </si>
  <si>
    <t>Jeff Malott</t>
  </si>
  <si>
    <t>Pierre-Olivier Joseph</t>
  </si>
  <si>
    <t>Philippe Myers</t>
  </si>
  <si>
    <t>Barclay Goodrow</t>
  </si>
  <si>
    <t>Sam Lafferty</t>
  </si>
  <si>
    <t>Zayne Parekh</t>
  </si>
  <si>
    <t>Adam Ginning</t>
  </si>
  <si>
    <t>Steven Santini</t>
  </si>
  <si>
    <t>Mitchell Chaffee</t>
  </si>
  <si>
    <t>Adam Engstrom</t>
  </si>
  <si>
    <t>Travis Hamonic</t>
  </si>
  <si>
    <t>Curtis Lazar</t>
  </si>
  <si>
    <t>Liam Ohgren</t>
  </si>
  <si>
    <t>Travis Mitchell</t>
  </si>
  <si>
    <t>Max Jones</t>
  </si>
  <si>
    <t>Brennan Othmann</t>
  </si>
  <si>
    <t>Matt Rempe</t>
  </si>
  <si>
    <t>Dylan McIlrath</t>
  </si>
  <si>
    <t>Arshdeep Bains</t>
  </si>
  <si>
    <t>Jared Davidson</t>
  </si>
  <si>
    <t>Tyler Pitlick</t>
  </si>
  <si>
    <t>Noah Gregor</t>
  </si>
  <si>
    <t>Liam O'Brien</t>
  </si>
  <si>
    <t>Haydn Fleury</t>
  </si>
  <si>
    <t>Victor Mancini</t>
  </si>
  <si>
    <t>Angus Crookshank</t>
  </si>
  <si>
    <t>Parker Ford</t>
  </si>
  <si>
    <t>Nikita Chibrikov</t>
  </si>
  <si>
    <t>Samuel Helenius</t>
  </si>
  <si>
    <t>Ryan Reaves</t>
  </si>
  <si>
    <t>Nicolas Deslauriers</t>
  </si>
  <si>
    <t>Luke Glendening</t>
  </si>
  <si>
    <t>John Beecher</t>
  </si>
  <si>
    <t>Ben Jones</t>
  </si>
  <si>
    <t>Arber Xhekaj</t>
  </si>
  <si>
    <t>Jack Devine</t>
  </si>
  <si>
    <t>Curtis Douglas</t>
  </si>
  <si>
    <t>Jake Christiansen</t>
  </si>
  <si>
    <t>Patrik Laine</t>
  </si>
  <si>
    <t>Kurtis MacDermid</t>
  </si>
  <si>
    <t>Jack Studnicka</t>
  </si>
  <si>
    <t>Hayden Hodgson</t>
  </si>
  <si>
    <t>Aleksanteri Kaskimaki</t>
  </si>
  <si>
    <t>Lundell Jan 29</t>
  </si>
  <si>
    <t>Ekholm Jan 29</t>
  </si>
  <si>
    <t>Marchand Jan 29</t>
  </si>
  <si>
    <t>Zacha Jan 29</t>
  </si>
  <si>
    <t>E Lindholm Jan 28</t>
  </si>
  <si>
    <t>Hughes Jan 29</t>
  </si>
  <si>
    <t>2025020824 CGY</t>
  </si>
  <si>
    <t>2025020826 BOS</t>
  </si>
  <si>
    <t>2025020826 NYR</t>
  </si>
  <si>
    <t>2025020828 LAK</t>
  </si>
  <si>
    <t>2025020828 CBJ</t>
  </si>
  <si>
    <t>2025020827 NYI</t>
  </si>
  <si>
    <t>2025020827 PHI</t>
  </si>
  <si>
    <t>2025020825 UTA</t>
  </si>
  <si>
    <t>2025020825 TBL</t>
  </si>
  <si>
    <t>2025020829 ANA</t>
  </si>
  <si>
    <t>2025020829 EDM</t>
  </si>
  <si>
    <t>2025020831 BUF</t>
  </si>
  <si>
    <t>2025020831 TOR</t>
  </si>
  <si>
    <t>2025020833 LAK</t>
  </si>
  <si>
    <t>2025020833 DET</t>
  </si>
  <si>
    <t>2025020830 NSH</t>
  </si>
  <si>
    <t>2025020830 BOS</t>
  </si>
  <si>
    <t>2025020834 UTA</t>
  </si>
  <si>
    <t>2025020834 FLA</t>
  </si>
  <si>
    <t>2025020832 VGK</t>
  </si>
  <si>
    <t>2025020832 MTL</t>
  </si>
  <si>
    <t>2025020835 WPG</t>
  </si>
  <si>
    <t>2025020835 NJD</t>
  </si>
  <si>
    <t>2025020837 CHI</t>
  </si>
  <si>
    <t>2025020837 MIN</t>
  </si>
  <si>
    <t>2025020836 DAL</t>
  </si>
  <si>
    <t>2025020836 STL</t>
  </si>
  <si>
    <t>2025020838 SJS</t>
  </si>
  <si>
    <t>2025020838 VAN</t>
  </si>
  <si>
    <t>2025020839 WSH</t>
  </si>
  <si>
    <t>2025020839 SEA</t>
  </si>
  <si>
    <t>2025020840 PHI</t>
  </si>
  <si>
    <t>2025020840 CBJ</t>
  </si>
  <si>
    <t>2025020841 COL</t>
  </si>
  <si>
    <t>2025020841 OTT</t>
  </si>
  <si>
    <t>2025020842 NYR</t>
  </si>
  <si>
    <t>2025020842 NYI</t>
  </si>
  <si>
    <t>Foligno Jan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</si>
</sst>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46053</v>
      </c>
      <c r="S1" s="1"/>
      <c r="V1" s="42">
        <v>3.05</v>
      </c>
      <c r="X1" s="42">
        <f>'2026'!BJ1</f>
        <v>109</v>
      </c>
      <c r="Y1" s="42">
        <f>'2026'!BK1</f>
        <v>-145</v>
      </c>
      <c r="Z1" s="42">
        <f>'2026'!BL1</f>
        <v>-118</v>
      </c>
      <c r="AA1" s="42">
        <f>'2026'!BM1</f>
        <v>108</v>
      </c>
    </row>
    <row r="2" spans="1:27" x14ac:dyDescent="0.2">
      <c r="A2" s="36" t="s">
        <v>242</v>
      </c>
      <c r="B2" s="35">
        <f ca="1">TODAY()+1</f>
        <v>46054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3.15</v>
      </c>
      <c r="X2" s="42">
        <f>'2026'!BJ2</f>
        <v>-109</v>
      </c>
      <c r="Y2" s="42">
        <f>'2026'!BK2</f>
        <v>145</v>
      </c>
      <c r="Z2" s="42">
        <f>'2026'!BL2</f>
        <v>118</v>
      </c>
      <c r="AA2" s="42">
        <f>'2026'!BM2</f>
        <v>-108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1588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46053</v>
      </c>
      <c r="B5" s="1" t="str" cm="1">
        <f t="array" aca="1" ref="B5:C38" ca="1">_xlfn._xlws.FILTER('2026'!A:B,('2026'!C:C=Projections!B1)+('2026'!C:C=Projections!B2))</f>
        <v>2025020859 LAK</v>
      </c>
      <c r="C5">
        <f ca="1"/>
        <v>2025020859</v>
      </c>
      <c r="D5" s="7">
        <f ca="1">_xlfn.XLOOKUP(B5,'2026'!A:A,'2026'!AT:AT)</f>
        <v>2.7582086486486483</v>
      </c>
      <c r="E5" s="7">
        <f ca="1">_xlfn.XLOOKUP(B5,'2026'!A:A,'2026'!Z:Z)</f>
        <v>0.97499999999999998</v>
      </c>
      <c r="F5" s="39" t="str">
        <f ca="1">_xlfn.XLOOKUP(B5,'2026'!A:A,'2026'!E:E)</f>
        <v>LAK</v>
      </c>
      <c r="G5" s="5">
        <f ca="1">D5/E6</f>
        <v>2.7582086486486483</v>
      </c>
      <c r="H5" s="5">
        <f ca="1">SUMIFS(Goalies!$J:$J,Goalies!$C:$C,Projections!$F5,Goalies!$A:$A,Projections!H$2)</f>
        <v>0.97499999999999998</v>
      </c>
      <c r="I5" s="5">
        <f ca="1">SUMIFS(Goalies!$J:$J,Goalies!$C:$C,Projections!$F5,Goalies!$A:$A,Projections!I$2)</f>
        <v>0.97499999999999998</v>
      </c>
      <c r="J5" s="5">
        <f ca="1">SUMIFS(Goalies!$J:$J,Goalies!$C:$C,Projections!$F5,Goalies!$A:$A,Projections!J$2)</f>
        <v>1.04</v>
      </c>
      <c r="K5" s="5">
        <f ca="1">SUMIFS(Goalies!$J:$J,Goalies!$C:$C,Projections!$F5,Goalies!$A:$A,Projections!K$2)</f>
        <v>1.04</v>
      </c>
      <c r="L5" s="5">
        <f ca="1">IFERROR($G5*H6,0)</f>
        <v>2.8685369945945944</v>
      </c>
      <c r="M5" s="5">
        <f ca="1">IFERROR($G5*I6,0)</f>
        <v>5.6129546000000001</v>
      </c>
      <c r="N5" s="5">
        <f ca="1">IFERROR($G5*J6,0)</f>
        <v>2.8685369945945944</v>
      </c>
      <c r="O5" s="5">
        <f ca="1">IFERROR($G5*K6,0)</f>
        <v>5.6129546000000001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Darcy Kuemper</v>
      </c>
      <c r="R5" s="5" t="str" cm="1">
        <f t="array" aca="1" ref="R5" ca="1">_xlfn.XLOOKUP(1, (Goalies!C:C=Projections!W5)*(Goalies!A:A=Projections!$R$4), Goalies!D:D)</f>
        <v>Anton Forsberg</v>
      </c>
      <c r="S5" s="24">
        <v>1</v>
      </c>
      <c r="T5" s="5">
        <f ca="1">IFERROR(L5*S6+(1-S6)*M5,0)</f>
        <v>5.6129546000000001</v>
      </c>
      <c r="U5" s="5"/>
      <c r="V5" s="5"/>
      <c r="W5" s="40" t="str">
        <f t="shared" ref="W5:W12" ca="1" si="0">F5</f>
        <v>LAK</v>
      </c>
      <c r="X5" s="43" t="e">
        <f ca="1">'2026'!BJ3</f>
        <v>#N/A</v>
      </c>
      <c r="Y5" s="43" t="e">
        <f ca="1">'2026'!BK3</f>
        <v>#N/A</v>
      </c>
      <c r="Z5" s="43" t="e">
        <f ca="1">'2026'!BL3</f>
        <v>#N/A</v>
      </c>
      <c r="AA5" s="43" t="e">
        <f ca="1">'2026'!BM3</f>
        <v>#N/A</v>
      </c>
    </row>
    <row r="6" spans="1:27" x14ac:dyDescent="0.2">
      <c r="A6" s="34">
        <f ca="1">IF(D6=0,"0",(_xlfn.XLOOKUP(B6,'2026'!A:A,'2026'!C:C)))</f>
        <v>46053</v>
      </c>
      <c r="B6" t="str">
        <f ca="1"/>
        <v>2025020859 PHI</v>
      </c>
      <c r="C6">
        <f ca="1"/>
        <v>2025020859</v>
      </c>
      <c r="D6" s="7">
        <f ca="1">_xlfn.XLOOKUP(B6,'2026'!A:A,'2026'!AT:AT)</f>
        <v>2.6621359090560435</v>
      </c>
      <c r="E6" s="7">
        <f ca="1">_xlfn.XLOOKUP(B6,'2026'!A:A,'2026'!Z:Z)</f>
        <v>1</v>
      </c>
      <c r="F6" s="39" t="str">
        <f ca="1">_xlfn.XLOOKUP(B6,'2026'!A:A,'2026'!E:E)</f>
        <v>PHI</v>
      </c>
      <c r="G6" s="5">
        <f ca="1">D6/E5</f>
        <v>2.7303958041600445</v>
      </c>
      <c r="H6" s="5">
        <f ca="1">SUMIFS(Goalies!$J:$J,Goalies!$C:$C,Projections!$F6,Goalies!$A:$A,Projections!H$4)</f>
        <v>1.04</v>
      </c>
      <c r="I6" s="5">
        <f ca="1">SUMIFS(Goalies!$J:$J,Goalies!$C:$C,Projections!$F6,Goalies!$A:$A,Projections!I$4)</f>
        <v>2.0350000000000001</v>
      </c>
      <c r="J6" s="5">
        <f ca="1">SUMIFS(Goalies!$J:$J,Goalies!$C:$C,Projections!$F6,Goalies!$A:$A,Projections!J$4)</f>
        <v>1.04</v>
      </c>
      <c r="K6" s="5">
        <f ca="1">SUMIFS(Goalies!$J:$J,Goalies!$C:$C,Projections!$F6,Goalies!$A:$A,Projections!K$4)</f>
        <v>2.0350000000000001</v>
      </c>
      <c r="L6" s="5">
        <f ca="1">IFERROR($G6*H5,0)</f>
        <v>2.6621359090560435</v>
      </c>
      <c r="M6" s="5">
        <f ca="1">IFERROR($G6*I5,0)</f>
        <v>2.6621359090560435</v>
      </c>
      <c r="N6" s="5">
        <f ca="1">IFERROR($G6*J5,0)</f>
        <v>2.8396116363264463</v>
      </c>
      <c r="O6" s="5">
        <f ca="1">IFERROR($G6*K5,0)</f>
        <v>2.8396116363264463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Samuel Ersson</v>
      </c>
      <c r="R6" s="5" t="str" cm="1">
        <f t="array" aca="1" ref="R6" ca="1">_xlfn.XLOOKUP(1, (Goalies!C:C=Projections!W6)*(Goalies!A:A=Projections!$R$4), Goalies!D:D)</f>
        <v>Dan Vladar</v>
      </c>
      <c r="S6" s="24">
        <v>0</v>
      </c>
      <c r="T6" s="5">
        <f ca="1">IFERROR(L6*S5+(1-S5)*N6,0)</f>
        <v>2.6621359090560435</v>
      </c>
      <c r="U6" s="5"/>
      <c r="V6" s="5"/>
      <c r="W6" s="40" t="str">
        <f t="shared" ca="1" si="0"/>
        <v>PHI</v>
      </c>
      <c r="X6" s="43" t="e">
        <f ca="1">'2026'!BJ4</f>
        <v>#N/A</v>
      </c>
      <c r="Y6" s="43" t="e">
        <f ca="1">'2026'!BK4</f>
        <v>#N/A</v>
      </c>
      <c r="Z6" s="43" t="e">
        <f ca="1">'2026'!BL4</f>
        <v>#N/A</v>
      </c>
      <c r="AA6" s="43" t="e">
        <f ca="1">'2026'!BM4</f>
        <v>#N/A</v>
      </c>
    </row>
    <row r="7" spans="1:27" x14ac:dyDescent="0.2">
      <c r="A7" s="34">
        <f ca="1">IF(D7=0,"0",(_xlfn.XLOOKUP(B7,'2026'!A:A,'2026'!C:C)))</f>
        <v>46053</v>
      </c>
      <c r="B7" t="str">
        <f ca="1"/>
        <v>2025020860 COL</v>
      </c>
      <c r="C7">
        <f ca="1"/>
        <v>2025020860</v>
      </c>
      <c r="D7" s="7">
        <f ca="1">_xlfn.XLOOKUP(B7,'2026'!A:A,'2026'!AT:AT)</f>
        <v>3.4063233168192553</v>
      </c>
      <c r="E7" s="7">
        <f ca="1">_xlfn.XLOOKUP(B7,'2026'!A:A,'2026'!Z:Z)</f>
        <v>1</v>
      </c>
      <c r="F7" s="39" t="str">
        <f ca="1">_xlfn.XLOOKUP(B7,'2026'!A:A,'2026'!E:E)</f>
        <v>COL</v>
      </c>
      <c r="G7" s="5">
        <f ca="1">D7/E8</f>
        <v>3.4581962607302086</v>
      </c>
      <c r="H7" s="5">
        <f ca="1">SUMIFS(Goalies!$J:$J,Goalies!$C:$C,Projections!$F7,Goalies!$A:$A,Projections!H$2)</f>
        <v>1</v>
      </c>
      <c r="I7" s="5">
        <f ca="1">SUMIFS(Goalies!$J:$J,Goalies!$C:$C,Projections!$F7,Goalies!$A:$A,Projections!I$2)</f>
        <v>1</v>
      </c>
      <c r="J7" s="5">
        <f ca="1">SUMIFS(Goalies!$J:$J,Goalies!$C:$C,Projections!$F7,Goalies!$A:$A,Projections!J$2)</f>
        <v>1</v>
      </c>
      <c r="K7" s="5">
        <f ca="1">SUMIFS(Goalies!$J:$J,Goalies!$C:$C,Projections!$F7,Goalies!$A:$A,Projections!K$2)</f>
        <v>1</v>
      </c>
      <c r="L7" s="5">
        <f ca="1">IFERROR($G7*H8,0)</f>
        <v>3.4063233168192553</v>
      </c>
      <c r="M7" s="5">
        <f ca="1">IFERROR($G7*I8,0)</f>
        <v>3.5273601859448127</v>
      </c>
      <c r="N7" s="5">
        <f ca="1">IFERROR($G7*J8,0)</f>
        <v>3.4063233168192553</v>
      </c>
      <c r="O7" s="5">
        <f ca="1">IFERROR($G7*K8,0)</f>
        <v>3.5273601859448127</v>
      </c>
      <c r="P7" s="2" t="str">
        <f ca="1">_xlfn.XLOOKUP(B7,'2026'!A:A,'2026'!AS:AS)</f>
        <v>Weak</v>
      </c>
      <c r="Q7" s="5" t="str" cm="1">
        <f t="array" aca="1" ref="Q7" ca="1">_xlfn.XLOOKUP(1, (Goalies!C:C=Projections!W7)*(Goalies!A:A=Projections!$Q$4), Goalies!D:D)</f>
        <v>Mackenzie Blackwood</v>
      </c>
      <c r="R7" s="5" t="str" cm="1">
        <f t="array" aca="1" ref="R7" ca="1">_xlfn.XLOOKUP(1, (Goalies!C:C=Projections!W7)*(Goalies!A:A=Projections!$R$4), Goalies!D:D)</f>
        <v>Scott Wedgewood</v>
      </c>
      <c r="S7" s="24">
        <v>0</v>
      </c>
      <c r="T7" s="5">
        <f ca="1">IFERROR(L7*S8+(1-S8)*M7,0)</f>
        <v>3.5273601859448127</v>
      </c>
      <c r="U7" s="5"/>
      <c r="V7" s="5"/>
      <c r="W7" t="str">
        <f t="shared" ca="1" si="0"/>
        <v>COL</v>
      </c>
      <c r="X7" s="2">
        <f ca="1">'2026'!BJ5</f>
        <v>-150</v>
      </c>
      <c r="Y7" s="2">
        <f ca="1">'2026'!BK5</f>
        <v>-165</v>
      </c>
      <c r="Z7" s="2">
        <f ca="1">'2026'!BL5</f>
        <v>-135</v>
      </c>
      <c r="AA7" s="2">
        <f ca="1">'2026'!BM5</f>
        <v>-104</v>
      </c>
    </row>
    <row r="8" spans="1:27" x14ac:dyDescent="0.2">
      <c r="A8" s="34">
        <f ca="1">IF(D8=0,"0",(_xlfn.XLOOKUP(B8,'2026'!A:A,'2026'!C:C)))</f>
        <v>46053</v>
      </c>
      <c r="B8" t="str">
        <f ca="1"/>
        <v>2025020860 DET</v>
      </c>
      <c r="C8">
        <f ca="1"/>
        <v>2025020860</v>
      </c>
      <c r="D8" s="7">
        <f ca="1">_xlfn.XLOOKUP(B8,'2026'!A:A,'2026'!AT:AT)</f>
        <v>2.8848249965171497</v>
      </c>
      <c r="E8" s="7">
        <f ca="1">_xlfn.XLOOKUP(B8,'2026'!A:A,'2026'!Z:Z)</f>
        <v>0.98499999999999999</v>
      </c>
      <c r="F8" s="39" t="str">
        <f ca="1">_xlfn.XLOOKUP(B8,'2026'!A:A,'2026'!E:E)</f>
        <v>DET</v>
      </c>
      <c r="G8" s="5">
        <f ca="1">D8/E7</f>
        <v>2.8848249965171497</v>
      </c>
      <c r="H8" s="5">
        <f ca="1">SUMIFS(Goalies!$J:$J,Goalies!$C:$C,Projections!$F8,Goalies!$A:$A,Projections!H$4)</f>
        <v>0.98499999999999999</v>
      </c>
      <c r="I8" s="5">
        <f ca="1">SUMIFS(Goalies!$J:$J,Goalies!$C:$C,Projections!$F8,Goalies!$A:$A,Projections!I$4)</f>
        <v>1.02</v>
      </c>
      <c r="J8" s="5">
        <f ca="1">SUMIFS(Goalies!$J:$J,Goalies!$C:$C,Projections!$F8,Goalies!$A:$A,Projections!J$4)</f>
        <v>0.98499999999999999</v>
      </c>
      <c r="K8" s="5">
        <f ca="1">SUMIFS(Goalies!$J:$J,Goalies!$C:$C,Projections!$F8,Goalies!$A:$A,Projections!K$4)</f>
        <v>1.02</v>
      </c>
      <c r="L8" s="5">
        <f ca="1">IFERROR($G8*H7,0)</f>
        <v>2.8848249965171497</v>
      </c>
      <c r="M8" s="5">
        <f ca="1">IFERROR($G8*I7,0)</f>
        <v>2.8848249965171497</v>
      </c>
      <c r="N8" s="5">
        <f ca="1">IFERROR($G8*J7,0)</f>
        <v>2.8848249965171497</v>
      </c>
      <c r="O8" s="5">
        <f ca="1">IFERROR($G8*K7,0)</f>
        <v>2.8848249965171497</v>
      </c>
      <c r="P8" s="2" t="str">
        <f ca="1">_xlfn.XLOOKUP(B8,'2026'!A:A,'2026'!AS:AS)</f>
        <v>Weak</v>
      </c>
      <c r="Q8" s="5" t="str" cm="1">
        <f t="array" aca="1" ref="Q8" ca="1">_xlfn.XLOOKUP(1, (Goalies!C:C=Projections!W8)*(Goalies!A:A=Projections!$Q$4), Goalies!D:D)</f>
        <v>John Gibson</v>
      </c>
      <c r="R8" s="5" t="str" cm="1">
        <f t="array" aca="1" ref="R8" ca="1">_xlfn.XLOOKUP(1, (Goalies!C:C=Projections!W8)*(Goalies!A:A=Projections!$R$4), Goalies!D:D)</f>
        <v>Cam Talbot</v>
      </c>
      <c r="S8" s="24">
        <v>0</v>
      </c>
      <c r="T8" s="5">
        <f ca="1">IFERROR(L8*S7+(1-S7)*N8,0)</f>
        <v>2.8848249965171497</v>
      </c>
      <c r="U8" s="5"/>
      <c r="V8" s="5"/>
      <c r="W8" t="str">
        <f t="shared" ca="1" si="0"/>
        <v>DET</v>
      </c>
      <c r="X8" s="2">
        <f ca="1">'2026'!BJ6</f>
        <v>150</v>
      </c>
      <c r="Y8" s="2">
        <f ca="1">'2026'!BK6</f>
        <v>165</v>
      </c>
      <c r="Z8" s="2">
        <f ca="1">'2026'!BL6</f>
        <v>135</v>
      </c>
      <c r="AA8" s="2">
        <f ca="1">'2026'!BM6</f>
        <v>104</v>
      </c>
    </row>
    <row r="9" spans="1:27" x14ac:dyDescent="0.2">
      <c r="A9" s="34">
        <f ca="1">IF(D9=0,"0",(_xlfn.XLOOKUP(B9,'2026'!A:A,'2026'!C:C)))</f>
        <v>46053</v>
      </c>
      <c r="B9" t="str">
        <f ca="1"/>
        <v>2025020861 NYR</v>
      </c>
      <c r="C9">
        <f ca="1"/>
        <v>2025020861</v>
      </c>
      <c r="D9" s="7">
        <f ca="1">_xlfn.XLOOKUP(B9,'2026'!A:A,'2026'!AT:AT)</f>
        <v>2.588412186927834</v>
      </c>
      <c r="E9" s="7">
        <f ca="1">_xlfn.XLOOKUP(B9,'2026'!A:A,'2026'!Z:Z)</f>
        <v>1.05</v>
      </c>
      <c r="F9" s="39" t="str">
        <f ca="1">_xlfn.XLOOKUP(B9,'2026'!A:A,'2026'!E:E)</f>
        <v>NYR</v>
      </c>
      <c r="G9" s="5">
        <f ca="1">D9/E10</f>
        <v>2.6547817301823939</v>
      </c>
      <c r="H9" s="5">
        <f ca="1">SUMIFS(Goalies!$J:$J,Goalies!$C:$C,Projections!$F9,Goalies!$A:$A,Projections!H$2)</f>
        <v>0.97</v>
      </c>
      <c r="I9" s="5">
        <f ca="1">SUMIFS(Goalies!$J:$J,Goalies!$C:$C,Projections!$F9,Goalies!$A:$A,Projections!I$2)</f>
        <v>0.97</v>
      </c>
      <c r="J9" s="5">
        <f ca="1">SUMIFS(Goalies!$J:$J,Goalies!$C:$C,Projections!$F9,Goalies!$A:$A,Projections!J$2)</f>
        <v>1.05</v>
      </c>
      <c r="K9" s="5">
        <f ca="1">SUMIFS(Goalies!$J:$J,Goalies!$C:$C,Projections!$F9,Goalies!$A:$A,Projections!K$2)</f>
        <v>1.05</v>
      </c>
      <c r="L9" s="5">
        <f ca="1">IFERROR($G9*H10,0)</f>
        <v>2.588412186927834</v>
      </c>
      <c r="M9" s="5">
        <f ca="1">IFERROR($G9*I10,0)</f>
        <v>5.4953981814775563</v>
      </c>
      <c r="N9" s="5">
        <f ca="1">IFERROR($G9*J10,0)</f>
        <v>2.588412186927834</v>
      </c>
      <c r="O9" s="5">
        <f ca="1">IFERROR($G9*K10,0)</f>
        <v>5.4953981814775563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Igor Shesterkin</v>
      </c>
      <c r="R9" s="5" t="str" cm="1">
        <f t="array" aca="1" ref="R9" ca="1">_xlfn.XLOOKUP(1, (Goalies!C:C=Projections!W9)*(Goalies!A:A=Projections!$R$4), Goalies!D:D)</f>
        <v>Jonathan Quick</v>
      </c>
      <c r="S9" s="24">
        <v>0</v>
      </c>
      <c r="T9" s="5">
        <f ca="1">IFERROR(L9*S10+(1-S10)*M9,0)</f>
        <v>2.588412186927834</v>
      </c>
      <c r="U9" s="5"/>
      <c r="V9" s="5"/>
      <c r="W9" s="40" t="str">
        <f t="shared" ca="1" si="0"/>
        <v>NYR</v>
      </c>
      <c r="X9" s="43">
        <f ca="1">'2026'!BJ7</f>
        <v>188</v>
      </c>
      <c r="Y9" s="43">
        <f ca="1">'2026'!BK7</f>
        <v>-143</v>
      </c>
      <c r="Z9" s="43">
        <f ca="1">'2026'!BL7</f>
        <v>-115</v>
      </c>
      <c r="AA9" s="43">
        <f ca="1">'2026'!BM7</f>
        <v>112</v>
      </c>
    </row>
    <row r="10" spans="1:27" x14ac:dyDescent="0.2">
      <c r="A10" s="34">
        <f ca="1">IF(D10=0,"0",(_xlfn.XLOOKUP(B10,'2026'!A:A,'2026'!C:C)))</f>
        <v>46053</v>
      </c>
      <c r="B10" t="str">
        <f ca="1"/>
        <v>2025020861 PIT</v>
      </c>
      <c r="C10">
        <f ca="1"/>
        <v>2025020861</v>
      </c>
      <c r="D10" s="7">
        <f ca="1">_xlfn.XLOOKUP(B10,'2026'!A:A,'2026'!AT:AT)</f>
        <v>3.5813488483635125</v>
      </c>
      <c r="E10" s="7">
        <f ca="1">_xlfn.XLOOKUP(B10,'2026'!A:A,'2026'!Z:Z)</f>
        <v>0.97499999999999998</v>
      </c>
      <c r="F10" s="39" t="str">
        <f ca="1">_xlfn.XLOOKUP(B10,'2026'!A:A,'2026'!E:E)</f>
        <v>PIT</v>
      </c>
      <c r="G10" s="5">
        <f ca="1">D10/E9</f>
        <v>3.4108084270128689</v>
      </c>
      <c r="H10" s="5">
        <f ca="1">SUMIFS(Goalies!$J:$J,Goalies!$C:$C,Projections!$F10,Goalies!$A:$A,Projections!H$4)</f>
        <v>0.97499999999999998</v>
      </c>
      <c r="I10" s="5">
        <f ca="1">SUMIFS(Goalies!$J:$J,Goalies!$C:$C,Projections!$F10,Goalies!$A:$A,Projections!I$4)</f>
        <v>2.0700000000000003</v>
      </c>
      <c r="J10" s="5">
        <f ca="1">SUMIFS(Goalies!$J:$J,Goalies!$C:$C,Projections!$F10,Goalies!$A:$A,Projections!J$4)</f>
        <v>0.97499999999999998</v>
      </c>
      <c r="K10" s="5">
        <f ca="1">SUMIFS(Goalies!$J:$J,Goalies!$C:$C,Projections!$F10,Goalies!$A:$A,Projections!K$4)</f>
        <v>2.0700000000000003</v>
      </c>
      <c r="L10" s="5">
        <f ca="1">IFERROR($G10*H9,0)</f>
        <v>3.3084841742024826</v>
      </c>
      <c r="M10" s="5">
        <f ca="1">IFERROR($G10*I9,0)</f>
        <v>3.3084841742024826</v>
      </c>
      <c r="N10" s="5">
        <f ca="1">IFERROR($G10*J9,0)</f>
        <v>3.5813488483635125</v>
      </c>
      <c r="O10" s="5">
        <f ca="1">IFERROR($G10*K9,0)</f>
        <v>3.5813488483635125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Stuart Skinner</v>
      </c>
      <c r="R10" s="5" t="str" cm="1">
        <f t="array" aca="1" ref="R10" ca="1">_xlfn.XLOOKUP(1, (Goalies!C:C=Projections!W10)*(Goalies!A:A=Projections!$R$4), Goalies!D:D)</f>
        <v>Arturs Silovs</v>
      </c>
      <c r="S10" s="24">
        <v>1</v>
      </c>
      <c r="T10" s="5">
        <f ca="1">IFERROR(L10*S9+(1-S9)*N10,0)</f>
        <v>3.5813488483635125</v>
      </c>
      <c r="U10" s="5"/>
      <c r="V10" s="5"/>
      <c r="W10" s="40" t="str">
        <f t="shared" ca="1" si="0"/>
        <v>PIT</v>
      </c>
      <c r="X10" s="43">
        <f ca="1">'2026'!BJ8</f>
        <v>-188</v>
      </c>
      <c r="Y10" s="43">
        <f ca="1">'2026'!BK8</f>
        <v>143</v>
      </c>
      <c r="Z10" s="43">
        <f ca="1">'2026'!BL8</f>
        <v>115</v>
      </c>
      <c r="AA10" s="43">
        <f ca="1">'2026'!BM8</f>
        <v>-112</v>
      </c>
    </row>
    <row r="11" spans="1:27" x14ac:dyDescent="0.2">
      <c r="A11" s="34">
        <f ca="1">IF(D11=0,"0",(_xlfn.XLOOKUP(B11,'2026'!A:A,'2026'!C:C)))</f>
        <v>46053</v>
      </c>
      <c r="B11" t="str">
        <f ca="1"/>
        <v>2025020863 SJS</v>
      </c>
      <c r="C11">
        <f ca="1"/>
        <v>2025020863</v>
      </c>
      <c r="D11" s="7">
        <f ca="1">_xlfn.XLOOKUP(B11,'2026'!A:A,'2026'!AT:AT)</f>
        <v>3.1045084627717823</v>
      </c>
      <c r="E11" s="7">
        <f ca="1">_xlfn.XLOOKUP(B11,'2026'!A:A,'2026'!Z:Z)</f>
        <v>1</v>
      </c>
      <c r="F11" s="39" t="str">
        <f ca="1">_xlfn.XLOOKUP(B11,'2026'!A:A,'2026'!E:E)</f>
        <v>SJS</v>
      </c>
      <c r="G11" s="5">
        <f ca="1">D11/E12</f>
        <v>3.1517852413926724</v>
      </c>
      <c r="H11" s="5">
        <f ca="1">SUMIFS(Goalies!$J:$J,Goalies!$C:$C,Projections!$F11,Goalies!$A:$A,Projections!H$2)</f>
        <v>1.03</v>
      </c>
      <c r="I11" s="5">
        <f ca="1">SUMIFS(Goalies!$J:$J,Goalies!$C:$C,Projections!$F11,Goalies!$A:$A,Projections!I$2)</f>
        <v>1.03</v>
      </c>
      <c r="J11" s="5">
        <f ca="1">SUMIFS(Goalies!$J:$J,Goalies!$C:$C,Projections!$F11,Goalies!$A:$A,Projections!J$2)</f>
        <v>0.98</v>
      </c>
      <c r="K11" s="5">
        <f ca="1">SUMIFS(Goalies!$J:$J,Goalies!$C:$C,Projections!$F11,Goalies!$A:$A,Projections!K$2)</f>
        <v>0.98</v>
      </c>
      <c r="L11" s="5">
        <f ca="1">IFERROR($G11*H12,0)</f>
        <v>3.1045084627717823</v>
      </c>
      <c r="M11" s="5">
        <f ca="1">IFERROR($G11*I12,0)</f>
        <v>3.2148209462205259</v>
      </c>
      <c r="N11" s="5">
        <f ca="1">IFERROR($G11*J12,0)</f>
        <v>3.1045084627717823</v>
      </c>
      <c r="O11" s="5">
        <f ca="1">IFERROR($G11*K12,0)</f>
        <v>3.2148209462205259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Alex Nedeljkovic</v>
      </c>
      <c r="R11" s="5" t="str" cm="1">
        <f t="array" aca="1" ref="R11" ca="1">_xlfn.XLOOKUP(1, (Goalies!C:C=Projections!W11)*(Goalies!A:A=Projections!$R$4), Goalies!D:D)</f>
        <v>Yaroslav Askarov</v>
      </c>
      <c r="S11" s="24">
        <v>0</v>
      </c>
      <c r="T11" s="5">
        <f ca="1">IFERROR(L11*S12+(1-S12)*M11,0)</f>
        <v>3.2148209462205259</v>
      </c>
      <c r="U11" s="5"/>
      <c r="V11" s="5"/>
      <c r="W11" t="str">
        <f t="shared" ca="1" si="0"/>
        <v>SJS</v>
      </c>
      <c r="X11" s="2">
        <f ca="1">'2026'!BJ9</f>
        <v>-120</v>
      </c>
      <c r="Y11" s="2">
        <f ca="1">'2026'!BK9</f>
        <v>-144</v>
      </c>
      <c r="Z11" s="2">
        <f ca="1">'2026'!BL9</f>
        <v>-116</v>
      </c>
      <c r="AA11" s="2">
        <f ca="1">'2026'!BM9</f>
        <v>110</v>
      </c>
    </row>
    <row r="12" spans="1:27" x14ac:dyDescent="0.2">
      <c r="A12" s="34">
        <f ca="1">IF(D12=0,"0",(_xlfn.XLOOKUP(B12,'2026'!A:A,'2026'!C:C)))</f>
        <v>46053</v>
      </c>
      <c r="B12" t="str">
        <f ca="1"/>
        <v>2025020863 CGY</v>
      </c>
      <c r="C12">
        <f ca="1"/>
        <v>2025020863</v>
      </c>
      <c r="D12" s="7">
        <f ca="1">_xlfn.XLOOKUP(B12,'2026'!A:A,'2026'!AT:AT)</f>
        <v>3.0234172000000008</v>
      </c>
      <c r="E12" s="7">
        <f ca="1">_xlfn.XLOOKUP(B12,'2026'!A:A,'2026'!Z:Z)</f>
        <v>0.98499999999999999</v>
      </c>
      <c r="F12" s="39" t="str">
        <f ca="1">_xlfn.XLOOKUP(B12,'2026'!A:A,'2026'!E:E)</f>
        <v>CGY</v>
      </c>
      <c r="G12" s="5">
        <f ca="1">D12/E11</f>
        <v>3.0234172000000008</v>
      </c>
      <c r="H12" s="5">
        <f ca="1">SUMIFS(Goalies!$J:$J,Goalies!$C:$C,Projections!$F12,Goalies!$A:$A,Projections!H$4)</f>
        <v>0.98499999999999999</v>
      </c>
      <c r="I12" s="5">
        <f ca="1">SUMIFS(Goalies!$J:$J,Goalies!$C:$C,Projections!$F12,Goalies!$A:$A,Projections!I$4)</f>
        <v>1.02</v>
      </c>
      <c r="J12" s="5">
        <f ca="1">SUMIFS(Goalies!$J:$J,Goalies!$C:$C,Projections!$F12,Goalies!$A:$A,Projections!J$4)</f>
        <v>0.98499999999999999</v>
      </c>
      <c r="K12" s="5">
        <f ca="1">SUMIFS(Goalies!$J:$J,Goalies!$C:$C,Projections!$F12,Goalies!$A:$A,Projections!K$4)</f>
        <v>1.02</v>
      </c>
      <c r="L12" s="5">
        <f ca="1">IFERROR($G12*H11,0)</f>
        <v>3.1141197160000007</v>
      </c>
      <c r="M12" s="5">
        <f ca="1">IFERROR($G12*I11,0)</f>
        <v>3.1141197160000007</v>
      </c>
      <c r="N12" s="5">
        <f ca="1">IFERROR($G12*J11,0)</f>
        <v>2.9629488560000006</v>
      </c>
      <c r="O12" s="5">
        <f ca="1">IFERROR($G12*K11,0)</f>
        <v>2.9629488560000006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Dustin Wolf</v>
      </c>
      <c r="R12" s="5" t="str" cm="1">
        <f t="array" aca="1" ref="R12" ca="1">_xlfn.XLOOKUP(1, (Goalies!C:C=Projections!W12)*(Goalies!A:A=Projections!$R$4), Goalies!D:D)</f>
        <v>Devin Cooley</v>
      </c>
      <c r="S12" s="24">
        <v>0</v>
      </c>
      <c r="T12" s="5">
        <f ca="1">IFERROR(L12*S11+(1-S11)*N12,0)</f>
        <v>2.9629488560000006</v>
      </c>
      <c r="U12" s="5"/>
      <c r="V12" s="5"/>
      <c r="W12" t="str">
        <f t="shared" ca="1" si="0"/>
        <v>CGY</v>
      </c>
      <c r="X12" s="2">
        <f ca="1">'2026'!BJ10</f>
        <v>120</v>
      </c>
      <c r="Y12" s="2">
        <f ca="1">'2026'!BK10</f>
        <v>144</v>
      </c>
      <c r="Z12" s="2">
        <f ca="1">'2026'!BL10</f>
        <v>116</v>
      </c>
      <c r="AA12" s="2">
        <f ca="1">'2026'!BM10</f>
        <v>-110</v>
      </c>
    </row>
    <row r="13" spans="1:27" x14ac:dyDescent="0.2">
      <c r="A13" s="34">
        <f ca="1">IF(D13=0,"0",(_xlfn.XLOOKUP(B13,'2026'!A:A,'2026'!C:C)))</f>
        <v>46053</v>
      </c>
      <c r="B13" t="str">
        <f ca="1"/>
        <v>2025020862 WPG</v>
      </c>
      <c r="C13">
        <f ca="1"/>
        <v>2025020862</v>
      </c>
      <c r="D13" s="7">
        <f ca="1">_xlfn.XLOOKUP(B13,'2026'!A:A,'2026'!AT:AT)</f>
        <v>2.6421331081081081</v>
      </c>
      <c r="E13" s="7">
        <f ca="1">_xlfn.XLOOKUP(B13,'2026'!A:A,'2026'!Z:Z)</f>
        <v>0.96499999999999997</v>
      </c>
      <c r="F13" s="39" t="str">
        <f ca="1">_xlfn.XLOOKUP(B13,'2026'!A:A,'2026'!E:E)</f>
        <v>WPG</v>
      </c>
      <c r="G13" s="5">
        <f ca="1">D13/E14</f>
        <v>2.6421331081081081</v>
      </c>
      <c r="H13" s="5">
        <f ca="1">SUMIFS(Goalies!$J:$J,Goalies!$C:$C,Projections!$F13,Goalies!$A:$A,Projections!H$2)</f>
        <v>0.96499999999999997</v>
      </c>
      <c r="I13" s="5">
        <f ca="1">SUMIFS(Goalies!$J:$J,Goalies!$C:$C,Projections!$F13,Goalies!$A:$A,Projections!I$2)</f>
        <v>0.96499999999999997</v>
      </c>
      <c r="J13" s="5">
        <f ca="1">SUMIFS(Goalies!$J:$J,Goalies!$C:$C,Projections!$F13,Goalies!$A:$A,Projections!J$2)</f>
        <v>1.06</v>
      </c>
      <c r="K13" s="5">
        <f ca="1">SUMIFS(Goalies!$J:$J,Goalies!$C:$C,Projections!$F13,Goalies!$A:$A,Projections!K$2)</f>
        <v>1.06</v>
      </c>
      <c r="L13" s="5">
        <f ca="1">IFERROR($G13*H14,0)</f>
        <v>2.6421331081081081</v>
      </c>
      <c r="M13" s="5">
        <f ca="1">IFERROR($G13*I14,0)</f>
        <v>2.6421331081081081</v>
      </c>
      <c r="N13" s="5">
        <f ca="1">IFERROR($G13*J14,0)</f>
        <v>2.6421331081081081</v>
      </c>
      <c r="O13" s="5">
        <f ca="1">IFERROR($G13*K14,0)</f>
        <v>2.6421331081081081</v>
      </c>
      <c r="P13" s="2" t="str">
        <f ca="1">_xlfn.XLOOKUP(B13,'2026'!A:A,'2026'!AS:AS)</f>
        <v>Weak</v>
      </c>
      <c r="Q13" s="5" t="str" cm="1">
        <f t="array" aca="1" ref="Q13" ca="1">_xlfn.XLOOKUP(1, (Goalies!C:C=Projections!W13)*(Goalies!A:A=Projections!$Q$4), Goalies!D:D)</f>
        <v>Connor Hellebuyck</v>
      </c>
      <c r="R13" s="5" t="str" cm="1">
        <f t="array" aca="1" ref="R13" ca="1">_xlfn.XLOOKUP(1, (Goalies!C:C=Projections!W13)*(Goalies!A:A=Projections!$R$4), Goalies!D:D)</f>
        <v>Eric Comrie</v>
      </c>
      <c r="S13" s="24">
        <v>1</v>
      </c>
      <c r="T13" s="5">
        <f ca="1">IFERROR(L13*S14+(1-S14)*M13,0)</f>
        <v>2.6421331081081081</v>
      </c>
      <c r="U13" s="5"/>
      <c r="V13" s="5"/>
      <c r="W13" s="40" t="str">
        <f t="shared" ref="W13:W54" ca="1" si="1">F13</f>
        <v>WPG</v>
      </c>
      <c r="X13" s="43">
        <f ca="1">'2026'!BJ11</f>
        <v>140</v>
      </c>
      <c r="Y13" s="43">
        <f ca="1">'2026'!BK11</f>
        <v>-112</v>
      </c>
      <c r="Z13" s="43">
        <f ca="1">'2026'!BL11</f>
        <v>114</v>
      </c>
      <c r="AA13" s="43">
        <f ca="1">'2026'!BM11</f>
        <v>142</v>
      </c>
    </row>
    <row r="14" spans="1:27" x14ac:dyDescent="0.2">
      <c r="A14" s="34">
        <f ca="1">IF(D14=0,"0",(_xlfn.XLOOKUP(B14,'2026'!A:A,'2026'!C:C)))</f>
        <v>46053</v>
      </c>
      <c r="B14" t="str">
        <f ca="1"/>
        <v>2025020862 FLA</v>
      </c>
      <c r="C14">
        <f ca="1"/>
        <v>2025020862</v>
      </c>
      <c r="D14" s="7">
        <f ca="1">_xlfn.XLOOKUP(B14,'2026'!A:A,'2026'!AT:AT)</f>
        <v>3.1454285079168498</v>
      </c>
      <c r="E14" s="7">
        <f ca="1">_xlfn.XLOOKUP(B14,'2026'!A:A,'2026'!Z:Z)</f>
        <v>1</v>
      </c>
      <c r="F14" s="39" t="str">
        <f ca="1">_xlfn.XLOOKUP(B14,'2026'!A:A,'2026'!E:E)</f>
        <v>FLA</v>
      </c>
      <c r="G14" s="5">
        <f ca="1">D14/E13</f>
        <v>3.2595114071677203</v>
      </c>
      <c r="H14" s="5">
        <f ca="1">SUMIFS(Goalies!$J:$J,Goalies!$C:$C,Projections!$F14,Goalies!$A:$A,Projections!H$4)</f>
        <v>1</v>
      </c>
      <c r="I14" s="5">
        <f ca="1">SUMIFS(Goalies!$J:$J,Goalies!$C:$C,Projections!$F14,Goalies!$A:$A,Projections!I$4)</f>
        <v>1</v>
      </c>
      <c r="J14" s="5">
        <f ca="1">SUMIFS(Goalies!$J:$J,Goalies!$C:$C,Projections!$F14,Goalies!$A:$A,Projections!J$4)</f>
        <v>1</v>
      </c>
      <c r="K14" s="5">
        <f ca="1">SUMIFS(Goalies!$J:$J,Goalies!$C:$C,Projections!$F14,Goalies!$A:$A,Projections!K$4)</f>
        <v>1</v>
      </c>
      <c r="L14" s="5">
        <f ca="1">IFERROR($G14*H13,0)</f>
        <v>3.1454285079168498</v>
      </c>
      <c r="M14" s="5">
        <f ca="1">IFERROR($G14*I13,0)</f>
        <v>3.1454285079168498</v>
      </c>
      <c r="N14" s="5">
        <f ca="1">IFERROR($G14*J13,0)</f>
        <v>3.4550820915977836</v>
      </c>
      <c r="O14" s="5">
        <f ca="1">IFERROR($G14*K13,0)</f>
        <v>3.4550820915977836</v>
      </c>
      <c r="P14" s="2" t="str">
        <f ca="1">_xlfn.XLOOKUP(B14,'2026'!A:A,'2026'!AS:AS)</f>
        <v>Weak</v>
      </c>
      <c r="Q14" s="5" t="str" cm="1">
        <f t="array" aca="1" ref="Q14" ca="1">_xlfn.XLOOKUP(1, (Goalies!C:C=Projections!W14)*(Goalies!A:A=Projections!$Q$4), Goalies!D:D)</f>
        <v>Sergei Bobrovsky</v>
      </c>
      <c r="R14" s="5" t="str" cm="1">
        <f t="array" aca="1" ref="R14" ca="1">_xlfn.XLOOKUP(1, (Goalies!C:C=Projections!W14)*(Goalies!A:A=Projections!$R$4), Goalies!D:D)</f>
        <v>Daniil Tarasov</v>
      </c>
      <c r="S14" s="24">
        <v>1</v>
      </c>
      <c r="T14" s="5">
        <f ca="1">IFERROR(L14*S13+(1-S13)*N14,0)</f>
        <v>3.1454285079168498</v>
      </c>
      <c r="U14" s="5"/>
      <c r="V14" s="5"/>
      <c r="W14" s="40" t="str">
        <f t="shared" ca="1" si="1"/>
        <v>FLA</v>
      </c>
      <c r="X14" s="43">
        <f ca="1">'2026'!BJ12</f>
        <v>-140</v>
      </c>
      <c r="Y14" s="43">
        <f ca="1">'2026'!BK12</f>
        <v>112</v>
      </c>
      <c r="Z14" s="43">
        <f ca="1">'2026'!BL12</f>
        <v>-114</v>
      </c>
      <c r="AA14" s="43">
        <f ca="1">'2026'!BM12</f>
        <v>-142</v>
      </c>
    </row>
    <row r="15" spans="1:27" x14ac:dyDescent="0.2">
      <c r="A15" s="34">
        <f ca="1">IF(D15=0,"0",(_xlfn.XLOOKUP(B15,'2026'!A:A,'2026'!C:C)))</f>
        <v>46053</v>
      </c>
      <c r="B15" t="str">
        <f ca="1"/>
        <v>2025020864 CAR</v>
      </c>
      <c r="C15">
        <f ca="1"/>
        <v>2025020864</v>
      </c>
      <c r="D15" s="7">
        <f ca="1">_xlfn.XLOOKUP(B15,'2026'!A:A,'2026'!AT:AT)</f>
        <v>3.1966979584832909</v>
      </c>
      <c r="E15" s="7">
        <f ca="1">_xlfn.XLOOKUP(B15,'2026'!A:A,'2026'!Z:Z)</f>
        <v>0.97499999999999998</v>
      </c>
      <c r="F15" s="39" t="str">
        <f ca="1">_xlfn.XLOOKUP(B15,'2026'!A:A,'2026'!E:E)</f>
        <v>CAR</v>
      </c>
      <c r="G15" s="5">
        <f ca="1">D15/E16</f>
        <v>3.2786645728033754</v>
      </c>
      <c r="H15" s="5">
        <f ca="1">SUMIFS(Goalies!$J:$J,Goalies!$C:$C,Projections!$F15,Goalies!$A:$A,Projections!H$2)</f>
        <v>1.0449999999999999</v>
      </c>
      <c r="I15" s="5">
        <f ca="1">SUMIFS(Goalies!$J:$J,Goalies!$C:$C,Projections!$F15,Goalies!$A:$A,Projections!I$2)</f>
        <v>1.0449999999999999</v>
      </c>
      <c r="J15" s="5">
        <f ca="1">SUMIFS(Goalies!$J:$J,Goalies!$C:$C,Projections!$F15,Goalies!$A:$A,Projections!J$2)</f>
        <v>1.01</v>
      </c>
      <c r="K15" s="5">
        <f ca="1">SUMIFS(Goalies!$J:$J,Goalies!$C:$C,Projections!$F15,Goalies!$A:$A,Projections!K$2)</f>
        <v>1.01</v>
      </c>
      <c r="L15" s="5">
        <f ca="1">IFERROR($G15*H16,0)</f>
        <v>3.1966979584832909</v>
      </c>
      <c r="M15" s="5">
        <f ca="1">IFERROR($G15*I16,0)</f>
        <v>3.4098111557155106</v>
      </c>
      <c r="N15" s="5">
        <f ca="1">IFERROR($G15*J16,0)</f>
        <v>3.1966979584832909</v>
      </c>
      <c r="O15" s="5">
        <f ca="1">IFERROR($G15*K16,0)</f>
        <v>3.4098111557155106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Frederik Andersen</v>
      </c>
      <c r="R15" s="5" t="str" cm="1">
        <f t="array" aca="1" ref="R15" ca="1">_xlfn.XLOOKUP(1, (Goalies!C:C=Projections!W15)*(Goalies!A:A=Projections!$R$4), Goalies!D:D)</f>
        <v>Pyotr Kochetkov</v>
      </c>
      <c r="S15" s="24">
        <v>1</v>
      </c>
      <c r="T15" s="5">
        <f ca="1">IFERROR(L15*S16+(1-S16)*M15,0)</f>
        <v>3.1966979584832909</v>
      </c>
      <c r="U15" s="5"/>
      <c r="V15" s="5"/>
      <c r="W15" t="str">
        <f t="shared" ca="1" si="1"/>
        <v>CAR</v>
      </c>
      <c r="X15" s="2">
        <f ca="1">'2026'!BJ13</f>
        <v>-110</v>
      </c>
      <c r="Y15" s="2">
        <f ca="1">'2026'!BK13</f>
        <v>-151</v>
      </c>
      <c r="Z15" s="2">
        <f ca="1">'2026'!BL13</f>
        <v>-122</v>
      </c>
      <c r="AA15" s="2">
        <f ca="1">'2026'!BM13</f>
        <v>105</v>
      </c>
    </row>
    <row r="16" spans="1:27" x14ac:dyDescent="0.2">
      <c r="A16" s="34">
        <f ca="1">IF(D16=0,"0",(_xlfn.XLOOKUP(B16,'2026'!A:A,'2026'!C:C)))</f>
        <v>46053</v>
      </c>
      <c r="B16" t="str">
        <f ca="1"/>
        <v>2025020864 WSH</v>
      </c>
      <c r="C16">
        <f ca="1"/>
        <v>2025020864</v>
      </c>
      <c r="D16" s="7">
        <f ca="1">_xlfn.XLOOKUP(B16,'2026'!A:A,'2026'!AT:AT)</f>
        <v>2.8565487910051641</v>
      </c>
      <c r="E16" s="7">
        <f ca="1">_xlfn.XLOOKUP(B16,'2026'!A:A,'2026'!Z:Z)</f>
        <v>0.97499999999999998</v>
      </c>
      <c r="F16" s="39" t="str">
        <f ca="1">_xlfn.XLOOKUP(B16,'2026'!A:A,'2026'!E:E)</f>
        <v>WSH</v>
      </c>
      <c r="G16" s="5">
        <f ca="1">D16/E15</f>
        <v>2.9297936318001683</v>
      </c>
      <c r="H16" s="5">
        <f ca="1">SUMIFS(Goalies!$J:$J,Goalies!$C:$C,Projections!$F16,Goalies!$A:$A,Projections!H$4)</f>
        <v>0.97499999999999998</v>
      </c>
      <c r="I16" s="5">
        <f ca="1">SUMIFS(Goalies!$J:$J,Goalies!$C:$C,Projections!$F16,Goalies!$A:$A,Projections!I$4)</f>
        <v>1.04</v>
      </c>
      <c r="J16" s="5">
        <f ca="1">SUMIFS(Goalies!$J:$J,Goalies!$C:$C,Projections!$F16,Goalies!$A:$A,Projections!J$4)</f>
        <v>0.97499999999999998</v>
      </c>
      <c r="K16" s="5">
        <f ca="1">SUMIFS(Goalies!$J:$J,Goalies!$C:$C,Projections!$F16,Goalies!$A:$A,Projections!K$4)</f>
        <v>1.04</v>
      </c>
      <c r="L16" s="5">
        <f ca="1">IFERROR($G16*H15,0)</f>
        <v>3.0616343452311758</v>
      </c>
      <c r="M16" s="5">
        <f ca="1">IFERROR($G16*I15,0)</f>
        <v>3.0616343452311758</v>
      </c>
      <c r="N16" s="5">
        <f ca="1">IFERROR($G16*J15,0)</f>
        <v>2.9590915681181702</v>
      </c>
      <c r="O16" s="5">
        <f ca="1">IFERROR($G16*K15,0)</f>
        <v>2.9590915681181702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Logan Thompson</v>
      </c>
      <c r="R16" s="5" t="str" cm="1">
        <f t="array" aca="1" ref="R16" ca="1">_xlfn.XLOOKUP(1, (Goalies!C:C=Projections!W16)*(Goalies!A:A=Projections!$R$4), Goalies!D:D)</f>
        <v>Charlie Lindgren</v>
      </c>
      <c r="S16" s="24">
        <v>1</v>
      </c>
      <c r="T16" s="5">
        <f ca="1">IFERROR(L16*S15+(1-S15)*N16,0)</f>
        <v>3.0616343452311758</v>
      </c>
      <c r="U16" s="5"/>
      <c r="V16" s="5"/>
      <c r="W16" t="str">
        <f t="shared" ca="1" si="1"/>
        <v>WSH</v>
      </c>
      <c r="X16" s="2">
        <f ca="1">'2026'!BJ14</f>
        <v>110</v>
      </c>
      <c r="Y16" s="2">
        <f ca="1">'2026'!BK14</f>
        <v>151</v>
      </c>
      <c r="Z16" s="2">
        <f ca="1">'2026'!BL14</f>
        <v>122</v>
      </c>
      <c r="AA16" s="2">
        <f ca="1">'2026'!BM14</f>
        <v>-105</v>
      </c>
    </row>
    <row r="17" spans="1:27" x14ac:dyDescent="0.2">
      <c r="A17" s="34">
        <f ca="1">IF(D17=0,"0",(_xlfn.XLOOKUP(B17,'2026'!A:A,'2026'!C:C)))</f>
        <v>46053</v>
      </c>
      <c r="B17" t="str">
        <f ca="1"/>
        <v>2025020868 CBJ</v>
      </c>
      <c r="C17">
        <f ca="1"/>
        <v>2025020868</v>
      </c>
      <c r="D17" s="7">
        <f ca="1">_xlfn.XLOOKUP(B17,'2026'!A:A,'2026'!AT:AT)</f>
        <v>3.0177030759389085</v>
      </c>
      <c r="E17" s="7">
        <f ca="1">_xlfn.XLOOKUP(B17,'2026'!A:A,'2026'!Z:Z)</f>
        <v>0.97499999999999998</v>
      </c>
      <c r="F17" s="39" t="str">
        <f ca="1">_xlfn.XLOOKUP(B17,'2026'!A:A,'2026'!E:E)</f>
        <v>CBJ</v>
      </c>
      <c r="G17" s="5">
        <f ca="1">D17/E18</f>
        <v>3.0792888529988862</v>
      </c>
      <c r="H17" s="5">
        <f ca="1">SUMIFS(Goalies!$J:$J,Goalies!$C:$C,Projections!$F17,Goalies!$A:$A,Projections!H$2)</f>
        <v>0.97499999999999998</v>
      </c>
      <c r="I17" s="5">
        <f ca="1">SUMIFS(Goalies!$J:$J,Goalies!$C:$C,Projections!$F17,Goalies!$A:$A,Projections!I$2)</f>
        <v>0.97499999999999998</v>
      </c>
      <c r="J17" s="5">
        <f ca="1">SUMIFS(Goalies!$J:$J,Goalies!$C:$C,Projections!$F17,Goalies!$A:$A,Projections!J$2)</f>
        <v>1.04</v>
      </c>
      <c r="K17" s="5">
        <f ca="1">SUMIFS(Goalies!$J:$J,Goalies!$C:$C,Projections!$F17,Goalies!$A:$A,Projections!K$2)</f>
        <v>1.04</v>
      </c>
      <c r="L17" s="5">
        <f ca="1">IFERROR($G17*H18,0)</f>
        <v>3.1408746300588639</v>
      </c>
      <c r="M17" s="5">
        <f ca="1">IFERROR($G17*I18,0)</f>
        <v>3.0177030759389085</v>
      </c>
      <c r="N17" s="5">
        <f ca="1">IFERROR($G17*J18,0)</f>
        <v>3.1408746300588639</v>
      </c>
      <c r="O17" s="5">
        <f ca="1">IFERROR($G17*K18,0)</f>
        <v>3.0177030759389085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Jet Greaves</v>
      </c>
      <c r="R17" s="5" t="str" cm="1">
        <f t="array" aca="1" ref="R17" ca="1">_xlfn.XLOOKUP(1, (Goalies!C:C=Projections!W17)*(Goalies!A:A=Projections!$R$4), Goalies!D:D)</f>
        <v>Elvis Merzlikins</v>
      </c>
      <c r="S17" s="24">
        <v>1</v>
      </c>
      <c r="T17" s="5">
        <f ca="1">IFERROR(L17*S18+(1-S18)*M17,0)</f>
        <v>3.1408746300588639</v>
      </c>
      <c r="U17" s="5"/>
      <c r="V17" s="5"/>
      <c r="W17" s="40" t="str">
        <f t="shared" ca="1" si="1"/>
        <v>CBJ</v>
      </c>
      <c r="X17" s="43">
        <f ca="1">'2026'!BJ15</f>
        <v>-124</v>
      </c>
      <c r="Y17" s="43">
        <f ca="1">'2026'!BK15</f>
        <v>-124</v>
      </c>
      <c r="Z17" s="43">
        <f ca="1">'2026'!BL15</f>
        <v>102</v>
      </c>
      <c r="AA17" s="43">
        <f ca="1">'2026'!BM15</f>
        <v>128</v>
      </c>
    </row>
    <row r="18" spans="1:27" x14ac:dyDescent="0.2">
      <c r="A18" s="34">
        <f ca="1">IF(D18=0,"0",(_xlfn.XLOOKUP(B18,'2026'!A:A,'2026'!C:C)))</f>
        <v>46053</v>
      </c>
      <c r="B18" t="str">
        <f ca="1"/>
        <v>2025020868 STL</v>
      </c>
      <c r="C18">
        <f ca="1"/>
        <v>2025020868</v>
      </c>
      <c r="D18" s="7">
        <f ca="1">_xlfn.XLOOKUP(B18,'2026'!A:A,'2026'!AT:AT)</f>
        <v>2.8176610919924534</v>
      </c>
      <c r="E18" s="7">
        <f ca="1">_xlfn.XLOOKUP(B18,'2026'!A:A,'2026'!Z:Z)</f>
        <v>0.98</v>
      </c>
      <c r="F18" s="39" t="str">
        <f ca="1">_xlfn.XLOOKUP(B18,'2026'!A:A,'2026'!E:E)</f>
        <v>STL</v>
      </c>
      <c r="G18" s="5">
        <f ca="1">D18/E17</f>
        <v>2.8899088122999523</v>
      </c>
      <c r="H18" s="5">
        <f ca="1">SUMIFS(Goalies!$J:$J,Goalies!$C:$C,Projections!$F18,Goalies!$A:$A,Projections!H$4)</f>
        <v>1.02</v>
      </c>
      <c r="I18" s="5">
        <f ca="1">SUMIFS(Goalies!$J:$J,Goalies!$C:$C,Projections!$F18,Goalies!$A:$A,Projections!I$4)</f>
        <v>0.98</v>
      </c>
      <c r="J18" s="5">
        <f ca="1">SUMIFS(Goalies!$J:$J,Goalies!$C:$C,Projections!$F18,Goalies!$A:$A,Projections!J$4)</f>
        <v>1.02</v>
      </c>
      <c r="K18" s="5">
        <f ca="1">SUMIFS(Goalies!$J:$J,Goalies!$C:$C,Projections!$F18,Goalies!$A:$A,Projections!K$4)</f>
        <v>0.98</v>
      </c>
      <c r="L18" s="5">
        <f ca="1">IFERROR($G18*H17,0)</f>
        <v>2.8176610919924534</v>
      </c>
      <c r="M18" s="5">
        <f ca="1">IFERROR($G18*I17,0)</f>
        <v>2.8176610919924534</v>
      </c>
      <c r="N18" s="5">
        <f ca="1">IFERROR($G18*J17,0)</f>
        <v>3.0055051647919506</v>
      </c>
      <c r="O18" s="5">
        <f ca="1">IFERROR($G18*K17,0)</f>
        <v>3.0055051647919506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Jordan Binnington</v>
      </c>
      <c r="R18" s="5" t="str" cm="1">
        <f t="array" aca="1" ref="R18" ca="1">_xlfn.XLOOKUP(1, (Goalies!C:C=Projections!W18)*(Goalies!A:A=Projections!$R$4), Goalies!D:D)</f>
        <v>Joel Hofer</v>
      </c>
      <c r="S18" s="24">
        <v>1</v>
      </c>
      <c r="T18" s="5">
        <f ca="1">IFERROR(L18*S17+(1-S17)*N18,0)</f>
        <v>2.8176610919924534</v>
      </c>
      <c r="U18" s="5"/>
      <c r="V18" s="5"/>
      <c r="W18" s="40" t="str">
        <f t="shared" ca="1" si="1"/>
        <v>STL</v>
      </c>
      <c r="X18" s="43">
        <f ca="1">'2026'!BJ16</f>
        <v>124</v>
      </c>
      <c r="Y18" s="43">
        <f ca="1">'2026'!BK16</f>
        <v>124</v>
      </c>
      <c r="Z18" s="43">
        <f ca="1">'2026'!BL16</f>
        <v>-102</v>
      </c>
      <c r="AA18" s="43">
        <f ca="1">'2026'!BM16</f>
        <v>-128</v>
      </c>
    </row>
    <row r="19" spans="1:27" x14ac:dyDescent="0.2">
      <c r="A19" s="34">
        <f ca="1">IF(D19=0,"0",(_xlfn.XLOOKUP(B19,'2026'!A:A,'2026'!C:C)))</f>
        <v>46053</v>
      </c>
      <c r="B19" t="str">
        <f ca="1"/>
        <v>2025020865 MTL</v>
      </c>
      <c r="C19">
        <f ca="1"/>
        <v>2025020865</v>
      </c>
      <c r="D19" s="7">
        <f ca="1">_xlfn.XLOOKUP(B19,'2026'!A:A,'2026'!AT:AT)</f>
        <v>3.0707919653872242</v>
      </c>
      <c r="E19" s="7">
        <f ca="1">_xlfn.XLOOKUP(B19,'2026'!A:A,'2026'!Z:Z)</f>
        <v>1</v>
      </c>
      <c r="F19" s="39" t="str">
        <f ca="1">_xlfn.XLOOKUP(B19,'2026'!A:A,'2026'!E:E)</f>
        <v>MTL</v>
      </c>
      <c r="G19" s="5">
        <f ca="1">D19/E20</f>
        <v>3.0254108033371669</v>
      </c>
      <c r="H19" s="5">
        <f ca="1">SUMIFS(Goalies!$J:$J,Goalies!$C:$C,Projections!$F19,Goalies!$A:$A,Projections!H$2)</f>
        <v>1</v>
      </c>
      <c r="I19" s="5">
        <f ca="1">SUMIFS(Goalies!$J:$J,Goalies!$C:$C,Projections!$F19,Goalies!$A:$A,Projections!I$2)</f>
        <v>1</v>
      </c>
      <c r="J19" s="5">
        <f ca="1">SUMIFS(Goalies!$J:$J,Goalies!$C:$C,Projections!$F19,Goalies!$A:$A,Projections!J$2)</f>
        <v>2</v>
      </c>
      <c r="K19" s="5">
        <f ca="1">SUMIFS(Goalies!$J:$J,Goalies!$C:$C,Projections!$F19,Goalies!$A:$A,Projections!K$2)</f>
        <v>2</v>
      </c>
      <c r="L19" s="5">
        <f ca="1">IFERROR($G19*H20,0)</f>
        <v>3.0707919653872242</v>
      </c>
      <c r="M19" s="5">
        <f ca="1">IFERROR($G19*I20,0)</f>
        <v>2.9951566953037951</v>
      </c>
      <c r="N19" s="5">
        <f ca="1">IFERROR($G19*J20,0)</f>
        <v>3.0707919653872242</v>
      </c>
      <c r="O19" s="5">
        <f ca="1">IFERROR($G19*K20,0)</f>
        <v>2.9951566953037951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Sam Montembeault</v>
      </c>
      <c r="R19" s="5" t="str" cm="1">
        <f t="array" aca="1" ref="R19" ca="1">_xlfn.XLOOKUP(1, (Goalies!C:C=Projections!W19)*(Goalies!A:A=Projections!$R$4), Goalies!D:D)</f>
        <v>Jakub Dobes</v>
      </c>
      <c r="S19" s="24">
        <v>1</v>
      </c>
      <c r="T19" s="5">
        <f ca="1">IFERROR(L19*S20+(1-S20)*M19,0)</f>
        <v>3.0707919653872242</v>
      </c>
      <c r="U19" s="5"/>
      <c r="V19" s="5"/>
      <c r="W19" t="str">
        <f t="shared" ca="1" si="1"/>
        <v>MTL</v>
      </c>
      <c r="X19" s="2">
        <f ca="1">'2026'!BJ17</f>
        <v>124</v>
      </c>
      <c r="Y19" s="2">
        <f ca="1">'2026'!BK17</f>
        <v>-173</v>
      </c>
      <c r="Z19" s="2">
        <f ca="1">'2026'!BL17</f>
        <v>-142</v>
      </c>
      <c r="AA19" s="2">
        <f ca="1">'2026'!BM17</f>
        <v>-109</v>
      </c>
    </row>
    <row r="20" spans="1:27" x14ac:dyDescent="0.2">
      <c r="A20" s="34">
        <f ca="1">IF(D20=0,"0",(_xlfn.XLOOKUP(B20,'2026'!A:A,'2026'!C:C)))</f>
        <v>46053</v>
      </c>
      <c r="B20" t="str">
        <f ca="1"/>
        <v>2025020865 BUF</v>
      </c>
      <c r="C20">
        <f ca="1"/>
        <v>2025020865</v>
      </c>
      <c r="D20" s="7">
        <f ca="1">_xlfn.XLOOKUP(B20,'2026'!A:A,'2026'!AT:AT)</f>
        <v>3.3920307972972976</v>
      </c>
      <c r="E20" s="7">
        <f ca="1">_xlfn.XLOOKUP(B20,'2026'!A:A,'2026'!Z:Z)</f>
        <v>1.0149999999999999</v>
      </c>
      <c r="F20" s="39" t="str">
        <f ca="1">_xlfn.XLOOKUP(B20,'2026'!A:A,'2026'!E:E)</f>
        <v>BUF</v>
      </c>
      <c r="G20" s="5">
        <f ca="1">D20/E19</f>
        <v>3.3920307972972976</v>
      </c>
      <c r="H20" s="5">
        <f ca="1">SUMIFS(Goalies!$J:$J,Goalies!$C:$C,Projections!$F20,Goalies!$A:$A,Projections!H$4)</f>
        <v>1.0149999999999999</v>
      </c>
      <c r="I20" s="5">
        <f ca="1">SUMIFS(Goalies!$J:$J,Goalies!$C:$C,Projections!$F20,Goalies!$A:$A,Projections!I$4)</f>
        <v>0.99</v>
      </c>
      <c r="J20" s="5">
        <f ca="1">SUMIFS(Goalies!$J:$J,Goalies!$C:$C,Projections!$F20,Goalies!$A:$A,Projections!J$4)</f>
        <v>1.0149999999999999</v>
      </c>
      <c r="K20" s="5">
        <f ca="1">SUMIFS(Goalies!$J:$J,Goalies!$C:$C,Projections!$F20,Goalies!$A:$A,Projections!K$4)</f>
        <v>0.99</v>
      </c>
      <c r="L20" s="5">
        <f ca="1">IFERROR($G20*H19,0)</f>
        <v>3.3920307972972976</v>
      </c>
      <c r="M20" s="5">
        <f ca="1">IFERROR($G20*I19,0)</f>
        <v>3.3920307972972976</v>
      </c>
      <c r="N20" s="5">
        <f ca="1">IFERROR($G20*J19,0)</f>
        <v>6.7840615945945952</v>
      </c>
      <c r="O20" s="5">
        <f ca="1">IFERROR($G20*K19,0)</f>
        <v>6.7840615945945952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Ukko-Pekka Luukkonen</v>
      </c>
      <c r="R20" s="5" t="str" cm="1">
        <f t="array" aca="1" ref="R20" ca="1">_xlfn.XLOOKUP(1, (Goalies!C:C=Projections!W20)*(Goalies!A:A=Projections!$R$4), Goalies!D:D)</f>
        <v>Alex Lyon</v>
      </c>
      <c r="S20" s="24">
        <v>1</v>
      </c>
      <c r="T20" s="5">
        <f ca="1">IFERROR(L20*S19+(1-S19)*N20,0)</f>
        <v>3.3920307972972976</v>
      </c>
      <c r="U20" s="5"/>
      <c r="V20" s="5"/>
      <c r="W20" t="str">
        <f t="shared" ca="1" si="1"/>
        <v>BUF</v>
      </c>
      <c r="X20" s="2">
        <f ca="1">'2026'!BJ18</f>
        <v>-124</v>
      </c>
      <c r="Y20" s="2">
        <f ca="1">'2026'!BK18</f>
        <v>173</v>
      </c>
      <c r="Z20" s="2">
        <f ca="1">'2026'!BL18</f>
        <v>142</v>
      </c>
      <c r="AA20" s="2">
        <f ca="1">'2026'!BM18</f>
        <v>109</v>
      </c>
    </row>
    <row r="21" spans="1:27" x14ac:dyDescent="0.2">
      <c r="A21" s="34">
        <f ca="1">IF(D21=0,"0",(_xlfn.XLOOKUP(B21,'2026'!A:A,'2026'!C:C)))</f>
        <v>46053</v>
      </c>
      <c r="B21" t="str">
        <f ca="1"/>
        <v>2025020867 NSH</v>
      </c>
      <c r="C21">
        <f ca="1"/>
        <v>2025020867</v>
      </c>
      <c r="D21" s="7">
        <f ca="1">_xlfn.XLOOKUP(B21,'2026'!A:A,'2026'!AT:AT)</f>
        <v>2.7209762532404556</v>
      </c>
      <c r="E21" s="7">
        <f ca="1">_xlfn.XLOOKUP(B21,'2026'!A:A,'2026'!Z:Z)</f>
        <v>0.99094124800379646</v>
      </c>
      <c r="F21" s="39" t="str">
        <f ca="1">_xlfn.XLOOKUP(B21,'2026'!A:A,'2026'!E:E)</f>
        <v>NSH</v>
      </c>
      <c r="G21" s="5">
        <f ca="1">D21/E22</f>
        <v>2.8051301579798511</v>
      </c>
      <c r="H21" s="5">
        <f ca="1">SUMIFS(Goalies!$J:$J,Goalies!$C:$C,Projections!$F21,Goalies!$A:$A,Projections!H$2)</f>
        <v>0.99094124800379646</v>
      </c>
      <c r="I21" s="5">
        <f ca="1">SUMIFS(Goalies!$J:$J,Goalies!$C:$C,Projections!$F21,Goalies!$A:$A,Projections!I$2)</f>
        <v>0.99094124800379646</v>
      </c>
      <c r="J21" s="5">
        <f ca="1">SUMIFS(Goalies!$J:$J,Goalies!$C:$C,Projections!$F21,Goalies!$A:$A,Projections!J$2)</f>
        <v>1.02</v>
      </c>
      <c r="K21" s="5">
        <f ca="1">SUMIFS(Goalies!$J:$J,Goalies!$C:$C,Projections!$F21,Goalies!$A:$A,Projections!K$2)</f>
        <v>1.02</v>
      </c>
      <c r="L21" s="5">
        <f ca="1">IFERROR($G21*H22,0)</f>
        <v>2.7209762532404556</v>
      </c>
      <c r="M21" s="5">
        <f ca="1">IFERROR($G21*I22,0)</f>
        <v>2.9734379674586422</v>
      </c>
      <c r="N21" s="5">
        <f ca="1">IFERROR($G21*J22,0)</f>
        <v>2.7209762532404556</v>
      </c>
      <c r="O21" s="5">
        <f ca="1">IFERROR($G21*K22,0)</f>
        <v>2.9734379674586422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Juuse Saros</v>
      </c>
      <c r="R21" s="5" t="str" cm="1">
        <f t="array" aca="1" ref="R21" ca="1">_xlfn.XLOOKUP(1, (Goalies!C:C=Projections!W21)*(Goalies!A:A=Projections!$R$4), Goalies!D:D)</f>
        <v>Justus Annunen</v>
      </c>
      <c r="S21" s="24">
        <v>1</v>
      </c>
      <c r="T21" s="5">
        <f ca="1">IFERROR(L21*S22+(1-S22)*M21,0)</f>
        <v>2.9734379674586422</v>
      </c>
      <c r="U21" s="5"/>
      <c r="V21" s="5"/>
      <c r="W21" s="40" t="str">
        <f t="shared" ca="1" si="1"/>
        <v>NSH</v>
      </c>
      <c r="X21" s="43">
        <f ca="1">'2026'!BJ19</f>
        <v>110</v>
      </c>
      <c r="Y21" s="43">
        <f ca="1">'2026'!BK19</f>
        <v>-133</v>
      </c>
      <c r="Z21" s="43">
        <f ca="1">'2026'!BL19</f>
        <v>-106</v>
      </c>
      <c r="AA21" s="43">
        <f ca="1">'2026'!BM19</f>
        <v>119</v>
      </c>
    </row>
    <row r="22" spans="1:27" x14ac:dyDescent="0.2">
      <c r="A22" s="34">
        <f ca="1">IF(D22=0,"0",(_xlfn.XLOOKUP(B22,'2026'!A:A,'2026'!C:C)))</f>
        <v>46053</v>
      </c>
      <c r="B22" t="str">
        <f ca="1"/>
        <v>2025020867 NYI</v>
      </c>
      <c r="C22">
        <f ca="1"/>
        <v>2025020867</v>
      </c>
      <c r="D22" s="7">
        <f ca="1">_xlfn.XLOOKUP(B22,'2026'!A:A,'2026'!AT:AT)</f>
        <v>3.0882086567696732</v>
      </c>
      <c r="E22" s="7">
        <f ca="1">_xlfn.XLOOKUP(B22,'2026'!A:A,'2026'!Z:Z)</f>
        <v>0.97</v>
      </c>
      <c r="F22" s="39" t="str">
        <f ca="1">_xlfn.XLOOKUP(B22,'2026'!A:A,'2026'!E:E)</f>
        <v>NYI</v>
      </c>
      <c r="G22" s="5">
        <f ca="1">D22/E21</f>
        <v>3.1164397112247788</v>
      </c>
      <c r="H22" s="5">
        <f ca="1">SUMIFS(Goalies!$J:$J,Goalies!$C:$C,Projections!$F22,Goalies!$A:$A,Projections!H$4)</f>
        <v>0.97</v>
      </c>
      <c r="I22" s="5">
        <f ca="1">SUMIFS(Goalies!$J:$J,Goalies!$C:$C,Projections!$F22,Goalies!$A:$A,Projections!I$4)</f>
        <v>1.06</v>
      </c>
      <c r="J22" s="5">
        <f ca="1">SUMIFS(Goalies!$J:$J,Goalies!$C:$C,Projections!$F22,Goalies!$A:$A,Projections!J$4)</f>
        <v>0.97</v>
      </c>
      <c r="K22" s="5">
        <f ca="1">SUMIFS(Goalies!$J:$J,Goalies!$C:$C,Projections!$F22,Goalies!$A:$A,Projections!K$4)</f>
        <v>1.06</v>
      </c>
      <c r="L22" s="5">
        <f ca="1">IFERROR($G22*H21,0)</f>
        <v>3.0882086567696732</v>
      </c>
      <c r="M22" s="5">
        <f ca="1">IFERROR($G22*I21,0)</f>
        <v>3.0882086567696732</v>
      </c>
      <c r="N22" s="5">
        <f ca="1">IFERROR($G22*J21,0)</f>
        <v>3.1787685054492743</v>
      </c>
      <c r="O22" s="5">
        <f ca="1">IFERROR($G22*K21,0)</f>
        <v>3.1787685054492743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Ilya Sorokin</v>
      </c>
      <c r="R22" s="5" t="str" cm="1">
        <f t="array" aca="1" ref="R22" ca="1">_xlfn.XLOOKUP(1, (Goalies!C:C=Projections!W22)*(Goalies!A:A=Projections!$R$4), Goalies!D:D)</f>
        <v>David Rittich</v>
      </c>
      <c r="S22" s="24">
        <v>0</v>
      </c>
      <c r="T22" s="5">
        <f ca="1">IFERROR(L22*S21+(1-S21)*N22,0)</f>
        <v>3.0882086567696732</v>
      </c>
      <c r="U22" s="5"/>
      <c r="V22" s="5"/>
      <c r="W22" s="40" t="str">
        <f t="shared" ca="1" si="1"/>
        <v>NYI</v>
      </c>
      <c r="X22" s="43">
        <f ca="1">'2026'!BJ20</f>
        <v>-110</v>
      </c>
      <c r="Y22" s="43">
        <f ca="1">'2026'!BK20</f>
        <v>133</v>
      </c>
      <c r="Z22" s="43">
        <f ca="1">'2026'!BL20</f>
        <v>106</v>
      </c>
      <c r="AA22" s="43">
        <f ca="1">'2026'!BM20</f>
        <v>-119</v>
      </c>
    </row>
    <row r="23" spans="1:27" x14ac:dyDescent="0.2">
      <c r="A23" s="34">
        <f ca="1">IF(D23=0,"0",(_xlfn.XLOOKUP(B23,'2026'!A:A,'2026'!C:C)))</f>
        <v>46053</v>
      </c>
      <c r="B23" t="str">
        <f ca="1"/>
        <v>2025020866 NJD</v>
      </c>
      <c r="C23">
        <f ca="1"/>
        <v>2025020866</v>
      </c>
      <c r="D23" s="7">
        <f ca="1">_xlfn.XLOOKUP(B23,'2026'!A:A,'2026'!AT:AT)</f>
        <v>2.6774138906936997</v>
      </c>
      <c r="E23" s="7">
        <f ca="1">_xlfn.XLOOKUP(B23,'2026'!A:A,'2026'!Z:Z)</f>
        <v>1.01</v>
      </c>
      <c r="F23" s="39" t="str">
        <f ca="1">_xlfn.XLOOKUP(B23,'2026'!A:A,'2026'!E:E)</f>
        <v>NJD</v>
      </c>
      <c r="G23" s="5">
        <f ca="1">D23/E24</f>
        <v>2.7044584754481815</v>
      </c>
      <c r="H23" s="5">
        <f ca="1">SUMIFS(Goalies!$J:$J,Goalies!$C:$C,Projections!$F23,Goalies!$A:$A,Projections!H$2)</f>
        <v>1.01</v>
      </c>
      <c r="I23" s="5">
        <f ca="1">SUMIFS(Goalies!$J:$J,Goalies!$C:$C,Projections!$F23,Goalies!$A:$A,Projections!I$2)</f>
        <v>1.01</v>
      </c>
      <c r="J23" s="5">
        <f ca="1">SUMIFS(Goalies!$J:$J,Goalies!$C:$C,Projections!$F23,Goalies!$A:$A,Projections!J$2)</f>
        <v>0.99</v>
      </c>
      <c r="K23" s="5">
        <f ca="1">SUMIFS(Goalies!$J:$J,Goalies!$C:$C,Projections!$F23,Goalies!$A:$A,Projections!K$2)</f>
        <v>0.99</v>
      </c>
      <c r="L23" s="5">
        <f ca="1">IFERROR($G23*H24,0)</f>
        <v>2.6774138906936997</v>
      </c>
      <c r="M23" s="5">
        <f ca="1">IFERROR($G23*I24,0)</f>
        <v>2.7855922297116269</v>
      </c>
      <c r="N23" s="5">
        <f ca="1">IFERROR($G23*J24,0)</f>
        <v>2.6774138906936997</v>
      </c>
      <c r="O23" s="5">
        <f ca="1">IFERROR($G23*K24,0)</f>
        <v>2.7855922297116269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Jacob Markstrom</v>
      </c>
      <c r="R23" s="5" t="str" cm="1">
        <f t="array" aca="1" ref="R23" ca="1">_xlfn.XLOOKUP(1, (Goalies!C:C=Projections!W23)*(Goalies!A:A=Projections!$R$4), Goalies!D:D)</f>
        <v>Jake Allen</v>
      </c>
      <c r="S23" s="24">
        <v>1</v>
      </c>
      <c r="T23" s="5">
        <f ca="1">IFERROR(L23*S24+(1-S24)*M23,0)</f>
        <v>2.6774138906936997</v>
      </c>
      <c r="U23" s="5"/>
      <c r="V23" s="5"/>
      <c r="W23" t="str">
        <f t="shared" ca="1" si="1"/>
        <v>NJD</v>
      </c>
      <c r="X23" s="2">
        <f ca="1">'2026'!BJ21</f>
        <v>160</v>
      </c>
      <c r="Y23" s="2">
        <f ca="1">'2026'!BK21</f>
        <v>-135</v>
      </c>
      <c r="Z23" s="2">
        <f ca="1">'2026'!BL21</f>
        <v>-108</v>
      </c>
      <c r="AA23" s="2">
        <f ca="1">'2026'!BM21</f>
        <v>118</v>
      </c>
    </row>
    <row r="24" spans="1:27" x14ac:dyDescent="0.2">
      <c r="A24" s="34">
        <f ca="1">IF(D24=0,"0",(_xlfn.XLOOKUP(B24,'2026'!A:A,'2026'!C:C)))</f>
        <v>46053</v>
      </c>
      <c r="B24" t="str">
        <f ca="1"/>
        <v>2025020866 OTT</v>
      </c>
      <c r="C24">
        <f ca="1"/>
        <v>2025020866</v>
      </c>
      <c r="D24" s="7">
        <f ca="1">_xlfn.XLOOKUP(B24,'2026'!A:A,'2026'!AT:AT)</f>
        <v>3.397033603705319</v>
      </c>
      <c r="E24" s="7">
        <f ca="1">_xlfn.XLOOKUP(B24,'2026'!A:A,'2026'!Z:Z)</f>
        <v>0.99</v>
      </c>
      <c r="F24" s="39" t="str">
        <f ca="1">_xlfn.XLOOKUP(B24,'2026'!A:A,'2026'!E:E)</f>
        <v>OTT</v>
      </c>
      <c r="G24" s="5">
        <f ca="1">D24/E23</f>
        <v>3.3633996076290287</v>
      </c>
      <c r="H24" s="5">
        <f ca="1">SUMIFS(Goalies!$J:$J,Goalies!$C:$C,Projections!$F24,Goalies!$A:$A,Projections!H$4)</f>
        <v>0.99</v>
      </c>
      <c r="I24" s="5">
        <f ca="1">SUMIFS(Goalies!$J:$J,Goalies!$C:$C,Projections!$F24,Goalies!$A:$A,Projections!I$4)</f>
        <v>1.03</v>
      </c>
      <c r="J24" s="5">
        <f ca="1">SUMIFS(Goalies!$J:$J,Goalies!$C:$C,Projections!$F24,Goalies!$A:$A,Projections!J$4)</f>
        <v>0.99</v>
      </c>
      <c r="K24" s="5">
        <f ca="1">SUMIFS(Goalies!$J:$J,Goalies!$C:$C,Projections!$F24,Goalies!$A:$A,Projections!K$4)</f>
        <v>1.03</v>
      </c>
      <c r="L24" s="5">
        <f ca="1">IFERROR($G24*H23,0)</f>
        <v>3.397033603705319</v>
      </c>
      <c r="M24" s="5">
        <f ca="1">IFERROR($G24*I23,0)</f>
        <v>3.397033603705319</v>
      </c>
      <c r="N24" s="5">
        <f ca="1">IFERROR($G24*J23,0)</f>
        <v>3.3297656115527383</v>
      </c>
      <c r="O24" s="5">
        <f ca="1">IFERROR($G24*K23,0)</f>
        <v>3.3297656115527383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Linus Ullmark</v>
      </c>
      <c r="R24" s="5" t="str" cm="1">
        <f t="array" aca="1" ref="R24" ca="1">_xlfn.XLOOKUP(1, (Goalies!C:C=Projections!W24)*(Goalies!A:A=Projections!$R$4), Goalies!D:D)</f>
        <v>Leevi Merilainen</v>
      </c>
      <c r="S24" s="24">
        <v>1</v>
      </c>
      <c r="T24" s="5">
        <f ca="1">IFERROR(L24*S23+(1-S23)*N24,0)</f>
        <v>3.397033603705319</v>
      </c>
      <c r="U24" s="5"/>
      <c r="V24" s="5"/>
      <c r="W24" t="str">
        <f t="shared" ca="1" si="1"/>
        <v>OTT</v>
      </c>
      <c r="X24" s="2">
        <f ca="1">'2026'!BJ22</f>
        <v>-160</v>
      </c>
      <c r="Y24" s="2">
        <f ca="1">'2026'!BK22</f>
        <v>135</v>
      </c>
      <c r="Z24" s="2">
        <f ca="1">'2026'!BL22</f>
        <v>108</v>
      </c>
      <c r="AA24" s="2">
        <f ca="1">'2026'!BM22</f>
        <v>-118</v>
      </c>
    </row>
    <row r="25" spans="1:27" x14ac:dyDescent="0.2">
      <c r="A25" s="34">
        <f ca="1">IF(D25=0,"0",(_xlfn.XLOOKUP(B25,'2026'!A:A,'2026'!C:C)))</f>
        <v>46053</v>
      </c>
      <c r="B25" t="str">
        <f ca="1"/>
        <v>2025020869 TOR</v>
      </c>
      <c r="C25">
        <f ca="1"/>
        <v>2025020869</v>
      </c>
      <c r="D25" s="7">
        <f ca="1">_xlfn.XLOOKUP(B25,'2026'!A:A,'2026'!AT:AT)</f>
        <v>3.3420374753971385</v>
      </c>
      <c r="E25" s="7">
        <f ca="1">_xlfn.XLOOKUP(B25,'2026'!A:A,'2026'!Z:Z)</f>
        <v>1.01</v>
      </c>
      <c r="F25" s="39" t="str">
        <f ca="1">_xlfn.XLOOKUP(B25,'2026'!A:A,'2026'!E:E)</f>
        <v>TOR</v>
      </c>
      <c r="G25" s="5">
        <f ca="1">D25/E26</f>
        <v>3.244696578055474</v>
      </c>
      <c r="H25" s="5">
        <f ca="1">SUMIFS(Goalies!$J:$J,Goalies!$C:$C,Projections!$F25,Goalies!$A:$A,Projections!H$2)</f>
        <v>1.01</v>
      </c>
      <c r="I25" s="5">
        <f ca="1">SUMIFS(Goalies!$J:$J,Goalies!$C:$C,Projections!$F25,Goalies!$A:$A,Projections!I$2)</f>
        <v>1.01</v>
      </c>
      <c r="J25" s="5">
        <f ca="1">SUMIFS(Goalies!$J:$J,Goalies!$C:$C,Projections!$F25,Goalies!$A:$A,Projections!J$2)</f>
        <v>0.97</v>
      </c>
      <c r="K25" s="5">
        <f ca="1">SUMIFS(Goalies!$J:$J,Goalies!$C:$C,Projections!$F25,Goalies!$A:$A,Projections!K$2)</f>
        <v>0.97</v>
      </c>
      <c r="L25" s="5">
        <f ca="1">IFERROR($G25*H26,0)</f>
        <v>3.1635791636040871</v>
      </c>
      <c r="M25" s="5">
        <f ca="1">IFERROR($G25*I26,0)</f>
        <v>6.8463097796970507</v>
      </c>
      <c r="N25" s="5">
        <f ca="1">IFERROR($G25*J26,0)</f>
        <v>3.1635791636040871</v>
      </c>
      <c r="O25" s="5">
        <f ca="1">IFERROR($G25*K26,0)</f>
        <v>6.8463097796970507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Anthony Stolarz</v>
      </c>
      <c r="R25" s="5" t="str" cm="1">
        <f t="array" aca="1" ref="R25" ca="1">_xlfn.XLOOKUP(1, (Goalies!C:C=Projections!W25)*(Goalies!A:A=Projections!$R$4), Goalies!D:D)</f>
        <v>Joseph Woll</v>
      </c>
      <c r="S25" s="24">
        <v>1</v>
      </c>
      <c r="T25" s="5">
        <f ca="1">IFERROR(L25*S26+(1-S26)*M25,0)</f>
        <v>3.1635791636040871</v>
      </c>
      <c r="U25" s="5"/>
      <c r="V25" s="5"/>
      <c r="W25" s="40" t="str">
        <f t="shared" ca="1" si="1"/>
        <v>TOR</v>
      </c>
      <c r="X25" s="43">
        <f ca="1">'2026'!BJ23</f>
        <v>-114</v>
      </c>
      <c r="Y25" s="43">
        <f ca="1">'2026'!BK23</f>
        <v>-141</v>
      </c>
      <c r="Z25" s="43">
        <f ca="1">'2026'!BL23</f>
        <v>-114</v>
      </c>
      <c r="AA25" s="43">
        <f ca="1">'2026'!BM23</f>
        <v>112</v>
      </c>
    </row>
    <row r="26" spans="1:27" x14ac:dyDescent="0.2">
      <c r="A26" s="34">
        <f ca="1">IF(D26=0,"0",(_xlfn.XLOOKUP(B26,'2026'!A:A,'2026'!C:C)))</f>
        <v>46053</v>
      </c>
      <c r="B26" t="str">
        <f ca="1"/>
        <v>2025020869 VAN</v>
      </c>
      <c r="C26">
        <f ca="1"/>
        <v>2025020869</v>
      </c>
      <c r="D26" s="7">
        <f ca="1">_xlfn.XLOOKUP(B26,'2026'!A:A,'2026'!AT:AT)</f>
        <v>2.983423509154445</v>
      </c>
      <c r="E26" s="7">
        <f ca="1">_xlfn.XLOOKUP(B26,'2026'!A:A,'2026'!Z:Z)</f>
        <v>1.03</v>
      </c>
      <c r="F26" s="39" t="str">
        <f ca="1">_xlfn.XLOOKUP(B26,'2026'!A:A,'2026'!E:E)</f>
        <v>VAN</v>
      </c>
      <c r="G26" s="5">
        <f ca="1">D26/E25</f>
        <v>2.9538846625291533</v>
      </c>
      <c r="H26" s="5">
        <f ca="1">SUMIFS(Goalies!$J:$J,Goalies!$C:$C,Projections!$F26,Goalies!$A:$A,Projections!H$4)</f>
        <v>0.97499999999999998</v>
      </c>
      <c r="I26" s="5">
        <f ca="1">SUMIFS(Goalies!$J:$J,Goalies!$C:$C,Projections!$F26,Goalies!$A:$A,Projections!I$4)</f>
        <v>2.1100000000000003</v>
      </c>
      <c r="J26" s="5">
        <f ca="1">SUMIFS(Goalies!$J:$J,Goalies!$C:$C,Projections!$F26,Goalies!$A:$A,Projections!J$4)</f>
        <v>0.97499999999999998</v>
      </c>
      <c r="K26" s="5">
        <f ca="1">SUMIFS(Goalies!$J:$J,Goalies!$C:$C,Projections!$F26,Goalies!$A:$A,Projections!K$4)</f>
        <v>2.1100000000000003</v>
      </c>
      <c r="L26" s="5">
        <f ca="1">IFERROR($G26*H25,0)</f>
        <v>2.983423509154445</v>
      </c>
      <c r="M26" s="5">
        <f ca="1">IFERROR($G26*I25,0)</f>
        <v>2.983423509154445</v>
      </c>
      <c r="N26" s="5">
        <f ca="1">IFERROR($G26*J25,0)</f>
        <v>2.8652681226532786</v>
      </c>
      <c r="O26" s="5">
        <f ca="1">IFERROR($G26*K25,0)</f>
        <v>2.8652681226532786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Thatcher Demko</v>
      </c>
      <c r="R26" s="5" t="str" cm="1">
        <f t="array" aca="1" ref="R26" ca="1">_xlfn.XLOOKUP(1, (Goalies!C:C=Projections!W26)*(Goalies!A:A=Projections!$R$4), Goalies!D:D)</f>
        <v>Kevin Lankinen</v>
      </c>
      <c r="S26" s="24">
        <v>1</v>
      </c>
      <c r="T26" s="5">
        <f ca="1">IFERROR(L26*S25+(1-S25)*N26,0)</f>
        <v>2.983423509154445</v>
      </c>
      <c r="U26" s="5"/>
      <c r="V26" s="5"/>
      <c r="W26" s="40" t="str">
        <f t="shared" ca="1" si="1"/>
        <v>VAN</v>
      </c>
      <c r="X26" s="43">
        <f ca="1">'2026'!BJ24</f>
        <v>114</v>
      </c>
      <c r="Y26" s="43">
        <f ca="1">'2026'!BK24</f>
        <v>141</v>
      </c>
      <c r="Z26" s="43">
        <f ca="1">'2026'!BL24</f>
        <v>114</v>
      </c>
      <c r="AA26" s="43">
        <f ca="1">'2026'!BM24</f>
        <v>-112</v>
      </c>
    </row>
    <row r="27" spans="1:27" x14ac:dyDescent="0.2">
      <c r="A27" s="34">
        <f ca="1">IF(D27=0,"0",(_xlfn.XLOOKUP(B27,'2026'!A:A,'2026'!C:C)))</f>
        <v>46053</v>
      </c>
      <c r="B27" t="str">
        <f ca="1"/>
        <v>2025020870 DAL</v>
      </c>
      <c r="C27">
        <f ca="1"/>
        <v>2025020870</v>
      </c>
      <c r="D27" s="7">
        <f ca="1">_xlfn.XLOOKUP(B27,'2026'!A:A,'2026'!AT:AT)</f>
        <v>2.832719970800254</v>
      </c>
      <c r="E27" s="7">
        <f ca="1">_xlfn.XLOOKUP(B27,'2026'!A:A,'2026'!Z:Z)</f>
        <v>0.995</v>
      </c>
      <c r="F27" s="39" t="str">
        <f ca="1">_xlfn.XLOOKUP(B27,'2026'!A:A,'2026'!E:E)</f>
        <v>DAL</v>
      </c>
      <c r="G27" s="5">
        <f ca="1">D27/E28</f>
        <v>2.9203298668043858</v>
      </c>
      <c r="H27" s="5">
        <f ca="1">SUMIFS(Goalies!$J:$J,Goalies!$C:$C,Projections!$F27,Goalies!$A:$A,Projections!H$2)</f>
        <v>0.995</v>
      </c>
      <c r="I27" s="5">
        <f ca="1">SUMIFS(Goalies!$J:$J,Goalies!$C:$C,Projections!$F27,Goalies!$A:$A,Projections!I$2)</f>
        <v>0.995</v>
      </c>
      <c r="J27" s="5">
        <f ca="1">SUMIFS(Goalies!$J:$J,Goalies!$C:$C,Projections!$F27,Goalies!$A:$A,Projections!J$2)</f>
        <v>1.0049999999999999</v>
      </c>
      <c r="K27" s="5">
        <f ca="1">SUMIFS(Goalies!$J:$J,Goalies!$C:$C,Projections!$F27,Goalies!$A:$A,Projections!K$2)</f>
        <v>1.0049999999999999</v>
      </c>
      <c r="L27" s="5">
        <f ca="1">IFERROR($G27*H28,0)</f>
        <v>2.832719970800254</v>
      </c>
      <c r="M27" s="5">
        <f ca="1">IFERROR($G27*I28,0)</f>
        <v>3.066346360144605</v>
      </c>
      <c r="N27" s="5">
        <f ca="1">IFERROR($G27*J28,0)</f>
        <v>2.832719970800254</v>
      </c>
      <c r="O27" s="5">
        <f ca="1">IFERROR($G27*K28,0)</f>
        <v>3.066346360144605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Jake Oettinger</v>
      </c>
      <c r="R27" s="5" t="str" cm="1">
        <f t="array" aca="1" ref="R27" ca="1">_xlfn.XLOOKUP(1, (Goalies!C:C=Projections!W27)*(Goalies!A:A=Projections!$R$4), Goalies!D:D)</f>
        <v>Casey DeSmith</v>
      </c>
      <c r="S27" s="24">
        <v>1</v>
      </c>
      <c r="T27" s="5">
        <f ca="1">IFERROR(L27*S28+(1-S28)*M27,0)</f>
        <v>2.832719970800254</v>
      </c>
      <c r="U27" s="5"/>
      <c r="V27" s="5"/>
      <c r="W27" t="str">
        <f t="shared" ca="1" si="1"/>
        <v>DAL</v>
      </c>
      <c r="X27" s="2">
        <f ca="1">'2026'!BJ25</f>
        <v>109</v>
      </c>
      <c r="Y27" s="2">
        <f ca="1">'2026'!BK25</f>
        <v>-109</v>
      </c>
      <c r="Z27" s="2">
        <f ca="1">'2026'!BL25</f>
        <v>117</v>
      </c>
      <c r="AA27" s="2">
        <f ca="1">'2026'!BM25</f>
        <v>145</v>
      </c>
    </row>
    <row r="28" spans="1:27" x14ac:dyDescent="0.2">
      <c r="A28" s="34">
        <f ca="1">IF(D28=0,"0",(_xlfn.XLOOKUP(B28,'2026'!A:A,'2026'!C:C)))</f>
        <v>46053</v>
      </c>
      <c r="B28" t="str">
        <f ca="1"/>
        <v>2025020870 UTA</v>
      </c>
      <c r="C28">
        <f ca="1"/>
        <v>2025020870</v>
      </c>
      <c r="D28" s="7">
        <f ca="1">_xlfn.XLOOKUP(B28,'2026'!A:A,'2026'!AT:AT)</f>
        <v>2.9275146486957069</v>
      </c>
      <c r="E28" s="7">
        <f ca="1">_xlfn.XLOOKUP(B28,'2026'!A:A,'2026'!Z:Z)</f>
        <v>0.97</v>
      </c>
      <c r="F28" s="39" t="str">
        <f ca="1">_xlfn.XLOOKUP(B28,'2026'!A:A,'2026'!E:E)</f>
        <v>UTA</v>
      </c>
      <c r="G28" s="5">
        <f ca="1">D28/E27</f>
        <v>2.9422257775836251</v>
      </c>
      <c r="H28" s="5">
        <f ca="1">SUMIFS(Goalies!$J:$J,Goalies!$C:$C,Projections!$F28,Goalies!$A:$A,Projections!H$4)</f>
        <v>0.97</v>
      </c>
      <c r="I28" s="5">
        <f ca="1">SUMIFS(Goalies!$J:$J,Goalies!$C:$C,Projections!$F28,Goalies!$A:$A,Projections!I$4)</f>
        <v>1.05</v>
      </c>
      <c r="J28" s="5">
        <f ca="1">SUMIFS(Goalies!$J:$J,Goalies!$C:$C,Projections!$F28,Goalies!$A:$A,Projections!J$4)</f>
        <v>0.97</v>
      </c>
      <c r="K28" s="5">
        <f ca="1">SUMIFS(Goalies!$J:$J,Goalies!$C:$C,Projections!$F28,Goalies!$A:$A,Projections!K$4)</f>
        <v>1.05</v>
      </c>
      <c r="L28" s="5">
        <f ca="1">IFERROR($G28*H27,0)</f>
        <v>2.9275146486957069</v>
      </c>
      <c r="M28" s="5">
        <f ca="1">IFERROR($G28*I27,0)</f>
        <v>2.9275146486957069</v>
      </c>
      <c r="N28" s="5">
        <f ca="1">IFERROR($G28*J27,0)</f>
        <v>2.9569369064715429</v>
      </c>
      <c r="O28" s="5">
        <f ca="1">IFERROR($G28*K27,0)</f>
        <v>2.9569369064715429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Karel Vejmelka</v>
      </c>
      <c r="R28" s="5" t="str" cm="1">
        <f t="array" aca="1" ref="R28" ca="1">_xlfn.XLOOKUP(1, (Goalies!C:C=Projections!W28)*(Goalies!A:A=Projections!$R$4), Goalies!D:D)</f>
        <v>Vitek Vanecek</v>
      </c>
      <c r="S28" s="24">
        <v>1</v>
      </c>
      <c r="T28" s="5">
        <f ca="1">IFERROR(L28*S27+(1-S27)*N28,0)</f>
        <v>2.9275146486957069</v>
      </c>
      <c r="U28" s="5"/>
      <c r="V28" s="5"/>
      <c r="W28" t="str">
        <f t="shared" ca="1" si="1"/>
        <v>UTA</v>
      </c>
      <c r="X28" s="2">
        <f ca="1">'2026'!BJ26</f>
        <v>-109</v>
      </c>
      <c r="Y28" s="2">
        <f ca="1">'2026'!BK26</f>
        <v>109</v>
      </c>
      <c r="Z28" s="2">
        <f ca="1">'2026'!BL26</f>
        <v>-117</v>
      </c>
      <c r="AA28" s="2">
        <f ca="1">'2026'!BM26</f>
        <v>-145</v>
      </c>
    </row>
    <row r="29" spans="1:27" x14ac:dyDescent="0.2">
      <c r="A29" s="34">
        <f ca="1">IF(D29=0,"0",(_xlfn.XLOOKUP(B29,'2026'!A:A,'2026'!C:C)))</f>
        <v>46053</v>
      </c>
      <c r="B29" t="str">
        <f ca="1"/>
        <v>2025020871 MIN</v>
      </c>
      <c r="C29">
        <f ca="1"/>
        <v>2025020871</v>
      </c>
      <c r="D29" s="7">
        <f ca="1">_xlfn.XLOOKUP(B29,'2026'!A:A,'2026'!AT:AT)</f>
        <v>3.0220240236719569</v>
      </c>
      <c r="E29" s="7">
        <f ca="1">_xlfn.XLOOKUP(B29,'2026'!A:A,'2026'!Z:Z)</f>
        <v>0.99</v>
      </c>
      <c r="F29" s="39" t="str">
        <f ca="1">_xlfn.XLOOKUP(B29,'2026'!A:A,'2026'!E:E)</f>
        <v>MIN</v>
      </c>
      <c r="G29" s="5">
        <f ca="1">D29/E30</f>
        <v>3.0995118191507252</v>
      </c>
      <c r="H29" s="5">
        <f ca="1">SUMIFS(Goalies!$J:$J,Goalies!$C:$C,Projections!$F29,Goalies!$A:$A,Projections!H$2)</f>
        <v>0.99</v>
      </c>
      <c r="I29" s="5">
        <f ca="1">SUMIFS(Goalies!$J:$J,Goalies!$C:$C,Projections!$F29,Goalies!$A:$A,Projections!I$2)</f>
        <v>0.99</v>
      </c>
      <c r="J29" s="5">
        <f ca="1">SUMIFS(Goalies!$J:$J,Goalies!$C:$C,Projections!$F29,Goalies!$A:$A,Projections!J$2)</f>
        <v>1.0149999999999999</v>
      </c>
      <c r="K29" s="5">
        <f ca="1">SUMIFS(Goalies!$J:$J,Goalies!$C:$C,Projections!$F29,Goalies!$A:$A,Projections!K$2)</f>
        <v>1.0149999999999999</v>
      </c>
      <c r="L29" s="5">
        <f ca="1">IFERROR($G29*H30,0)</f>
        <v>3.0220240236719569</v>
      </c>
      <c r="M29" s="5">
        <f ca="1">IFERROR($G29*I30,0)</f>
        <v>3.192497173725247</v>
      </c>
      <c r="N29" s="5">
        <f ca="1">IFERROR($G29*J30,0)</f>
        <v>3.0220240236719569</v>
      </c>
      <c r="O29" s="5">
        <f ca="1">IFERROR($G29*K30,0)</f>
        <v>3.192497173725247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Filip Gustavsson</v>
      </c>
      <c r="R29" s="5" t="str" cm="1">
        <f t="array" aca="1" ref="R29" ca="1">_xlfn.XLOOKUP(1, (Goalies!C:C=Projections!W29)*(Goalies!A:A=Projections!$R$4), Goalies!D:D)</f>
        <v>Jesper Wallstedt</v>
      </c>
      <c r="S29" s="24">
        <v>1</v>
      </c>
      <c r="T29" s="5">
        <f ca="1">IFERROR(L29*S28+(1-S28)*N29,0)</f>
        <v>3.0220240236719569</v>
      </c>
      <c r="U29" s="5"/>
      <c r="V29" s="5"/>
      <c r="W29" s="40" t="str">
        <f t="shared" ca="1" si="1"/>
        <v>MIN</v>
      </c>
      <c r="X29" s="43">
        <f ca="1">'2026'!BJ27</f>
        <v>124</v>
      </c>
      <c r="Y29" s="43">
        <f ca="1">'2026'!BK27</f>
        <v>-162</v>
      </c>
      <c r="Z29" s="43">
        <f ca="1">'2026'!BL27</f>
        <v>-133</v>
      </c>
      <c r="AA29" s="43">
        <f ca="1">'2026'!BM27</f>
        <v>-103</v>
      </c>
    </row>
    <row r="30" spans="1:27" x14ac:dyDescent="0.2">
      <c r="A30" s="34">
        <f ca="1">IF(D30=0,"0",(_xlfn.XLOOKUP(B30,'2026'!A:A,'2026'!C:C)))</f>
        <v>46053</v>
      </c>
      <c r="B30" t="str">
        <f ca="1"/>
        <v>2025020871 EDM</v>
      </c>
      <c r="C30">
        <f ca="1"/>
        <v>2025020871</v>
      </c>
      <c r="D30" s="7">
        <f ca="1">_xlfn.XLOOKUP(B30,'2026'!A:A,'2026'!AT:AT)</f>
        <v>3.3407887531306342</v>
      </c>
      <c r="E30" s="7">
        <f ca="1">_xlfn.XLOOKUP(B30,'2026'!A:A,'2026'!Z:Z)</f>
        <v>0.97499999999999998</v>
      </c>
      <c r="F30" s="39" t="str">
        <f ca="1">_xlfn.XLOOKUP(B30,'2026'!A:A,'2026'!E:E)</f>
        <v>EDM</v>
      </c>
      <c r="G30" s="5">
        <f ca="1">D30/E29</f>
        <v>3.3745340940713477</v>
      </c>
      <c r="H30" s="5">
        <f ca="1">SUMIFS(Goalies!$J:$J,Goalies!$C:$C,Projections!$F30,Goalies!$A:$A,Projections!H$4)</f>
        <v>0.97499999999999998</v>
      </c>
      <c r="I30" s="5">
        <f ca="1">SUMIFS(Goalies!$J:$J,Goalies!$C:$C,Projections!$F30,Goalies!$A:$A,Projections!I$4)</f>
        <v>1.03</v>
      </c>
      <c r="J30" s="5">
        <f ca="1">SUMIFS(Goalies!$J:$J,Goalies!$C:$C,Projections!$F30,Goalies!$A:$A,Projections!J$4)</f>
        <v>0.97499999999999998</v>
      </c>
      <c r="K30" s="5">
        <f ca="1">SUMIFS(Goalies!$J:$J,Goalies!$C:$C,Projections!$F30,Goalies!$A:$A,Projections!K$4)</f>
        <v>1.03</v>
      </c>
      <c r="L30" s="5">
        <f ca="1">IFERROR($G30*H29,0)</f>
        <v>3.3407887531306342</v>
      </c>
      <c r="M30" s="5">
        <f ca="1">IFERROR($G30*I29,0)</f>
        <v>3.3407887531306342</v>
      </c>
      <c r="N30" s="5">
        <f ca="1">IFERROR($G30*J29,0)</f>
        <v>3.4251521054824177</v>
      </c>
      <c r="O30" s="5">
        <f ca="1">IFERROR($G30*K29,0)</f>
        <v>3.4251521054824177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Tristan Jarry</v>
      </c>
      <c r="R30" s="5" t="str" cm="1">
        <f t="array" aca="1" ref="R30" ca="1">_xlfn.XLOOKUP(1, (Goalies!C:C=Projections!W30)*(Goalies!A:A=Projections!$R$4), Goalies!D:D)</f>
        <v>Calvin Pickard</v>
      </c>
      <c r="S30" s="24">
        <v>1</v>
      </c>
      <c r="T30" s="5">
        <f ca="1">IFERROR(L30*S29+(1-S29)*N30,0)</f>
        <v>3.3407887531306342</v>
      </c>
      <c r="U30" s="5"/>
      <c r="V30" s="5"/>
      <c r="W30" s="40" t="str">
        <f t="shared" ca="1" si="1"/>
        <v>EDM</v>
      </c>
      <c r="X30" s="43">
        <f ca="1">'2026'!BJ28</f>
        <v>-124</v>
      </c>
      <c r="Y30" s="43">
        <f ca="1">'2026'!BK28</f>
        <v>162</v>
      </c>
      <c r="Z30" s="43">
        <f ca="1">'2026'!BL28</f>
        <v>133</v>
      </c>
      <c r="AA30" s="43">
        <f ca="1">'2026'!BM28</f>
        <v>103</v>
      </c>
    </row>
    <row r="31" spans="1:27" x14ac:dyDescent="0.2">
      <c r="A31" s="34">
        <f ca="1">IF(D31=0,"0",(_xlfn.XLOOKUP(B31,'2026'!A:A,'2026'!C:C)))</f>
        <v>46053</v>
      </c>
      <c r="B31" t="str">
        <f ca="1"/>
        <v>2025020872 SEA</v>
      </c>
      <c r="C31">
        <f ca="1"/>
        <v>2025020872</v>
      </c>
      <c r="D31" s="7">
        <f ca="1">_xlfn.XLOOKUP(B31,'2026'!A:A,'2026'!AT:AT)</f>
        <v>2.5094394769814632</v>
      </c>
      <c r="E31" s="7">
        <f ca="1">_xlfn.XLOOKUP(B31,'2026'!A:A,'2026'!Z:Z)</f>
        <v>1</v>
      </c>
      <c r="F31" s="39" t="str">
        <f ca="1">_xlfn.XLOOKUP(B31,'2026'!A:A,'2026'!E:E)</f>
        <v>SEA</v>
      </c>
      <c r="G31" s="5">
        <f ca="1">D31/E32</f>
        <v>2.5094394769814632</v>
      </c>
      <c r="H31" s="5">
        <f ca="1">SUMIFS(Goalies!$J:$J,Goalies!$C:$C,Projections!$F31,Goalies!$A:$A,Projections!H$2)</f>
        <v>1</v>
      </c>
      <c r="I31" s="5">
        <f ca="1">SUMIFS(Goalies!$J:$J,Goalies!$C:$C,Projections!$F31,Goalies!$A:$A,Projections!I$2)</f>
        <v>1</v>
      </c>
      <c r="J31" s="5">
        <f ca="1">SUMIFS(Goalies!$J:$J,Goalies!$C:$C,Projections!$F31,Goalies!$A:$A,Projections!J$2)</f>
        <v>1</v>
      </c>
      <c r="K31" s="5">
        <f ca="1">SUMIFS(Goalies!$J:$J,Goalies!$C:$C,Projections!$F31,Goalies!$A:$A,Projections!K$2)</f>
        <v>1</v>
      </c>
      <c r="L31" s="5">
        <f ca="1">IFERROR($G31*H32,0)</f>
        <v>2.5094394769814632</v>
      </c>
      <c r="M31" s="5">
        <f ca="1">IFERROR($G31*I32,0)</f>
        <v>5.1192565330421846</v>
      </c>
      <c r="N31" s="5">
        <f ca="1">IFERROR($G31*J32,0)</f>
        <v>2.5094394769814632</v>
      </c>
      <c r="O31" s="5">
        <f ca="1">IFERROR($G31*K32,0)</f>
        <v>5.1192565330421846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Joey Daccord</v>
      </c>
      <c r="R31" s="5" t="str" cm="1">
        <f t="array" aca="1" ref="R31" ca="1">_xlfn.XLOOKUP(1, (Goalies!C:C=Projections!W31)*(Goalies!A:A=Projections!$R$4), Goalies!D:D)</f>
        <v>Philipp Grubauer</v>
      </c>
      <c r="S31" s="24">
        <v>0</v>
      </c>
      <c r="T31" s="5">
        <f ca="1">IFERROR(L31*S32+(1-S32)*M31,0)</f>
        <v>2.5094394769814632</v>
      </c>
      <c r="U31" s="5"/>
      <c r="V31" s="5"/>
      <c r="W31" t="str">
        <f t="shared" ca="1" si="1"/>
        <v>SEA</v>
      </c>
      <c r="X31" s="2">
        <f ca="1">'2026'!BJ29</f>
        <v>193</v>
      </c>
      <c r="Y31" s="2">
        <f ca="1">'2026'!BK29</f>
        <v>-130</v>
      </c>
      <c r="Z31" s="2">
        <f ca="1">'2026'!BL29</f>
        <v>-103</v>
      </c>
      <c r="AA31" s="2">
        <f ca="1">'2026'!BM29</f>
        <v>123</v>
      </c>
    </row>
    <row r="32" spans="1:27" x14ac:dyDescent="0.2">
      <c r="A32" s="34">
        <f ca="1">IF(D32=0,"0",(_xlfn.XLOOKUP(B32,'2026'!A:A,'2026'!C:C)))</f>
        <v>46053</v>
      </c>
      <c r="B32" t="str">
        <f ca="1"/>
        <v>2025020872 VGK</v>
      </c>
      <c r="C32">
        <f ca="1"/>
        <v>2025020872</v>
      </c>
      <c r="D32" s="7">
        <f ca="1">_xlfn.XLOOKUP(B32,'2026'!A:A,'2026'!AT:AT)</f>
        <v>3.5212900641891896</v>
      </c>
      <c r="E32" s="7">
        <f ca="1">_xlfn.XLOOKUP(B32,'2026'!A:A,'2026'!Z:Z)</f>
        <v>1</v>
      </c>
      <c r="F32" s="39" t="str">
        <f ca="1">_xlfn.XLOOKUP(B32,'2026'!A:A,'2026'!E:E)</f>
        <v>VGK</v>
      </c>
      <c r="G32" s="5">
        <f ca="1">D32/E31</f>
        <v>3.5212900641891896</v>
      </c>
      <c r="H32" s="5">
        <f ca="1">SUMIFS(Goalies!$J:$J,Goalies!$C:$C,Projections!$F32,Goalies!$A:$A,Projections!H$4)</f>
        <v>1</v>
      </c>
      <c r="I32" s="5">
        <f ca="1">SUMIFS(Goalies!$J:$J,Goalies!$C:$C,Projections!$F32,Goalies!$A:$A,Projections!I$4)</f>
        <v>2.04</v>
      </c>
      <c r="J32" s="5">
        <f ca="1">SUMIFS(Goalies!$J:$J,Goalies!$C:$C,Projections!$F32,Goalies!$A:$A,Projections!J$4)</f>
        <v>1</v>
      </c>
      <c r="K32" s="5">
        <f ca="1">SUMIFS(Goalies!$J:$J,Goalies!$C:$C,Projections!$F32,Goalies!$A:$A,Projections!K$4)</f>
        <v>2.04</v>
      </c>
      <c r="L32" s="5">
        <f ca="1">IFERROR($G32*H31,0)</f>
        <v>3.5212900641891896</v>
      </c>
      <c r="M32" s="5">
        <f ca="1">IFERROR($G32*I31,0)</f>
        <v>3.5212900641891896</v>
      </c>
      <c r="N32" s="5">
        <f ca="1">IFERROR($G32*J31,0)</f>
        <v>3.5212900641891896</v>
      </c>
      <c r="O32" s="5">
        <f ca="1">IFERROR($G32*K31,0)</f>
        <v>3.5212900641891896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Adin Hill</v>
      </c>
      <c r="R32" s="5" t="str" cm="1">
        <f t="array" aca="1" ref="R32" ca="1">_xlfn.XLOOKUP(1, (Goalies!C:C=Projections!W32)*(Goalies!A:A=Projections!$R$4), Goalies!D:D)</f>
        <v>Akira Schmid</v>
      </c>
      <c r="S32" s="24">
        <v>1</v>
      </c>
      <c r="T32" s="5">
        <f ca="1">IFERROR(L32*S31+(1-S31)*N32,0)</f>
        <v>3.5212900641891896</v>
      </c>
      <c r="U32" s="5"/>
      <c r="V32" s="5"/>
      <c r="W32" t="str">
        <f t="shared" ca="1" si="1"/>
        <v>VGK</v>
      </c>
      <c r="X32" s="2">
        <f ca="1">'2026'!BJ30</f>
        <v>-193</v>
      </c>
      <c r="Y32" s="2">
        <f ca="1">'2026'!BK30</f>
        <v>130</v>
      </c>
      <c r="Z32" s="2">
        <f ca="1">'2026'!BL30</f>
        <v>103</v>
      </c>
      <c r="AA32" s="2">
        <f ca="1">'2026'!BM30</f>
        <v>-123</v>
      </c>
    </row>
    <row r="33" spans="1:27" x14ac:dyDescent="0.2">
      <c r="A33" s="34">
        <f ca="1">IF(D33=0,"0",(_xlfn.XLOOKUP(B33,'2026'!A:A,'2026'!C:C)))</f>
        <v>46054</v>
      </c>
      <c r="B33" t="str">
        <f ca="1"/>
        <v>2025020873 BOS</v>
      </c>
      <c r="C33">
        <f ca="1"/>
        <v>2025020873</v>
      </c>
      <c r="D33" s="7">
        <f ca="1">_xlfn.XLOOKUP(B33,'2026'!A:A,'2026'!AT:AT)</f>
        <v>2.4133506097972974</v>
      </c>
      <c r="E33" s="7">
        <f ca="1">_xlfn.XLOOKUP(B33,'2026'!A:A,'2026'!Z:Z)</f>
        <v>0.97499999999999998</v>
      </c>
      <c r="F33" s="39" t="str">
        <f ca="1">_xlfn.XLOOKUP(B33,'2026'!A:A,'2026'!E:E)</f>
        <v>BOS</v>
      </c>
      <c r="G33" s="5">
        <f ca="1">D33/E34</f>
        <v>2.500881460929842</v>
      </c>
      <c r="H33" s="5">
        <f ca="1">SUMIFS(Goalies!$J:$J,Goalies!$C:$C,Projections!$F33,Goalies!$A:$A,Projections!H$2)</f>
        <v>0.97499999999999998</v>
      </c>
      <c r="I33" s="5">
        <f ca="1">SUMIFS(Goalies!$J:$J,Goalies!$C:$C,Projections!$F33,Goalies!$A:$A,Projections!I$2)</f>
        <v>0.97499999999999998</v>
      </c>
      <c r="J33" s="5">
        <f ca="1">SUMIFS(Goalies!$J:$J,Goalies!$C:$C,Projections!$F33,Goalies!$A:$A,Projections!J$2)</f>
        <v>1.04</v>
      </c>
      <c r="K33" s="5">
        <f ca="1">SUMIFS(Goalies!$J:$J,Goalies!$C:$C,Projections!$F33,Goalies!$A:$A,Projections!K$2)</f>
        <v>1.04</v>
      </c>
      <c r="L33" s="5">
        <f ca="1">IFERROR($G33*H34,0)</f>
        <v>2.4133506097972974</v>
      </c>
      <c r="M33" s="5">
        <f ca="1">IFERROR($G33*I34,0)</f>
        <v>2.6259255339763343</v>
      </c>
      <c r="N33" s="5">
        <f ca="1">IFERROR($G33*J34,0)</f>
        <v>2.4133506097972974</v>
      </c>
      <c r="O33" s="5">
        <f ca="1">IFERROR($G33*K34,0)</f>
        <v>2.6259255339763343</v>
      </c>
      <c r="P33" s="2" t="str">
        <f ca="1">_xlfn.XLOOKUP(B33,'2026'!A:A,'2026'!AS:AS)</f>
        <v>Weak</v>
      </c>
      <c r="Q33" s="5" t="str" cm="1">
        <f t="array" aca="1" ref="Q33" ca="1">_xlfn.XLOOKUP(1, (Goalies!C:C=Projections!W33)*(Goalies!A:A=Projections!$Q$4), Goalies!D:D)</f>
        <v>Jeremy Swayman</v>
      </c>
      <c r="R33" s="5" t="str" cm="1">
        <f t="array" aca="1" ref="R33" ca="1">_xlfn.XLOOKUP(1, (Goalies!C:C=Projections!W33)*(Goalies!A:A=Projections!$R$4), Goalies!D:D)</f>
        <v>Joonas Korpisalo</v>
      </c>
      <c r="S33" s="24">
        <v>0</v>
      </c>
      <c r="T33" s="5">
        <f ca="1">IFERROR(L33*S34+(1-S34)*M33,0)</f>
        <v>2.4133506097972974</v>
      </c>
      <c r="U33" s="5"/>
      <c r="V33" s="5"/>
      <c r="W33" s="40" t="str">
        <f t="shared" ca="1" si="1"/>
        <v>BOS</v>
      </c>
      <c r="X33" s="43">
        <f ca="1">'2026'!BJ31</f>
        <v>198</v>
      </c>
      <c r="Y33" s="43">
        <f ca="1">'2026'!BK31</f>
        <v>-116</v>
      </c>
      <c r="Z33" s="43">
        <f ca="1">'2026'!BL31</f>
        <v>110</v>
      </c>
      <c r="AA33" s="43">
        <f ca="1">'2026'!BM31</f>
        <v>138</v>
      </c>
    </row>
    <row r="34" spans="1:27" x14ac:dyDescent="0.2">
      <c r="A34" s="34">
        <f ca="1">IF(D34=0,"0",(_xlfn.XLOOKUP(B34,'2026'!A:A,'2026'!C:C)))</f>
        <v>46054</v>
      </c>
      <c r="B34" t="str">
        <f ca="1"/>
        <v>2025020873 TBL</v>
      </c>
      <c r="C34">
        <f ca="1"/>
        <v>2025020873</v>
      </c>
      <c r="D34" s="7">
        <f ca="1">_xlfn.XLOOKUP(B34,'2026'!A:A,'2026'!AT:AT)</f>
        <v>3.2438786486486482</v>
      </c>
      <c r="E34" s="7">
        <f ca="1">_xlfn.XLOOKUP(B34,'2026'!A:A,'2026'!Z:Z)</f>
        <v>0.96499999999999997</v>
      </c>
      <c r="F34" s="39" t="str">
        <f ca="1">_xlfn.XLOOKUP(B34,'2026'!A:A,'2026'!E:E)</f>
        <v>TBL</v>
      </c>
      <c r="G34" s="5">
        <f ca="1">D34/E33</f>
        <v>3.3270550242550239</v>
      </c>
      <c r="H34" s="5">
        <f ca="1">SUMIFS(Goalies!$J:$J,Goalies!$C:$C,Projections!$F34,Goalies!$A:$A,Projections!H$4)</f>
        <v>0.96499999999999997</v>
      </c>
      <c r="I34" s="5">
        <f ca="1">SUMIFS(Goalies!$J:$J,Goalies!$C:$C,Projections!$F34,Goalies!$A:$A,Projections!I$4)</f>
        <v>1.05</v>
      </c>
      <c r="J34" s="5">
        <f ca="1">SUMIFS(Goalies!$J:$J,Goalies!$C:$C,Projections!$F34,Goalies!$A:$A,Projections!J$4)</f>
        <v>0.96499999999999997</v>
      </c>
      <c r="K34" s="5">
        <f ca="1">SUMIFS(Goalies!$J:$J,Goalies!$C:$C,Projections!$F34,Goalies!$A:$A,Projections!K$4)</f>
        <v>1.05</v>
      </c>
      <c r="L34" s="5">
        <f ca="1">IFERROR($G34*H33,0)</f>
        <v>3.2438786486486482</v>
      </c>
      <c r="M34" s="5">
        <f ca="1">IFERROR($G34*I33,0)</f>
        <v>3.2438786486486482</v>
      </c>
      <c r="N34" s="5">
        <f ca="1">IFERROR($G34*J33,0)</f>
        <v>3.4601372252252252</v>
      </c>
      <c r="O34" s="5">
        <f ca="1">IFERROR($G34*K33,0)</f>
        <v>3.4601372252252252</v>
      </c>
      <c r="P34" s="2" t="str">
        <f ca="1">_xlfn.XLOOKUP(B34,'2026'!A:A,'2026'!AS:AS)</f>
        <v>Weak</v>
      </c>
      <c r="Q34" s="5" t="str" cm="1">
        <f t="array" aca="1" ref="Q34" ca="1">_xlfn.XLOOKUP(1, (Goalies!C:C=Projections!W34)*(Goalies!A:A=Projections!$Q$4), Goalies!D:D)</f>
        <v>Andrei Vasilevskiy</v>
      </c>
      <c r="R34" s="5" t="str" cm="1">
        <f t="array" aca="1" ref="R34" ca="1">_xlfn.XLOOKUP(1, (Goalies!C:C=Projections!W34)*(Goalies!A:A=Projections!$R$4), Goalies!D:D)</f>
        <v>Jonas Johansson</v>
      </c>
      <c r="S34" s="24">
        <v>1</v>
      </c>
      <c r="T34" s="5">
        <f ca="1">IFERROR(L34*S33+(1-S33)*N34,0)</f>
        <v>3.4601372252252252</v>
      </c>
      <c r="U34" s="5"/>
      <c r="V34" s="5"/>
      <c r="W34" s="40" t="str">
        <f t="shared" ca="1" si="1"/>
        <v>TBL</v>
      </c>
      <c r="X34" s="43">
        <f ca="1">'2026'!BJ32</f>
        <v>-198</v>
      </c>
      <c r="Y34" s="43">
        <f ca="1">'2026'!BK32</f>
        <v>116</v>
      </c>
      <c r="Z34" s="43">
        <f ca="1">'2026'!BL32</f>
        <v>-110</v>
      </c>
      <c r="AA34" s="43">
        <f ca="1">'2026'!BM32</f>
        <v>-138</v>
      </c>
    </row>
    <row r="35" spans="1:27" x14ac:dyDescent="0.2">
      <c r="A35" s="34">
        <f ca="1">IF(D35=0,"0",(_xlfn.XLOOKUP(B35,'2026'!A:A,'2026'!C:C)))</f>
        <v>46054</v>
      </c>
      <c r="B35" t="str">
        <f ca="1"/>
        <v>2025020874 LAK</v>
      </c>
      <c r="C35">
        <f ca="1"/>
        <v>2025020874</v>
      </c>
      <c r="D35" s="7">
        <f ca="1">_xlfn.XLOOKUP(B35,'2026'!A:A,'2026'!AT:AT)</f>
        <v>2.3909794501000925</v>
      </c>
      <c r="E35" s="7">
        <f ca="1">_xlfn.XLOOKUP(B35,'2026'!A:A,'2026'!Z:Z)</f>
        <v>1</v>
      </c>
      <c r="F35" s="39" t="str">
        <f ca="1">_xlfn.XLOOKUP(B35,'2026'!A:A,'2026'!E:E)</f>
        <v>LAK</v>
      </c>
      <c r="G35" s="5">
        <f ca="1">D35/E36</f>
        <v>2.4522866154872744</v>
      </c>
      <c r="H35" s="5">
        <f ca="1">SUMIFS(Goalies!$J:$J,Goalies!$C:$C,Projections!$F35,Goalies!$A:$A,Projections!H$2)</f>
        <v>0.97499999999999998</v>
      </c>
      <c r="I35" s="5">
        <f ca="1">SUMIFS(Goalies!$J:$J,Goalies!$C:$C,Projections!$F35,Goalies!$A:$A,Projections!I$2)</f>
        <v>0.97499999999999998</v>
      </c>
      <c r="J35" s="5">
        <f ca="1">SUMIFS(Goalies!$J:$J,Goalies!$C:$C,Projections!$F35,Goalies!$A:$A,Projections!J$2)</f>
        <v>1.04</v>
      </c>
      <c r="K35" s="5">
        <f ca="1">SUMIFS(Goalies!$J:$J,Goalies!$C:$C,Projections!$F35,Goalies!$A:$A,Projections!K$2)</f>
        <v>1.04</v>
      </c>
      <c r="L35" s="5">
        <f ca="1">IFERROR($G35*H36,0)</f>
        <v>2.5626395131842017</v>
      </c>
      <c r="M35" s="5">
        <f ca="1">IFERROR($G35*I36,0)</f>
        <v>2.4768094816421473</v>
      </c>
      <c r="N35" s="5">
        <f ca="1">IFERROR($G35*J36,0)</f>
        <v>2.5626395131842017</v>
      </c>
      <c r="O35" s="5">
        <f ca="1">IFERROR($G35*K36,0)</f>
        <v>2.4768094816421473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Darcy Kuemper</v>
      </c>
      <c r="R35" s="5" t="str" cm="1">
        <f t="array" aca="1" ref="R35" ca="1">_xlfn.XLOOKUP(1, (Goalies!C:C=Projections!W35)*(Goalies!A:A=Projections!$R$4), Goalies!D:D)</f>
        <v>Anton Forsberg</v>
      </c>
      <c r="S35" s="24">
        <v>1</v>
      </c>
      <c r="T35" s="5">
        <f ca="1">IFERROR(L35*S36+(1-S36)*M35,0)</f>
        <v>2.5626395131842017</v>
      </c>
      <c r="U35" s="5"/>
      <c r="V35" s="5"/>
      <c r="W35" t="str">
        <f t="shared" ca="1" si="1"/>
        <v>LAK</v>
      </c>
      <c r="X35" s="2">
        <f ca="1">'2026'!BJ33</f>
        <v>150</v>
      </c>
      <c r="Y35" s="2">
        <f ca="1">'2026'!BK33</f>
        <v>-107</v>
      </c>
      <c r="Z35" s="2">
        <f ca="1">'2026'!BL33</f>
        <v>119</v>
      </c>
      <c r="AA35" s="2">
        <f ca="1">'2026'!BM33</f>
        <v>148</v>
      </c>
    </row>
    <row r="36" spans="1:27" x14ac:dyDescent="0.2">
      <c r="A36" s="34">
        <f ca="1">IF(D36=0,"0",(_xlfn.XLOOKUP(B36,'2026'!A:A,'2026'!C:C)))</f>
        <v>46054</v>
      </c>
      <c r="B36" t="str">
        <f ca="1"/>
        <v>2025020874 CAR</v>
      </c>
      <c r="C36">
        <f ca="1"/>
        <v>2025020874</v>
      </c>
      <c r="D36" s="7">
        <f ca="1">_xlfn.XLOOKUP(B36,'2026'!A:A,'2026'!AT:AT)</f>
        <v>3.2555438285144591</v>
      </c>
      <c r="E36" s="7">
        <f ca="1">_xlfn.XLOOKUP(B36,'2026'!A:A,'2026'!Z:Z)</f>
        <v>0.97499999999999998</v>
      </c>
      <c r="F36" s="39" t="str">
        <f ca="1">_xlfn.XLOOKUP(B36,'2026'!A:A,'2026'!E:E)</f>
        <v>CAR</v>
      </c>
      <c r="G36" s="5">
        <f ca="1">D36/E35</f>
        <v>3.2555438285144591</v>
      </c>
      <c r="H36" s="5">
        <f ca="1">SUMIFS(Goalies!$J:$J,Goalies!$C:$C,Projections!$F36,Goalies!$A:$A,Projections!H$4)</f>
        <v>1.0449999999999999</v>
      </c>
      <c r="I36" s="5">
        <f ca="1">SUMIFS(Goalies!$J:$J,Goalies!$C:$C,Projections!$F36,Goalies!$A:$A,Projections!I$4)</f>
        <v>1.01</v>
      </c>
      <c r="J36" s="5">
        <f ca="1">SUMIFS(Goalies!$J:$J,Goalies!$C:$C,Projections!$F36,Goalies!$A:$A,Projections!J$4)</f>
        <v>1.0449999999999999</v>
      </c>
      <c r="K36" s="5">
        <f ca="1">SUMIFS(Goalies!$J:$J,Goalies!$C:$C,Projections!$F36,Goalies!$A:$A,Projections!K$4)</f>
        <v>1.01</v>
      </c>
      <c r="L36" s="5">
        <f ca="1">IFERROR($G36*H35,0)</f>
        <v>3.1741552328015974</v>
      </c>
      <c r="M36" s="5">
        <f ca="1">IFERROR($G36*I35,0)</f>
        <v>3.1741552328015974</v>
      </c>
      <c r="N36" s="5">
        <f ca="1">IFERROR($G36*J35,0)</f>
        <v>3.3857655816550376</v>
      </c>
      <c r="O36" s="5">
        <f ca="1">IFERROR($G36*K35,0)</f>
        <v>3.3857655816550376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Frederik Andersen</v>
      </c>
      <c r="R36" s="5" t="str" cm="1">
        <f t="array" aca="1" ref="R36" ca="1">_xlfn.XLOOKUP(1, (Goalies!C:C=Projections!W36)*(Goalies!A:A=Projections!$R$4), Goalies!D:D)</f>
        <v>Pyotr Kochetkov</v>
      </c>
      <c r="S36" s="24">
        <v>1</v>
      </c>
      <c r="T36" s="5">
        <f ca="1">IFERROR(L36*S35+(1-S35)*N36,0)</f>
        <v>3.1741552328015974</v>
      </c>
      <c r="U36" s="5"/>
      <c r="V36" s="5"/>
      <c r="W36" t="str">
        <f t="shared" ca="1" si="1"/>
        <v>CAR</v>
      </c>
      <c r="X36" s="2">
        <f ca="1">'2026'!BJ34</f>
        <v>-150</v>
      </c>
      <c r="Y36" s="2">
        <f ca="1">'2026'!BK34</f>
        <v>107</v>
      </c>
      <c r="Z36" s="2">
        <f ca="1">'2026'!BL34</f>
        <v>-119</v>
      </c>
      <c r="AA36" s="2">
        <f ca="1">'2026'!BM34</f>
        <v>-148</v>
      </c>
    </row>
    <row r="37" spans="1:27" x14ac:dyDescent="0.2">
      <c r="A37" s="34">
        <f ca="1">IF(D37=0,"0",(_xlfn.XLOOKUP(B37,'2026'!A:A,'2026'!C:C)))</f>
        <v>46054</v>
      </c>
      <c r="B37" t="str">
        <f ca="1"/>
        <v>2025020875 VGK</v>
      </c>
      <c r="C37">
        <f ca="1"/>
        <v>2025020875</v>
      </c>
      <c r="D37" s="7">
        <f ca="1">_xlfn.XLOOKUP(B37,'2026'!A:A,'2026'!AT:AT)</f>
        <v>3.1400280494858084</v>
      </c>
      <c r="E37" s="7">
        <f ca="1">_xlfn.XLOOKUP(B37,'2026'!A:A,'2026'!Z:Z)</f>
        <v>0.99</v>
      </c>
      <c r="F37" s="39" t="str">
        <f ca="1">_xlfn.XLOOKUP(B37,'2026'!A:A,'2026'!E:E)</f>
        <v>VGK</v>
      </c>
      <c r="G37" s="5">
        <f ca="1">D37/E38</f>
        <v>3.2371423190575346</v>
      </c>
      <c r="H37" s="5">
        <f ca="1">SUMIFS(Goalies!$J:$J,Goalies!$C:$C,Projections!$F37,Goalies!$A:$A,Projections!H$2)</f>
        <v>1</v>
      </c>
      <c r="I37" s="5">
        <f ca="1">SUMIFS(Goalies!$J:$J,Goalies!$C:$C,Projections!$F37,Goalies!$A:$A,Projections!I$2)</f>
        <v>1</v>
      </c>
      <c r="J37" s="5">
        <f ca="1">SUMIFS(Goalies!$J:$J,Goalies!$C:$C,Projections!$F37,Goalies!$A:$A,Projections!J$2)</f>
        <v>2.04</v>
      </c>
      <c r="K37" s="5">
        <f ca="1">SUMIFS(Goalies!$J:$J,Goalies!$C:$C,Projections!$F37,Goalies!$A:$A,Projections!K$2)</f>
        <v>2.04</v>
      </c>
      <c r="L37" s="5">
        <f ca="1">IFERROR($G37*H38,0)</f>
        <v>3.1400280494858084</v>
      </c>
      <c r="M37" s="5">
        <f ca="1">IFERROR($G37*I38,0)</f>
        <v>6.7494417352349592</v>
      </c>
      <c r="N37" s="5">
        <f ca="1">IFERROR($G37*J38,0)</f>
        <v>3.1400280494858084</v>
      </c>
      <c r="O37" s="5">
        <f ca="1">IFERROR($G37*K38,0)</f>
        <v>6.7494417352349592</v>
      </c>
      <c r="P37" s="2" t="str">
        <f ca="1">_xlfn.XLOOKUP(B37,'2026'!A:A,'2026'!AS:AS)</f>
        <v>Strong</v>
      </c>
      <c r="Q37" s="5" t="str" cm="1">
        <f t="array" aca="1" ref="Q37" ca="1">_xlfn.XLOOKUP(1, (Goalies!C:C=Projections!W37)*(Goalies!A:A=Projections!$Q$4), Goalies!D:D)</f>
        <v>Adin Hill</v>
      </c>
      <c r="R37" s="5" t="str" cm="1">
        <f t="array" aca="1" ref="R37" ca="1">_xlfn.XLOOKUP(1, (Goalies!C:C=Projections!W37)*(Goalies!A:A=Projections!$R$4), Goalies!D:D)</f>
        <v>Akira Schmid</v>
      </c>
      <c r="S37" s="24">
        <v>1</v>
      </c>
      <c r="T37" s="5">
        <f ca="1">IFERROR(L37*S38+(1-S38)*M37,0)</f>
        <v>3.1400280494858084</v>
      </c>
      <c r="U37" s="5"/>
      <c r="V37" s="5"/>
      <c r="W37" s="40" t="str">
        <f t="shared" ca="1" si="1"/>
        <v>VGK</v>
      </c>
      <c r="X37" s="43">
        <f ca="1">'2026'!BJ35</f>
        <v>-109</v>
      </c>
      <c r="Y37" s="43">
        <f ca="1">'2026'!BK35</f>
        <v>-143</v>
      </c>
      <c r="Z37" s="43">
        <f ca="1">'2026'!BL35</f>
        <v>-116</v>
      </c>
      <c r="AA37" s="43">
        <f ca="1">'2026'!BM35</f>
        <v>110</v>
      </c>
    </row>
    <row r="38" spans="1:27" x14ac:dyDescent="0.2">
      <c r="A38" s="34">
        <f ca="1">IF(D38=0,"0",(_xlfn.XLOOKUP(B38,'2026'!A:A,'2026'!C:C)))</f>
        <v>46054</v>
      </c>
      <c r="B38" t="str">
        <f ca="1"/>
        <v>2025020875 ANA</v>
      </c>
      <c r="C38">
        <f ca="1"/>
        <v>2025020875</v>
      </c>
      <c r="D38" s="7">
        <f ca="1">_xlfn.XLOOKUP(B38,'2026'!A:A,'2026'!AT:AT)</f>
        <v>3.0023334612754065</v>
      </c>
      <c r="E38" s="7">
        <f ca="1">_xlfn.XLOOKUP(B38,'2026'!A:A,'2026'!Z:Z)</f>
        <v>0.97</v>
      </c>
      <c r="F38" s="39" t="str">
        <f ca="1">_xlfn.XLOOKUP(B38,'2026'!A:A,'2026'!E:E)</f>
        <v>ANA</v>
      </c>
      <c r="G38" s="5">
        <f ca="1">D38/E37</f>
        <v>3.03266006189435</v>
      </c>
      <c r="H38" s="5">
        <f ca="1">SUMIFS(Goalies!$J:$J,Goalies!$C:$C,Projections!$F38,Goalies!$A:$A,Projections!H$4)</f>
        <v>0.97</v>
      </c>
      <c r="I38" s="5">
        <f ca="1">SUMIFS(Goalies!$J:$J,Goalies!$C:$C,Projections!$F38,Goalies!$A:$A,Projections!I$4)</f>
        <v>2.085</v>
      </c>
      <c r="J38" s="5">
        <f ca="1">SUMIFS(Goalies!$J:$J,Goalies!$C:$C,Projections!$F38,Goalies!$A:$A,Projections!J$4)</f>
        <v>0.97</v>
      </c>
      <c r="K38" s="5">
        <f ca="1">SUMIFS(Goalies!$J:$J,Goalies!$C:$C,Projections!$F38,Goalies!$A:$A,Projections!K$4)</f>
        <v>2.085</v>
      </c>
      <c r="L38" s="5">
        <f ca="1">IFERROR($G38*H37,0)</f>
        <v>3.03266006189435</v>
      </c>
      <c r="M38" s="5">
        <f ca="1">IFERROR($G38*I37,0)</f>
        <v>3.03266006189435</v>
      </c>
      <c r="N38" s="5">
        <f ca="1">IFERROR($G38*J37,0)</f>
        <v>6.1866265262644742</v>
      </c>
      <c r="O38" s="5">
        <f ca="1">IFERROR($G38*K37,0)</f>
        <v>6.1866265262644742</v>
      </c>
      <c r="P38" s="2" t="str">
        <f ca="1">_xlfn.XLOOKUP(B38,'2026'!A:A,'2026'!AS:AS)</f>
        <v>Strong</v>
      </c>
      <c r="Q38" s="5" t="str" cm="1">
        <f t="array" aca="1" ref="Q38" ca="1">_xlfn.XLOOKUP(1, (Goalies!C:C=Projections!W38)*(Goalies!A:A=Projections!$Q$4), Goalies!D:D)</f>
        <v>Lukas Dostal</v>
      </c>
      <c r="R38" s="5" t="str" cm="1">
        <f t="array" aca="1" ref="R38" ca="1">_xlfn.XLOOKUP(1, (Goalies!C:C=Projections!W38)*(Goalies!A:A=Projections!$R$4), Goalies!D:D)</f>
        <v>Petr Mrazek</v>
      </c>
      <c r="S38" s="24">
        <v>1</v>
      </c>
      <c r="T38" s="5">
        <f ca="1">IFERROR(L38*S37+(1-S37)*N38,0)</f>
        <v>3.03266006189435</v>
      </c>
      <c r="U38" s="5"/>
      <c r="V38" s="5"/>
      <c r="W38" s="40" t="str">
        <f t="shared" ca="1" si="1"/>
        <v>ANA</v>
      </c>
      <c r="X38" s="43">
        <f ca="1">'2026'!BJ36</f>
        <v>109</v>
      </c>
      <c r="Y38" s="43">
        <f ca="1">'2026'!BK36</f>
        <v>143</v>
      </c>
      <c r="Z38" s="43">
        <f ca="1">'2026'!BL36</f>
        <v>116</v>
      </c>
      <c r="AA38" s="43">
        <f ca="1">'2026'!BM36</f>
        <v>-110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1588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1589</v>
      </c>
    </row>
    <row r="1307" spans="16:16" x14ac:dyDescent="0.2">
      <c r="P1307" s="96" t="s">
        <v>1589</v>
      </c>
    </row>
    <row r="1308" spans="16:16" x14ac:dyDescent="0.2">
      <c r="P1308" s="96" t="s">
        <v>1590</v>
      </c>
    </row>
    <row r="1309" spans="16:16" x14ac:dyDescent="0.2">
      <c r="P1309" s="96" t="s">
        <v>1590</v>
      </c>
    </row>
    <row r="1310" spans="16:16" x14ac:dyDescent="0.2">
      <c r="P1310" s="96" t="s">
        <v>1591</v>
      </c>
    </row>
    <row r="1311" spans="16:16" x14ac:dyDescent="0.2">
      <c r="P1311" s="96" t="s">
        <v>1591</v>
      </c>
    </row>
    <row r="1312" spans="16:16" x14ac:dyDescent="0.2">
      <c r="P1312" s="96" t="s">
        <v>1590</v>
      </c>
    </row>
    <row r="1313" spans="16:16" x14ac:dyDescent="0.2">
      <c r="P1313" s="96" t="s">
        <v>1590</v>
      </c>
    </row>
    <row r="1314" spans="16:16" x14ac:dyDescent="0.2">
      <c r="P1314" s="96" t="s">
        <v>1589</v>
      </c>
    </row>
    <row r="1315" spans="16:16" x14ac:dyDescent="0.2">
      <c r="P1315" s="96" t="s">
        <v>1589</v>
      </c>
    </row>
    <row r="1316" spans="16:16" x14ac:dyDescent="0.2">
      <c r="P1316" s="96" t="s">
        <v>1590</v>
      </c>
    </row>
    <row r="1317" spans="16:16" x14ac:dyDescent="0.2">
      <c r="P1317" s="96" t="s">
        <v>1590</v>
      </c>
    </row>
    <row r="1318" spans="16:16" x14ac:dyDescent="0.2">
      <c r="P1318" s="96" t="s">
        <v>1591</v>
      </c>
    </row>
    <row r="1319" spans="16:16" x14ac:dyDescent="0.2">
      <c r="P1319" s="96" t="s">
        <v>1591</v>
      </c>
    </row>
    <row r="1320" spans="16:16" x14ac:dyDescent="0.2">
      <c r="P1320" s="96" t="s">
        <v>1589</v>
      </c>
    </row>
    <row r="1321" spans="16:16" x14ac:dyDescent="0.2">
      <c r="P1321" s="96" t="s">
        <v>1589</v>
      </c>
    </row>
    <row r="1322" spans="16:16" x14ac:dyDescent="0.2">
      <c r="P1322" s="96" t="s">
        <v>1589</v>
      </c>
    </row>
    <row r="1323" spans="16:16" x14ac:dyDescent="0.2">
      <c r="P1323" s="96" t="s">
        <v>1589</v>
      </c>
    </row>
    <row r="1324" spans="16:16" x14ac:dyDescent="0.2">
      <c r="P1324" s="96" t="s">
        <v>1589</v>
      </c>
    </row>
    <row r="1325" spans="16:16" x14ac:dyDescent="0.2">
      <c r="P1325" s="96" t="s">
        <v>1589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AM1785" activePane="bottomRight" state="frozen"/>
      <selection activeCell="J43" sqref="J43"/>
      <selection pane="topRight" activeCell="J43" sqref="J43"/>
      <selection pane="bottomLeft" activeCell="J43" sqref="J43"/>
      <selection pane="bottomRight" activeCell="AV1811" sqref="AV1811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3.05</v>
      </c>
      <c r="BJ1" s="21">
        <f t="shared" ref="BJ1:BM5" si="0">IF(BN1=0.5,100,IF(BN1&gt;0.5,-ROUND(100*BN1/(1-BN1),0),ROUND(100*(1-BN1)/BN1,0)))</f>
        <v>109</v>
      </c>
      <c r="BK1" s="21">
        <f t="shared" si="0"/>
        <v>-145</v>
      </c>
      <c r="BL1" s="21">
        <f t="shared" si="0"/>
        <v>-118</v>
      </c>
      <c r="BM1" s="21">
        <f t="shared" si="0"/>
        <v>108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0.47945999999999994</v>
      </c>
      <c r="BO1" s="22">
        <f>1-BO2</f>
        <v>0.59210999999999991</v>
      </c>
      <c r="BP1" s="22">
        <f>1-BP2</f>
        <v>0.54090740261348191</v>
      </c>
      <c r="BQ1" s="22">
        <f>1-BQ2</f>
        <v>0.48058000000000012</v>
      </c>
    </row>
    <row r="2" spans="48:69" ht="15" x14ac:dyDescent="0.2">
      <c r="AV2" s="25">
        <f>Projections!V2</f>
        <v>3.15</v>
      </c>
      <c r="BJ2" s="21">
        <f t="shared" si="0"/>
        <v>-109</v>
      </c>
      <c r="BK2" s="21">
        <f t="shared" si="0"/>
        <v>145</v>
      </c>
      <c r="BL2" s="21">
        <f t="shared" si="0"/>
        <v>118</v>
      </c>
      <c r="BM2" s="21">
        <f t="shared" si="0"/>
        <v>-108</v>
      </c>
      <c r="BN2" s="22">
        <f>1-BN1</f>
        <v>0.52054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0.40789000000000003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0.45909259738651803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0.51941999999999988</v>
      </c>
    </row>
    <row r="3" spans="48:69" ht="15" x14ac:dyDescent="0.2">
      <c r="AV3" s="5">
        <f ca="1">Projections!T5</f>
        <v>5.6129546000000001</v>
      </c>
      <c r="BJ3" s="21" t="e">
        <f t="shared" ca="1" si="0"/>
        <v>#N/A</v>
      </c>
      <c r="BK3" s="21" t="e">
        <f t="shared" ca="1" si="0"/>
        <v>#N/A</v>
      </c>
      <c r="BL3" s="21" t="e">
        <f t="shared" ca="1" si="0"/>
        <v>#N/A</v>
      </c>
      <c r="BM3" s="21" t="e">
        <f t="shared" ca="1" si="0"/>
        <v>#N/A</v>
      </c>
      <c r="BN3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#N/A</v>
      </c>
      <c r="BO3" s="22" t="e">
        <f ca="1">1-BO4</f>
        <v>#N/A</v>
      </c>
      <c r="BP3" s="22" t="e">
        <f ca="1">1-BP4</f>
        <v>#N/A</v>
      </c>
      <c r="BQ3" s="22" t="e">
        <f ca="1">1-BQ4</f>
        <v>#N/A</v>
      </c>
    </row>
    <row r="4" spans="48:69" ht="15" x14ac:dyDescent="0.2">
      <c r="AV4" s="5">
        <f ca="1">Projections!T6</f>
        <v>2.6621359090560435</v>
      </c>
      <c r="BJ4" s="21" t="e">
        <f t="shared" ca="1" si="0"/>
        <v>#N/A</v>
      </c>
      <c r="BK4" s="21" t="e">
        <f t="shared" ca="1" si="0"/>
        <v>#N/A</v>
      </c>
      <c r="BL4" s="21" t="e">
        <f t="shared" ca="1" si="0"/>
        <v>#N/A</v>
      </c>
      <c r="BM4" s="21" t="e">
        <f t="shared" ca="1" si="0"/>
        <v>#N/A</v>
      </c>
      <c r="BN4" s="22" t="e">
        <f ca="1">1-BN3</f>
        <v>#N/A</v>
      </c>
      <c r="BO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" spans="48:69" ht="15" x14ac:dyDescent="0.2">
      <c r="AV5" s="5">
        <f ca="1">Projections!T7</f>
        <v>3.5273601859448127</v>
      </c>
      <c r="BJ5" s="21">
        <f t="shared" ca="1" si="0"/>
        <v>-150</v>
      </c>
      <c r="BK5" s="21">
        <f t="shared" ca="1" si="0"/>
        <v>-165</v>
      </c>
      <c r="BL5" s="21">
        <f t="shared" ca="1" si="0"/>
        <v>-135</v>
      </c>
      <c r="BM5" s="21">
        <f t="shared" ca="1" si="0"/>
        <v>-104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0.60073496414901095</v>
      </c>
      <c r="BO5" s="22">
        <f ca="1">1-BO6</f>
        <v>0.62294222872810701</v>
      </c>
      <c r="BP5" s="22">
        <f ca="1">1-BP6</f>
        <v>0.5752943582893626</v>
      </c>
      <c r="BQ5" s="22">
        <f ca="1">1-BQ6</f>
        <v>0.51075299902881333</v>
      </c>
    </row>
    <row r="6" spans="48:69" ht="15" x14ac:dyDescent="0.2">
      <c r="AV6" s="5">
        <f ca="1">Projections!T8</f>
        <v>2.8848249965171497</v>
      </c>
      <c r="BJ6" s="21">
        <f t="shared" ref="BJ6:BJ18" ca="1" si="1">IF(BN6=0.5,100,IF(BN6&gt;0.5,-ROUND(100*BN6/(1-BN6),0),ROUND(100*(1-BN6)/BN6,0)))</f>
        <v>150</v>
      </c>
      <c r="BK6" s="21">
        <f t="shared" ref="BK6:BK18" ca="1" si="2">IF(BO6=0.5,100,IF(BO6&gt;0.5,-ROUND(100*BO6/(1-BO6),0),ROUND(100*(1-BO6)/BO6,0)))</f>
        <v>165</v>
      </c>
      <c r="BL6" s="21">
        <f t="shared" ref="BL6:BL18" ca="1" si="3">IF(BP6=0.5,100,IF(BP6&gt;0.5,-ROUND(100*BP6/(1-BP6),0),ROUND(100*(1-BP6)/BP6,0)))</f>
        <v>135</v>
      </c>
      <c r="BM6" s="21">
        <f t="shared" ref="BM6:BM18" ca="1" si="4">IF(BQ6=0.5,100,IF(BQ6&gt;0.5,-ROUND(100*BQ6/(1-BQ6),0),ROUND(100*(1-BQ6)/BQ6,0)))</f>
        <v>104</v>
      </c>
      <c r="BN6" s="22">
        <f ca="1">1-BN5</f>
        <v>0.39926503585098905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0.37705777127189294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0.4247056417106374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0.48924700097118673</v>
      </c>
    </row>
    <row r="7" spans="48:69" ht="15" x14ac:dyDescent="0.2">
      <c r="AV7" s="5">
        <f ca="1">Projections!T9</f>
        <v>2.588412186927834</v>
      </c>
      <c r="BJ7" s="21">
        <f t="shared" ca="1" si="1"/>
        <v>188</v>
      </c>
      <c r="BK7" s="21">
        <f t="shared" ca="1" si="2"/>
        <v>-143</v>
      </c>
      <c r="BL7" s="21">
        <f t="shared" ca="1" si="3"/>
        <v>-115</v>
      </c>
      <c r="BM7" s="21">
        <f t="shared" ca="1" si="4"/>
        <v>112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0.34664241329098128</v>
      </c>
      <c r="BO7" s="22">
        <f ca="1">1-BO8</f>
        <v>0.58841986663974954</v>
      </c>
      <c r="BP7" s="22">
        <f ca="1">1-BP8</f>
        <v>0.53396690499539323</v>
      </c>
      <c r="BQ7" s="22">
        <f ca="1">1-BQ8</f>
        <v>0.47156825604785357</v>
      </c>
    </row>
    <row r="8" spans="48:69" ht="15" x14ac:dyDescent="0.2">
      <c r="AV8" s="5">
        <f ca="1">Projections!T10</f>
        <v>3.5813488483635125</v>
      </c>
      <c r="BJ8" s="21">
        <f t="shared" ca="1" si="1"/>
        <v>-188</v>
      </c>
      <c r="BK8" s="21">
        <f t="shared" ca="1" si="2"/>
        <v>143</v>
      </c>
      <c r="BL8" s="21">
        <f t="shared" ca="1" si="3"/>
        <v>115</v>
      </c>
      <c r="BM8" s="21">
        <f t="shared" ca="1" si="4"/>
        <v>-112</v>
      </c>
      <c r="BN8" s="22">
        <f ca="1">1-BN7</f>
        <v>0.65335758670901867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0.41158013336025051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0.46603309500460682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0.52843174395214643</v>
      </c>
    </row>
    <row r="9" spans="48:69" ht="15" x14ac:dyDescent="0.2">
      <c r="AV9" s="5">
        <f ca="1">Projections!T11</f>
        <v>3.2148209462205259</v>
      </c>
      <c r="BJ9" s="21">
        <f t="shared" ca="1" si="1"/>
        <v>-120</v>
      </c>
      <c r="BK9" s="21">
        <f t="shared" ca="1" si="2"/>
        <v>-144</v>
      </c>
      <c r="BL9" s="21">
        <f t="shared" ca="1" si="3"/>
        <v>-116</v>
      </c>
      <c r="BM9" s="21">
        <f t="shared" ca="1" si="4"/>
        <v>110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0.54462105813185246</v>
      </c>
      <c r="BO9" s="22">
        <f ca="1">1-BO10</f>
        <v>0.58943838471064169</v>
      </c>
      <c r="BP9" s="22">
        <f ca="1">1-BP10</f>
        <v>0.53735675999658272</v>
      </c>
      <c r="BQ9" s="22">
        <f ca="1">1-BQ10</f>
        <v>0.47685075771624374</v>
      </c>
    </row>
    <row r="10" spans="48:69" ht="15" x14ac:dyDescent="0.2">
      <c r="AV10" s="5">
        <f ca="1">Projections!T12</f>
        <v>2.9629488560000006</v>
      </c>
      <c r="BJ10" s="21">
        <f t="shared" ca="1" si="1"/>
        <v>120</v>
      </c>
      <c r="BK10" s="21">
        <f t="shared" ca="1" si="2"/>
        <v>144</v>
      </c>
      <c r="BL10" s="21">
        <f t="shared" ca="1" si="3"/>
        <v>116</v>
      </c>
      <c r="BM10" s="21">
        <f t="shared" ca="1" si="4"/>
        <v>-110</v>
      </c>
      <c r="BN10" s="22">
        <f ca="1">1-BN9</f>
        <v>0.45537894186814754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0.41056161528935836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0.46264324000341728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0.52314924228375626</v>
      </c>
    </row>
    <row r="11" spans="48:69" ht="15" x14ac:dyDescent="0.2">
      <c r="AV11" s="5">
        <f ca="1">Projections!T13</f>
        <v>2.6421331081081081</v>
      </c>
      <c r="BJ11" s="21">
        <f t="shared" ca="1" si="1"/>
        <v>140</v>
      </c>
      <c r="BK11" s="21">
        <f t="shared" ca="1" si="2"/>
        <v>-112</v>
      </c>
      <c r="BL11" s="21">
        <f t="shared" ca="1" si="3"/>
        <v>114</v>
      </c>
      <c r="BM11" s="21">
        <f t="shared" ca="1" si="4"/>
        <v>142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0.41621961487172215</v>
      </c>
      <c r="BO11" s="22">
        <f ca="1">1-BO12</f>
        <v>0.52809441642919031</v>
      </c>
      <c r="BP11" s="22">
        <f ca="1">1-BP12</f>
        <v>0.46699298355145236</v>
      </c>
      <c r="BQ11" s="22">
        <f ca="1">1-BQ12</f>
        <v>0.41345900023796001</v>
      </c>
    </row>
    <row r="12" spans="48:69" ht="15" x14ac:dyDescent="0.2">
      <c r="AV12" s="5">
        <f ca="1">Projections!T14</f>
        <v>3.1454285079168498</v>
      </c>
      <c r="BJ12" s="21">
        <f t="shared" ca="1" si="1"/>
        <v>-140</v>
      </c>
      <c r="BK12" s="21">
        <f t="shared" ca="1" si="2"/>
        <v>112</v>
      </c>
      <c r="BL12" s="21">
        <f t="shared" ca="1" si="3"/>
        <v>-114</v>
      </c>
      <c r="BM12" s="21">
        <f t="shared" ca="1" si="4"/>
        <v>-142</v>
      </c>
      <c r="BN12" s="22">
        <f ca="1">1-BN11</f>
        <v>0.5837803851282779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0.47190558357080975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0.53300701644854764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0.58654099976203999</v>
      </c>
    </row>
    <row r="13" spans="48:69" ht="15" x14ac:dyDescent="0.2">
      <c r="AV13" s="5">
        <f ca="1">Projections!T15</f>
        <v>3.1966979584832909</v>
      </c>
      <c r="BJ13" s="21">
        <f t="shared" ca="1" si="1"/>
        <v>-110</v>
      </c>
      <c r="BK13" s="21">
        <f t="shared" ca="1" si="2"/>
        <v>-151</v>
      </c>
      <c r="BL13" s="21">
        <f t="shared" ca="1" si="3"/>
        <v>-122</v>
      </c>
      <c r="BM13" s="21">
        <f t="shared" ca="1" si="4"/>
        <v>105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0.52367570648387574</v>
      </c>
      <c r="BO13" s="22">
        <f ca="1">1-BO14</f>
        <v>0.60094362923126821</v>
      </c>
      <c r="BP13" s="22">
        <f ca="1">1-BP14</f>
        <v>0.55046035221595313</v>
      </c>
      <c r="BQ13" s="22">
        <f ca="1">1-BQ14</f>
        <v>0.48864928874902813</v>
      </c>
    </row>
    <row r="14" spans="48:69" ht="15" x14ac:dyDescent="0.2">
      <c r="AV14" s="5">
        <f ca="1">Projections!T16</f>
        <v>3.0616343452311758</v>
      </c>
      <c r="BJ14" s="21">
        <f t="shared" ca="1" si="1"/>
        <v>110</v>
      </c>
      <c r="BK14" s="21">
        <f t="shared" ca="1" si="2"/>
        <v>151</v>
      </c>
      <c r="BL14" s="21">
        <f t="shared" ca="1" si="3"/>
        <v>122</v>
      </c>
      <c r="BM14" s="21">
        <f t="shared" ca="1" si="4"/>
        <v>-105</v>
      </c>
      <c r="BN14" s="22">
        <f ca="1">1-BN13</f>
        <v>0.47632429351612426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0.39905637076873179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0.44953964778404687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0.51135071125097187</v>
      </c>
    </row>
    <row r="15" spans="48:69" ht="15" x14ac:dyDescent="0.2">
      <c r="AV15" s="5">
        <f ca="1">Projections!T17</f>
        <v>3.1408746300588639</v>
      </c>
      <c r="BJ15" s="21">
        <f t="shared" ca="1" si="1"/>
        <v>-124</v>
      </c>
      <c r="BK15" s="21">
        <f t="shared" ca="1" si="2"/>
        <v>-124</v>
      </c>
      <c r="BL15" s="21">
        <f t="shared" ca="1" si="3"/>
        <v>102</v>
      </c>
      <c r="BM15" s="21">
        <f t="shared" ca="1" si="4"/>
        <v>128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0.55355435175104517</v>
      </c>
      <c r="BO15" s="22">
        <f ca="1">1-BO16</f>
        <v>0.55334481993403972</v>
      </c>
      <c r="BP15" s="22">
        <f ca="1">1-BP16</f>
        <v>0.49566762611500403</v>
      </c>
      <c r="BQ15" s="22">
        <f ca="1">1-BQ16</f>
        <v>0.43898038865105038</v>
      </c>
    </row>
    <row r="16" spans="48:69" ht="15" x14ac:dyDescent="0.2">
      <c r="AV16" s="5">
        <f ca="1">Projections!T18</f>
        <v>2.8176610919924534</v>
      </c>
      <c r="BJ16" s="21">
        <f t="shared" ca="1" si="1"/>
        <v>124</v>
      </c>
      <c r="BK16" s="21">
        <f t="shared" ca="1" si="2"/>
        <v>124</v>
      </c>
      <c r="BL16" s="21">
        <f t="shared" ca="1" si="3"/>
        <v>-102</v>
      </c>
      <c r="BM16" s="21">
        <f t="shared" ca="1" si="4"/>
        <v>-128</v>
      </c>
      <c r="BN16" s="22">
        <f ca="1">1-BN15</f>
        <v>0.44644564824895483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0.44665518006596028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0.50433237388499597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0.56101961134894962</v>
      </c>
    </row>
    <row r="17" spans="48:69" ht="15" x14ac:dyDescent="0.2">
      <c r="AV17" s="5">
        <f ca="1">Projections!T19</f>
        <v>3.0707919653872242</v>
      </c>
      <c r="BJ17" s="21">
        <f t="shared" ca="1" si="1"/>
        <v>124</v>
      </c>
      <c r="BK17" s="21">
        <f t="shared" ca="1" si="2"/>
        <v>-173</v>
      </c>
      <c r="BL17" s="21">
        <f t="shared" ca="1" si="3"/>
        <v>-142</v>
      </c>
      <c r="BM17" s="21">
        <f t="shared" ca="1" si="4"/>
        <v>-109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0.4459458406089325</v>
      </c>
      <c r="BO17" s="22">
        <f ca="1">1-BO18</f>
        <v>0.63334381884920443</v>
      </c>
      <c r="BP17" s="22">
        <f ca="1">1-BP18</f>
        <v>0.58718837450387462</v>
      </c>
      <c r="BQ17" s="22">
        <f ca="1">1-BQ18</f>
        <v>0.52153982646392782</v>
      </c>
    </row>
    <row r="18" spans="48:69" ht="15" x14ac:dyDescent="0.2">
      <c r="AV18" s="5">
        <f ca="1">Projections!T20</f>
        <v>3.3920307972972976</v>
      </c>
      <c r="BJ18" s="21">
        <f t="shared" ca="1" si="1"/>
        <v>-124</v>
      </c>
      <c r="BK18" s="21">
        <f t="shared" ca="1" si="2"/>
        <v>173</v>
      </c>
      <c r="BL18" s="21">
        <f t="shared" ca="1" si="3"/>
        <v>142</v>
      </c>
      <c r="BM18" s="21">
        <f t="shared" ca="1" si="4"/>
        <v>109</v>
      </c>
      <c r="BN18" s="22">
        <f ca="1">1-BN17</f>
        <v>0.5540541593910675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0.36665618115079557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0.41281162549612538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0.47846017353607218</v>
      </c>
    </row>
    <row r="19" spans="48:69" ht="15" x14ac:dyDescent="0.2">
      <c r="AV19" s="5">
        <f ca="1">Projections!T21</f>
        <v>2.9734379674586422</v>
      </c>
      <c r="BJ19" s="21">
        <f t="shared" ref="BJ19:BJ56" ca="1" si="5">IF(BN19=0.5,100,IF(BN19&gt;0.5,-ROUND(100*BN19/(1-BN19),0),ROUND(100*(1-BN19)/BN19,0)))</f>
        <v>110</v>
      </c>
      <c r="BK19" s="21">
        <f t="shared" ref="BK19:BK56" ca="1" si="6">IF(BO19=0.5,100,IF(BO19&gt;0.5,-ROUND(100*BO19/(1-BO19),0),ROUND(100*(1-BO19)/BO19,0)))</f>
        <v>-133</v>
      </c>
      <c r="BL19" s="21">
        <f t="shared" ref="BL19:BL56" ca="1" si="7">IF(BP19=0.5,100,IF(BP19&gt;0.5,-ROUND(100*BP19/(1-BP19),0),ROUND(100*(1-BP19)/BP19,0)))</f>
        <v>-106</v>
      </c>
      <c r="BM19" s="21">
        <f t="shared" ref="BM19:BM56" ca="1" si="8">IF(BQ19=0.5,100,IF(BQ19&gt;0.5,-ROUND(100*BQ19/(1-BQ19),0),ROUND(100*(1-BQ19)/BQ19,0)))</f>
        <v>119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0.47666827138528201</v>
      </c>
      <c r="BO19" s="22">
        <f ca="1">1-BO20</f>
        <v>0.57023487709807585</v>
      </c>
      <c r="BP19" s="22">
        <f ca="1">1-BP20</f>
        <v>0.51539253620233949</v>
      </c>
      <c r="BQ19" s="22">
        <f ca="1">1-BQ20</f>
        <v>0.45706630622206168</v>
      </c>
    </row>
    <row r="20" spans="48:69" ht="15" x14ac:dyDescent="0.2">
      <c r="AV20" s="5">
        <f ca="1">Projections!T22</f>
        <v>3.0882086567696732</v>
      </c>
      <c r="BJ20" s="21">
        <f t="shared" ca="1" si="5"/>
        <v>-110</v>
      </c>
      <c r="BK20" s="21">
        <f t="shared" ca="1" si="6"/>
        <v>133</v>
      </c>
      <c r="BL20" s="21">
        <f t="shared" ca="1" si="7"/>
        <v>106</v>
      </c>
      <c r="BM20" s="21">
        <f t="shared" ca="1" si="8"/>
        <v>-119</v>
      </c>
      <c r="BN20" s="22">
        <f ca="1">1-BN19</f>
        <v>0.52333172861471799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0.42976512290192409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0.48460746379766051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0.54293369377793832</v>
      </c>
    </row>
    <row r="21" spans="48:69" ht="15" x14ac:dyDescent="0.2">
      <c r="AV21" s="5">
        <f ca="1">Projections!T23</f>
        <v>2.6774138906936997</v>
      </c>
      <c r="BJ21" s="21">
        <f t="shared" ca="1" si="5"/>
        <v>160</v>
      </c>
      <c r="BK21" s="21">
        <f t="shared" ca="1" si="6"/>
        <v>-135</v>
      </c>
      <c r="BL21" s="21">
        <f t="shared" ca="1" si="7"/>
        <v>-108</v>
      </c>
      <c r="BM21" s="21">
        <f t="shared" ca="1" si="8"/>
        <v>118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0.38495325329379015</v>
      </c>
      <c r="BO21" s="22">
        <f ca="1">1-BO22</f>
        <v>0.57378762720968024</v>
      </c>
      <c r="BP21" s="22">
        <f ca="1">1-BP22</f>
        <v>0.5183331172789889</v>
      </c>
      <c r="BQ21" s="22">
        <f ca="1">1-BQ22</f>
        <v>0.4586456747597385</v>
      </c>
    </row>
    <row r="22" spans="48:69" ht="15" x14ac:dyDescent="0.2">
      <c r="AV22" s="5">
        <f ca="1">Projections!T24</f>
        <v>3.397033603705319</v>
      </c>
      <c r="BJ22" s="21">
        <f t="shared" ca="1" si="5"/>
        <v>-160</v>
      </c>
      <c r="BK22" s="21">
        <f t="shared" ca="1" si="6"/>
        <v>135</v>
      </c>
      <c r="BL22" s="21">
        <f t="shared" ca="1" si="7"/>
        <v>108</v>
      </c>
      <c r="BM22" s="21">
        <f t="shared" ca="1" si="8"/>
        <v>-118</v>
      </c>
      <c r="BN22" s="22">
        <f ca="1">1-BN21</f>
        <v>0.61504674670620985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0.42621237279031982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0.48166688272101105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0.5413543252402615</v>
      </c>
    </row>
    <row r="23" spans="48:69" ht="15" x14ac:dyDescent="0.2">
      <c r="AV23" s="5">
        <f ca="1">Projections!T25</f>
        <v>3.1635791636040871</v>
      </c>
      <c r="BJ23" s="21">
        <f t="shared" ca="1" si="5"/>
        <v>-114</v>
      </c>
      <c r="BK23" s="21">
        <f t="shared" ca="1" si="6"/>
        <v>-141</v>
      </c>
      <c r="BL23" s="21">
        <f t="shared" ca="1" si="7"/>
        <v>-114</v>
      </c>
      <c r="BM23" s="21">
        <f t="shared" ca="1" si="8"/>
        <v>112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0.53219272998594724</v>
      </c>
      <c r="BO23" s="22">
        <f ca="1">1-BO24</f>
        <v>0.58481844003755123</v>
      </c>
      <c r="BP23" s="22">
        <f ca="1">1-BP24</f>
        <v>0.53211697635108135</v>
      </c>
      <c r="BQ23" s="22">
        <f ca="1">1-BQ24</f>
        <v>0.47217678697633403</v>
      </c>
    </row>
    <row r="24" spans="48:69" ht="15" x14ac:dyDescent="0.2">
      <c r="AV24" s="5">
        <f ca="1">Projections!T26</f>
        <v>2.983423509154445</v>
      </c>
      <c r="BJ24" s="21">
        <f t="shared" ca="1" si="5"/>
        <v>114</v>
      </c>
      <c r="BK24" s="21">
        <f t="shared" ca="1" si="6"/>
        <v>141</v>
      </c>
      <c r="BL24" s="21">
        <f t="shared" ca="1" si="7"/>
        <v>114</v>
      </c>
      <c r="BM24" s="21">
        <f t="shared" ca="1" si="8"/>
        <v>-112</v>
      </c>
      <c r="BN24" s="22">
        <f ca="1">1-BN23</f>
        <v>0.46780727001405276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0.41518155996244877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0.46788302364891871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0.52782321302366597</v>
      </c>
    </row>
    <row r="25" spans="48:69" ht="15" x14ac:dyDescent="0.2">
      <c r="AV25" s="5">
        <f ca="1">Projections!T27</f>
        <v>2.832719970800254</v>
      </c>
      <c r="BJ25" s="21">
        <f t="shared" ca="1" si="5"/>
        <v>109</v>
      </c>
      <c r="BK25" s="21">
        <f t="shared" ca="1" si="6"/>
        <v>-109</v>
      </c>
      <c r="BL25" s="21">
        <f t="shared" ca="1" si="7"/>
        <v>117</v>
      </c>
      <c r="BM25" s="21">
        <f t="shared" ca="1" si="8"/>
        <v>145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0.47841774385163249</v>
      </c>
      <c r="BO25" s="22">
        <f ca="1">1-BO26</f>
        <v>0.52164345486650099</v>
      </c>
      <c r="BP25" s="22">
        <f ca="1">1-BP26</f>
        <v>0.45991586104802828</v>
      </c>
      <c r="BQ25" s="22">
        <f ca="1">1-BQ26</f>
        <v>0.40734401506377815</v>
      </c>
    </row>
    <row r="26" spans="48:69" ht="15" x14ac:dyDescent="0.2">
      <c r="AV26" s="5">
        <f ca="1">Projections!T28</f>
        <v>2.9275146486957069</v>
      </c>
      <c r="BJ26" s="21">
        <f t="shared" ca="1" si="5"/>
        <v>-109</v>
      </c>
      <c r="BK26" s="21">
        <f t="shared" ca="1" si="6"/>
        <v>109</v>
      </c>
      <c r="BL26" s="21">
        <f t="shared" ca="1" si="7"/>
        <v>-117</v>
      </c>
      <c r="BM26" s="21">
        <f t="shared" ca="1" si="8"/>
        <v>-145</v>
      </c>
      <c r="BN26" s="22">
        <f ca="1">1-BN25</f>
        <v>0.52158225614836751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0.47835654513349901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0.54008413895197172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0.59265598493622185</v>
      </c>
    </row>
    <row r="27" spans="48:69" ht="15" x14ac:dyDescent="0.2">
      <c r="AV27" s="5">
        <f ca="1">Projections!T29</f>
        <v>3.0220240236719569</v>
      </c>
      <c r="BJ27" s="21">
        <f t="shared" ca="1" si="5"/>
        <v>124</v>
      </c>
      <c r="BK27" s="21">
        <f t="shared" ca="1" si="6"/>
        <v>-162</v>
      </c>
      <c r="BL27" s="21">
        <f t="shared" ca="1" si="7"/>
        <v>-133</v>
      </c>
      <c r="BM27" s="21">
        <f t="shared" ca="1" si="8"/>
        <v>-103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0.44590055265646211</v>
      </c>
      <c r="BO27" s="22">
        <f ca="1">1-BO28</f>
        <v>0.61823951204811345</v>
      </c>
      <c r="BP27" s="22">
        <f ca="1">1-BP28</f>
        <v>0.57015873127742567</v>
      </c>
      <c r="BQ27" s="22">
        <f ca="1">1-BQ28</f>
        <v>0.50638133153537312</v>
      </c>
    </row>
    <row r="28" spans="48:69" ht="15" x14ac:dyDescent="0.2">
      <c r="AV28" s="5">
        <f ca="1">Projections!T30</f>
        <v>3.3407887531306342</v>
      </c>
      <c r="BJ28" s="21">
        <f t="shared" ca="1" si="5"/>
        <v>-124</v>
      </c>
      <c r="BK28" s="21">
        <f t="shared" ca="1" si="6"/>
        <v>162</v>
      </c>
      <c r="BL28" s="21">
        <f t="shared" ca="1" si="7"/>
        <v>133</v>
      </c>
      <c r="BM28" s="21">
        <f t="shared" ca="1" si="8"/>
        <v>103</v>
      </c>
      <c r="BN28" s="22">
        <f ca="1">1-BN27</f>
        <v>0.55409944734353789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0.3817604879518865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0.42984126872257433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0.49361866846462688</v>
      </c>
    </row>
    <row r="29" spans="48:69" ht="15" x14ac:dyDescent="0.2">
      <c r="AV29" s="5">
        <f ca="1">Projections!T31</f>
        <v>2.5094394769814632</v>
      </c>
      <c r="BJ29" s="21">
        <f t="shared" ca="1" si="5"/>
        <v>193</v>
      </c>
      <c r="BK29" s="21">
        <f t="shared" ca="1" si="6"/>
        <v>-130</v>
      </c>
      <c r="BL29" s="21">
        <f t="shared" ca="1" si="7"/>
        <v>-103</v>
      </c>
      <c r="BM29" s="21">
        <f t="shared" ca="1" si="8"/>
        <v>123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0.34165008544123554</v>
      </c>
      <c r="BO29" s="22">
        <f ca="1">1-BO30</f>
        <v>0.56479097851149307</v>
      </c>
      <c r="BP29" s="22">
        <f ca="1">1-BP30</f>
        <v>0.50754406696948828</v>
      </c>
      <c r="BQ29" s="22">
        <f ca="1">1-BQ30</f>
        <v>0.44853883673155126</v>
      </c>
    </row>
    <row r="30" spans="48:69" ht="15" x14ac:dyDescent="0.2">
      <c r="AV30" s="5">
        <f ca="1">Projections!T32</f>
        <v>3.5212900641891896</v>
      </c>
      <c r="BJ30" s="21">
        <f t="shared" ca="1" si="5"/>
        <v>-193</v>
      </c>
      <c r="BK30" s="21">
        <f t="shared" ca="1" si="6"/>
        <v>130</v>
      </c>
      <c r="BL30" s="21">
        <f t="shared" ca="1" si="7"/>
        <v>103</v>
      </c>
      <c r="BM30" s="21">
        <f t="shared" ca="1" si="8"/>
        <v>-123</v>
      </c>
      <c r="BN30" s="22">
        <f ca="1">1-BN29</f>
        <v>0.65834991455876446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0.43520902148850693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0.49245593303051172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0.55146116326844874</v>
      </c>
    </row>
    <row r="31" spans="48:69" ht="15" x14ac:dyDescent="0.2">
      <c r="AV31" s="5">
        <f ca="1">Projections!T33</f>
        <v>2.4133506097972974</v>
      </c>
      <c r="BJ31" s="21">
        <f t="shared" ca="1" si="5"/>
        <v>198</v>
      </c>
      <c r="BK31" s="21">
        <f t="shared" ca="1" si="6"/>
        <v>-116</v>
      </c>
      <c r="BL31" s="21">
        <f t="shared" ca="1" si="7"/>
        <v>110</v>
      </c>
      <c r="BM31" s="21">
        <f t="shared" ca="1" si="8"/>
        <v>138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0.33547765642789013</v>
      </c>
      <c r="BO31" s="22">
        <f ca="1">1-BO32</f>
        <v>0.53779274585786541</v>
      </c>
      <c r="BP31" s="22">
        <f ca="1">1-BP32</f>
        <v>0.47599679546913487</v>
      </c>
      <c r="BQ31" s="22">
        <f ca="1">1-BQ32</f>
        <v>0.41986154984619084</v>
      </c>
    </row>
    <row r="32" spans="48:69" ht="15" x14ac:dyDescent="0.2">
      <c r="AV32" s="5">
        <f ca="1">Projections!T34</f>
        <v>3.4601372252252252</v>
      </c>
      <c r="BJ32" s="21">
        <f t="shared" ca="1" si="5"/>
        <v>-198</v>
      </c>
      <c r="BK32" s="21">
        <f t="shared" ca="1" si="6"/>
        <v>116</v>
      </c>
      <c r="BL32" s="21">
        <f t="shared" ca="1" si="7"/>
        <v>-110</v>
      </c>
      <c r="BM32" s="21">
        <f t="shared" ca="1" si="8"/>
        <v>-138</v>
      </c>
      <c r="BN32" s="22">
        <f ca="1">1-BN31</f>
        <v>0.66452234357210993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0.46220725414213459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0.52400320453086513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0.58013845015380916</v>
      </c>
    </row>
    <row r="33" spans="48:69" ht="15" x14ac:dyDescent="0.2">
      <c r="AV33" s="5">
        <f ca="1">Projections!T35</f>
        <v>2.5626395131842017</v>
      </c>
      <c r="BJ33" s="21">
        <f t="shared" ca="1" si="5"/>
        <v>150</v>
      </c>
      <c r="BK33" s="21">
        <f t="shared" ca="1" si="6"/>
        <v>-107</v>
      </c>
      <c r="BL33" s="21">
        <f t="shared" ca="1" si="7"/>
        <v>119</v>
      </c>
      <c r="BM33" s="21">
        <f t="shared" ca="1" si="8"/>
        <v>148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0.39969843993039456</v>
      </c>
      <c r="BO33" s="22">
        <f ca="1">1-BO34</f>
        <v>0.51752594349979186</v>
      </c>
      <c r="BP33" s="22">
        <f ca="1">1-BP34</f>
        <v>0.4556359019897579</v>
      </c>
      <c r="BQ33" s="22">
        <f ca="1">1-BQ34</f>
        <v>0.40382827453590353</v>
      </c>
    </row>
    <row r="34" spans="48:69" ht="15" x14ac:dyDescent="0.2">
      <c r="AV34" s="5">
        <f ca="1">Projections!T36</f>
        <v>3.1741552328015974</v>
      </c>
      <c r="BJ34" s="21">
        <f t="shared" ca="1" si="5"/>
        <v>-150</v>
      </c>
      <c r="BK34" s="21">
        <f t="shared" ca="1" si="6"/>
        <v>107</v>
      </c>
      <c r="BL34" s="21">
        <f t="shared" ca="1" si="7"/>
        <v>-119</v>
      </c>
      <c r="BM34" s="21">
        <f t="shared" ca="1" si="8"/>
        <v>-148</v>
      </c>
      <c r="BN34" s="22">
        <f ca="1">1-BN33</f>
        <v>0.60030156006960544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0.48247405650020819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0.5443640980102421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0.59617172546409647</v>
      </c>
    </row>
    <row r="35" spans="48:69" ht="15" x14ac:dyDescent="0.2">
      <c r="AV35" s="5">
        <f ca="1">Projections!T37</f>
        <v>3.1400280494858084</v>
      </c>
      <c r="BJ35" s="21">
        <f t="shared" ca="1" si="5"/>
        <v>-109</v>
      </c>
      <c r="BK35" s="21">
        <f t="shared" ca="1" si="6"/>
        <v>-143</v>
      </c>
      <c r="BL35" s="21">
        <f t="shared" ca="1" si="7"/>
        <v>-116</v>
      </c>
      <c r="BM35" s="21">
        <f t="shared" ca="1" si="8"/>
        <v>110</v>
      </c>
      <c r="BN35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0.52183185997881087</v>
      </c>
      <c r="BO35" s="22">
        <f ca="1">1-BO36</f>
        <v>0.58826267837285129</v>
      </c>
      <c r="BP35" s="22">
        <f ca="1">1-BP36</f>
        <v>0.53633395952869345</v>
      </c>
      <c r="BQ35" s="22">
        <f ca="1">1-BQ36</f>
        <v>0.4762730150426927</v>
      </c>
    </row>
    <row r="36" spans="48:69" ht="15" x14ac:dyDescent="0.2">
      <c r="AV36" s="5">
        <f ca="1">Projections!T38</f>
        <v>3.03266006189435</v>
      </c>
      <c r="BJ36" s="21">
        <f t="shared" ca="1" si="5"/>
        <v>109</v>
      </c>
      <c r="BK36" s="21">
        <f t="shared" ca="1" si="6"/>
        <v>143</v>
      </c>
      <c r="BL36" s="21">
        <f t="shared" ca="1" si="7"/>
        <v>116</v>
      </c>
      <c r="BM36" s="21">
        <f t="shared" ca="1" si="8"/>
        <v>-110</v>
      </c>
      <c r="BN36" s="22">
        <f ca="1">1-BN35</f>
        <v>0.47816814002118913</v>
      </c>
      <c r="BO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0.41173732162714866</v>
      </c>
      <c r="BP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0.46366604047130655</v>
      </c>
      <c r="BQ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0.5237269849573073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1766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1364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1364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1364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1364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904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905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906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907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908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909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910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911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912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913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914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915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916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917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918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919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920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921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922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923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924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925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926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927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928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929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930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931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932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933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934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935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936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937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938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940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941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942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943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944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945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946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947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948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949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950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951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952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953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954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919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955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956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957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958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959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960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961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962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963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964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965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966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967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968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969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930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970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971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972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973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974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975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976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977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978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979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980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981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982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983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919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984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985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986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987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988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989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930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990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991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992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993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994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995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996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997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998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999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1000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1001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1002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1003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1004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1005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1006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1007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1008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1009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1010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1011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1012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1013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1014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1015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1016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1017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1018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1019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1020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1021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1022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1023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1024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1025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1026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1027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1028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1029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1030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1031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1032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1033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1034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930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1035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1036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1037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1038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1039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1040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1041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1042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1043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1044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1045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1046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1047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1048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1049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1050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1051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1052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1053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1054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1055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1056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1057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1058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1059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1060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1061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1062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1063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1064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1065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1066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1067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1068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1069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1070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1071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1073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1074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1075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1076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1077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1078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1079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1080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1081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1082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1083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1084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1085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1086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1087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930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1088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1089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1090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1091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1092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1093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1094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1095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1096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1097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1098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1099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1100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1101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958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1102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1103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1104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1105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1106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1107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1108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1109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1110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1111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1112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1113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1114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1115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1116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1117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1364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1118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1119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1120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1121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958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1122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1123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930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1124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1125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1126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1127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1128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1129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1130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1131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1132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1133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1134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1135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1136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1137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1138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1139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1140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1141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1142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1143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1144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1145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1146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1147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1148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1149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1150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1151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1152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1153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1154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1155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1156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1157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1158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1159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1160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1161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1162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1169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1170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1171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1172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1173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1174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1175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1176</v>
      </c>
      <c r="J880" s="46" t="s">
        <v>1164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1177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1178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1179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1180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1181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1182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1183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1184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1185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1186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1187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1188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930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1189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1190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1191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1192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1193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1194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1195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1196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1197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1198</v>
      </c>
      <c r="J901" s="46" t="s">
        <v>1163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1199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1200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1201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1202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1203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919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1204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1205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1206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1207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1208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1176</v>
      </c>
      <c r="J911" s="46" t="s">
        <v>1164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1209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1210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1212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1213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1214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1215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1216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1217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1218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1219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1364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1220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1221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1222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1223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1224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930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1225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1226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1227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1228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1229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1230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1231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1232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1233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1234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1235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1236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1237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1238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1239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1240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1241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1176</v>
      </c>
      <c r="J943" s="46" t="s">
        <v>1164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1242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1243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1244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1245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1246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1247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1248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1249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1250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1251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1252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1253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1254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1255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1256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1257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1258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1259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1260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1261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1262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1263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958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1264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1265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1266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1267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1268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1269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1270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1271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1272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1273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1274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1275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1276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1277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1278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1198</v>
      </c>
      <c r="J980" s="46" t="s">
        <v>1163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1279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1280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1281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1176</v>
      </c>
      <c r="J983" s="46" t="s">
        <v>1164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1282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1283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1284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1285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1286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1287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1288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1289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1290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1291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1306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1176</v>
      </c>
      <c r="J994" s="46" t="s">
        <v>1164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1307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1308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1309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1310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1311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1312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1313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1314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1198</v>
      </c>
      <c r="J1002" s="46" t="s">
        <v>1163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1315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1316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1317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1318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1319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1320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1321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1322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919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1323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1324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1325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1326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1327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1328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1329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1330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1331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1332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1333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1334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1176</v>
      </c>
      <c r="J1022" s="46" t="s">
        <v>1164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1335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1336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1337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1338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1339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1340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1341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1342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1343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1344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1345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1346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1347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1348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1349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1350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1351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1352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1353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1354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1355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1356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1357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1358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1359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1360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1361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1362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1363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1365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1366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1367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1364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1368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1369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1370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1371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1372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1373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1374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1375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1376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1377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1378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1379</v>
      </c>
      <c r="J1064" s="46" t="s">
        <v>1305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1380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1381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1198</v>
      </c>
      <c r="J1066" s="46" t="s">
        <v>1163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1382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1383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1384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1385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1386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1387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1388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1389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1390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1391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1392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1393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1394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1395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1396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1397</v>
      </c>
      <c r="J1081" s="46" t="s">
        <v>1294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1398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1399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1400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1401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1402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1403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1404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1405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1406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1407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1408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1409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1410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1411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1412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1413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1414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1415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1416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1176</v>
      </c>
      <c r="J1100" s="46" t="s">
        <v>1164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1417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1418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1419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930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1420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1421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1422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1423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1379</v>
      </c>
      <c r="J1107" s="46" t="s">
        <v>1305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1424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1425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1426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1427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1428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1376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1429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1430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1431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1432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1433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1434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1435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1436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1442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1443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1444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1445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1446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1447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1448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1449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1450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1451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1198</v>
      </c>
      <c r="J1129" s="46" t="s">
        <v>1163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1452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1453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1454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1376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1455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1456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1457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1458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1459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1460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1461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1462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1463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1464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1465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1466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1467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1468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1469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1470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1471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1472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1473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1474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1475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1476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1477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1478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1479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1480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1481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1482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1483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1484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1485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1486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1487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1364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1488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1489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1490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1491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1492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1493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1494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1495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1496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1430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1497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1379</v>
      </c>
      <c r="J1175" s="46" t="s">
        <v>1305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1498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930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1499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1500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1501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1502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1503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1504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1505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1506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1507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1508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1509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1510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1511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1512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1513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1514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1515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1516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1517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1518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1519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1520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1521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1522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1523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1524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1198</v>
      </c>
      <c r="J1202" s="46" t="s">
        <v>1163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1525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1526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1527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1528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1529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1530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1531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1532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1533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1534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1430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1535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930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1536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1537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1538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1539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1540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1541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1542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1379</v>
      </c>
      <c r="J1220" s="46" t="s">
        <v>1305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1543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1544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1545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1546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1547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1548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1549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1550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1551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1552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1553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1554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1555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1556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1557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1198</v>
      </c>
      <c r="J1235" s="46" t="s">
        <v>1163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1558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1559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1560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1561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1562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1563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1564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1565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1566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1567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1568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1569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930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1570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1571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1572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1573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1574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1575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1576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1577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1578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1579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1580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1581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1198</v>
      </c>
      <c r="J1259" s="46" t="s">
        <v>1163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1582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1583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1584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1585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1601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1379</v>
      </c>
      <c r="J1264" s="46" t="s">
        <v>1305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1602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1603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1604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1605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1430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1606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1607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1608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1609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1610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1611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1612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1613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1614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1615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1616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1617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1618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1619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1620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1621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1622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1623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1624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1625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1626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1627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1628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1198</v>
      </c>
      <c r="J1291" s="46" t="s">
        <v>1163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1629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1630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1631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1632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1633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1591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1634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1430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1591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1635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1591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1636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1591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1637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1591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1638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930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1591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1639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1591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1640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1591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1641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1591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1642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1591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1643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1589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1644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1589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1645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1590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1646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1590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1647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1591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1648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1591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1649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1590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1650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1590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1651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1589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1652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1589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1653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1590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1654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1590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1655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1591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1656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1591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1657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1589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1658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1589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1659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1589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1660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1589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1661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1589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1662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1589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1663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1590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1664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1364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1590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1665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1590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1666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1590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1667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1589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1668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1589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1669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1589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1670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1589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1671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1589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1672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1589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1673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1590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1674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930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1590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1675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1589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1676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1589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1677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1591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1678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1591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1679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1198</v>
      </c>
      <c r="J1342" s="46" t="s">
        <v>1163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1590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1680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1590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1681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1590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1682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1590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1683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1591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1684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1591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1685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1590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1686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1590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1687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1430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1591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1688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1591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1689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1591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1690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1591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1691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1591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1692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1591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1693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1591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1694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1591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1695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1379</v>
      </c>
      <c r="J1358" s="46" t="s">
        <v>1305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1591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1696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1591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1697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1591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1698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1591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1699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1591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1700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1591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1701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1591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1702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1591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1703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1591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1704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1591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1705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930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1591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1706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1591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1707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1591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1708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1364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1591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1709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1591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1710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1591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1711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1591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1712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1591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1713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1591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1714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1591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1715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1591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1716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1591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1717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1591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1718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1591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1719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1591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1720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1591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1721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1591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1722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1591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1723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1590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1724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1590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1725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1591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1726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1591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1727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1591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1728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1364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1591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1729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1589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1730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1589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1731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1591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1732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1591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1735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1591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1736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1591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1737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1590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1738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1590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1739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1591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1740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1591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1741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1589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1742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1589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1743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1590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1744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930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1590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1745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1589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1746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1589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1747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1198</v>
      </c>
      <c r="J1408" s="46" t="s">
        <v>1163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1589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1748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1589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1749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1591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1750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1751</v>
      </c>
      <c r="J1411" s="46" t="s">
        <v>1592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1591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1752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1591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1753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1591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1754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1590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1755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1590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1756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1589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1757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1589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1758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1589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1759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1379</v>
      </c>
      <c r="J1419" s="46" t="s">
        <v>1305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1589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1760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1364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1591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1761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1591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1762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1591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1763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1591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1764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1591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1765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1591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1779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1176</v>
      </c>
      <c r="J1426" s="46" t="s">
        <v>1164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1591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1780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1591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1781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919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1591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1782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1591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1783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1591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1784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1591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1785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1590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1786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1590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1787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1590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1788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1430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1590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1789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930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1590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1790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1590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1791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1590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1792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1590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1793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1591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1794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1591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1795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1590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1796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1590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1797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1364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1591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1798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1591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1799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1591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1800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1198</v>
      </c>
      <c r="J1447" s="46" t="s">
        <v>1163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1591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1801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1591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1802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1591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1803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1591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1804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1591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1805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1591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1806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1807</v>
      </c>
      <c r="J1453" s="46" t="s">
        <v>1767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1591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1808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1591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1809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1591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1810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1591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1811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1591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1812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1591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1813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1591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1814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1591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1815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1591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1816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1591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1817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1591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1818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1591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1819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1591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1820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1591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1821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1379</v>
      </c>
      <c r="J1467" s="46" t="s">
        <v>1305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1591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1822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1590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1823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1364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1590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1824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1591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1825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1591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1826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1590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1827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1590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1828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1590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1829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930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1590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1830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1807</v>
      </c>
      <c r="J1476" s="46" t="s">
        <v>1767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1590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1831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1590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1832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1591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1833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1591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1834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1590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1835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1590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1836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1591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1837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1591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1838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1591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1839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1591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1840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1430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1590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1841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1590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1842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1591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1843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1591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1844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1591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1845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1591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1846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1591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1847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1591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1848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1591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1849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1591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1850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1591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1851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919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1591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1852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1591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1853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1591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1854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1591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1855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1591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1856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1591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1857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1591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1858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1591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1859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1591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1860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1591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1861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1591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1862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1591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1863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1591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1864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930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1591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1865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1591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1866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1591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1867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1591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1868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1591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1869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1591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1870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1591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1871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1430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1591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1872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1591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1873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1364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1591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1874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1591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1875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1591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1876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1591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1877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1591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1878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1591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1879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1591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1880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1591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1881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1591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1882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1591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1883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1591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1884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1591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1885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1591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1886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1591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1887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1591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1888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1364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1591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1889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1591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1890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1591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1891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1591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1892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1590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1893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1590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1894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1379</v>
      </c>
      <c r="J1540" s="46" t="s">
        <v>1305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1589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1895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919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1589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1896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1590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1897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1430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1590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1898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1590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1899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1590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1900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1590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1901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1590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1902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1590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1903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1590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1904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1591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1905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1591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1906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1591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1907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1591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1908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1591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1909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1591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1910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1590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1911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1590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1912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930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1590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1913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1590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1914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1590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1915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1590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1916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1590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1917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1590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1918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1591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1919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1591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1920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1590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1921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1590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1922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1590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1923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1590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s="36" customFormat="1" ht="16.75" customHeight="1" x14ac:dyDescent="0.2">
      <c r="A1570" s="36" t="s">
        <v>1947</v>
      </c>
      <c r="B1570" s="36">
        <v>2025020754</v>
      </c>
      <c r="C1570" s="35">
        <v>46039</v>
      </c>
      <c r="D1570" s="45" t="s">
        <v>6</v>
      </c>
      <c r="E1570" s="36" t="s">
        <v>33</v>
      </c>
      <c r="F1570" s="45">
        <v>1</v>
      </c>
      <c r="G1570" s="45">
        <v>1</v>
      </c>
      <c r="H1570" s="36" t="s">
        <v>46</v>
      </c>
      <c r="I1570" s="36" t="s">
        <v>356</v>
      </c>
      <c r="J1570" s="46" t="s">
        <v>169</v>
      </c>
      <c r="K1570" s="47">
        <v>2.96</v>
      </c>
      <c r="L1570" s="48">
        <v>0.15</v>
      </c>
      <c r="M1570" s="49">
        <v>0.1</v>
      </c>
      <c r="N1570" s="36">
        <v>2.9999999999999898</v>
      </c>
      <c r="O1570" s="36">
        <v>3.0999999999999899</v>
      </c>
      <c r="P1570" s="70">
        <v>2.9999999999999898</v>
      </c>
      <c r="Q1570" s="36">
        <v>3.0999999999999899</v>
      </c>
      <c r="R1570" s="50">
        <v>3.1953224617274278</v>
      </c>
      <c r="S1570" s="50">
        <v>2.7871408483131046</v>
      </c>
      <c r="T1570" s="50">
        <v>3.003603114023782</v>
      </c>
      <c r="U1570" s="50">
        <v>2.8986264822456289</v>
      </c>
      <c r="V1570" s="50">
        <v>0.95</v>
      </c>
      <c r="W1570" s="50">
        <v>0.95302926576458757</v>
      </c>
      <c r="X1570" s="50">
        <v>1.0223157591223735</v>
      </c>
      <c r="Y1570" s="50">
        <v>1.0506756756756757</v>
      </c>
      <c r="Z1570" s="50">
        <v>0.99</v>
      </c>
      <c r="AA1570" s="51">
        <v>0.94</v>
      </c>
      <c r="AB1570" s="51">
        <v>1.04</v>
      </c>
      <c r="AC1570" s="51">
        <v>1</v>
      </c>
      <c r="AD1570" s="51">
        <v>1</v>
      </c>
      <c r="AE1570" s="51">
        <v>1</v>
      </c>
      <c r="AF1570" s="51">
        <v>1</v>
      </c>
      <c r="AG1570" s="52">
        <v>1</v>
      </c>
      <c r="AH1570" s="52">
        <v>1</v>
      </c>
      <c r="AI1570" s="53">
        <v>1489</v>
      </c>
      <c r="AJ1570" s="53">
        <v>1375</v>
      </c>
      <c r="AK1570" s="51">
        <v>3.11</v>
      </c>
      <c r="AL1570" s="51">
        <v>3.13</v>
      </c>
      <c r="AM1570" s="51">
        <v>2.88</v>
      </c>
      <c r="AN1570" s="51">
        <v>2.8660711272469657</v>
      </c>
      <c r="AO1570" s="51">
        <v>2.8821267061368081</v>
      </c>
      <c r="AP1570" s="51">
        <v>2.8636981161907831</v>
      </c>
      <c r="AQ1570" s="51">
        <v>2.8512</v>
      </c>
      <c r="AR1570" s="67">
        <v>-0.02</v>
      </c>
      <c r="AS1570" s="99" t="s">
        <v>1589</v>
      </c>
      <c r="AT1570" s="54">
        <v>2.890612026499471</v>
      </c>
      <c r="AU1570" s="54">
        <v>3.2197574430443243</v>
      </c>
      <c r="AV1570" s="55">
        <v>2.910612026499471</v>
      </c>
      <c r="AW1570" s="55">
        <v>3.2032826778035179</v>
      </c>
      <c r="AX1570" s="56">
        <v>-0.10938797350051876</v>
      </c>
      <c r="AY1570" s="56">
        <v>0.11975744304433444</v>
      </c>
      <c r="AZ1570" s="56">
        <v>1.0369469543815679E-2</v>
      </c>
      <c r="BA1570" s="56">
        <v>-0.22914541654485321</v>
      </c>
      <c r="BB1570" s="61">
        <v>125</v>
      </c>
      <c r="BC1570" s="57">
        <v>-137</v>
      </c>
      <c r="BD1570" s="57">
        <v>-110</v>
      </c>
      <c r="BE1570" s="57">
        <v>115</v>
      </c>
      <c r="BF1570" s="95">
        <v>0.44383915562643328</v>
      </c>
      <c r="BG1570" s="58">
        <v>0.57849601376167126</v>
      </c>
      <c r="BH1570" s="58">
        <v>0.52426400474131296</v>
      </c>
      <c r="BI1570" s="58">
        <v>0.46450123659787046</v>
      </c>
      <c r="BJ1570" s="57">
        <v>123</v>
      </c>
      <c r="BK1570" s="57">
        <v>-137</v>
      </c>
      <c r="BL1570" s="57">
        <v>-110</v>
      </c>
      <c r="BM1570" s="57">
        <v>115</v>
      </c>
      <c r="BN1570" s="58">
        <v>0.44828230745094449</v>
      </c>
      <c r="BO1570" s="58">
        <v>0.57848942452316598</v>
      </c>
      <c r="BP1570" s="58">
        <v>0.52452847046132389</v>
      </c>
      <c r="BQ1570" s="58">
        <v>0.4650060792087829</v>
      </c>
      <c r="BR1570" s="36">
        <v>3.65</v>
      </c>
      <c r="BS1570" s="36">
        <v>4.75</v>
      </c>
      <c r="BT1570" s="36">
        <v>0.35181000000000001</v>
      </c>
      <c r="BU1570" s="36">
        <v>0.15490000000000001</v>
      </c>
      <c r="BV1570" s="36">
        <v>0.16755546421192599</v>
      </c>
      <c r="BW1570" s="36">
        <v>0.23043</v>
      </c>
    </row>
    <row r="1571" spans="1:75" s="36" customFormat="1" ht="16.75" customHeight="1" x14ac:dyDescent="0.2">
      <c r="A1571" s="36" t="s">
        <v>1948</v>
      </c>
      <c r="B1571" s="36">
        <v>2025020754</v>
      </c>
      <c r="C1571" s="35">
        <v>46039</v>
      </c>
      <c r="D1571" s="45" t="s">
        <v>9</v>
      </c>
      <c r="E1571" s="36" t="s">
        <v>5</v>
      </c>
      <c r="F1571" s="45">
        <v>1</v>
      </c>
      <c r="G1571" s="45">
        <v>1</v>
      </c>
      <c r="H1571" s="36" t="s">
        <v>47</v>
      </c>
      <c r="I1571" s="36" t="s">
        <v>597</v>
      </c>
      <c r="J1571" s="46" t="s">
        <v>225</v>
      </c>
      <c r="K1571" s="47">
        <v>2.96</v>
      </c>
      <c r="L1571" s="48">
        <v>0.15</v>
      </c>
      <c r="M1571" s="49">
        <v>0.1</v>
      </c>
      <c r="N1571" s="36">
        <v>3.0999999999999899</v>
      </c>
      <c r="O1571" s="36">
        <v>2.9999999999999898</v>
      </c>
      <c r="P1571" s="70">
        <v>3.0999999999999899</v>
      </c>
      <c r="Q1571" s="36">
        <v>2.9999999999999898</v>
      </c>
      <c r="R1571" s="50">
        <v>3.0097250132825537</v>
      </c>
      <c r="S1571" s="50">
        <v>3.1090740784504423</v>
      </c>
      <c r="T1571" s="50">
        <v>2.9495305130169025</v>
      </c>
      <c r="U1571" s="50">
        <v>3.1401648192349465</v>
      </c>
      <c r="V1571" s="50">
        <v>1.048</v>
      </c>
      <c r="W1571" s="50">
        <v>1.0491546019013618</v>
      </c>
      <c r="X1571" s="50">
        <v>0.97297297297297292</v>
      </c>
      <c r="Y1571" s="50">
        <v>1.0506756756756757</v>
      </c>
      <c r="Z1571" s="50">
        <v>1.0149999999999999</v>
      </c>
      <c r="AA1571" s="51">
        <v>0.98</v>
      </c>
      <c r="AB1571" s="51">
        <v>1.01</v>
      </c>
      <c r="AC1571" s="51">
        <v>1</v>
      </c>
      <c r="AD1571" s="51">
        <v>1</v>
      </c>
      <c r="AE1571" s="51">
        <v>1</v>
      </c>
      <c r="AF1571" s="51">
        <v>1</v>
      </c>
      <c r="AG1571" s="52">
        <v>1</v>
      </c>
      <c r="AH1571" s="52">
        <v>1</v>
      </c>
      <c r="AI1571" s="53">
        <v>1479</v>
      </c>
      <c r="AJ1571" s="53">
        <v>1433</v>
      </c>
      <c r="AK1571" s="51">
        <v>3.11</v>
      </c>
      <c r="AL1571" s="51">
        <v>3.08</v>
      </c>
      <c r="AM1571" s="51">
        <v>3.0260546470022258</v>
      </c>
      <c r="AN1571" s="51">
        <v>3.05</v>
      </c>
      <c r="AO1571" s="51">
        <v>3.1548932434417556</v>
      </c>
      <c r="AP1571" s="51">
        <v>3.1550157853695722</v>
      </c>
      <c r="AQ1571" s="51">
        <v>3.0714454667072588</v>
      </c>
      <c r="AR1571" s="67">
        <v>0.02</v>
      </c>
      <c r="AS1571" s="99" t="s">
        <v>1589</v>
      </c>
      <c r="AT1571" s="54">
        <v>3.2197574430443243</v>
      </c>
      <c r="AU1571" s="54">
        <v>2.890612026499471</v>
      </c>
      <c r="AV1571" s="55">
        <v>3.2032826778035179</v>
      </c>
      <c r="AW1571" s="55">
        <v>2.910612026499471</v>
      </c>
      <c r="AX1571" s="56">
        <v>0.11975744304433444</v>
      </c>
      <c r="AY1571" s="56">
        <v>-0.10938797350051876</v>
      </c>
      <c r="AZ1571" s="56">
        <v>1.0369469543815679E-2</v>
      </c>
      <c r="BA1571" s="56">
        <v>0.22914541654485321</v>
      </c>
      <c r="BB1571" s="61">
        <v>-125</v>
      </c>
      <c r="BC1571" s="57">
        <v>137</v>
      </c>
      <c r="BD1571" s="57">
        <v>110</v>
      </c>
      <c r="BE1571" s="57">
        <v>-115</v>
      </c>
      <c r="BF1571" s="95">
        <v>0.55616084437356672</v>
      </c>
      <c r="BG1571" s="58">
        <v>0.42150398623832869</v>
      </c>
      <c r="BH1571" s="58">
        <v>0.47573599525868704</v>
      </c>
      <c r="BI1571" s="58">
        <v>0.53549876340212954</v>
      </c>
      <c r="BJ1571" s="57">
        <v>-123</v>
      </c>
      <c r="BK1571" s="57">
        <v>137</v>
      </c>
      <c r="BL1571" s="57">
        <v>110</v>
      </c>
      <c r="BM1571" s="57">
        <v>-115</v>
      </c>
      <c r="BN1571" s="58">
        <v>0.55171769254905545</v>
      </c>
      <c r="BO1571" s="58">
        <v>0.42151057547683407</v>
      </c>
      <c r="BP1571" s="58">
        <v>0.47547152953867611</v>
      </c>
      <c r="BQ1571" s="58">
        <v>0.5349939207912171</v>
      </c>
      <c r="BR1571" s="36">
        <v>3.65</v>
      </c>
      <c r="BS1571" s="36">
        <v>4.8</v>
      </c>
      <c r="BT1571" s="36">
        <v>0.34822999999999998</v>
      </c>
      <c r="BU1571" s="36">
        <v>0.14893000000000001</v>
      </c>
      <c r="BV1571" s="36">
        <v>0.16096886112341999</v>
      </c>
      <c r="BW1571" s="36">
        <v>0.22372</v>
      </c>
    </row>
    <row r="1572" spans="1:75" s="36" customFormat="1" ht="16.75" customHeight="1" x14ac:dyDescent="0.2">
      <c r="A1572" s="36" t="s">
        <v>1949</v>
      </c>
      <c r="B1572" s="36">
        <v>2025020755</v>
      </c>
      <c r="C1572" s="35">
        <v>46039</v>
      </c>
      <c r="D1572" s="45" t="s">
        <v>6</v>
      </c>
      <c r="E1572" s="36" t="s">
        <v>20</v>
      </c>
      <c r="F1572" s="45">
        <v>2</v>
      </c>
      <c r="G1572" s="45">
        <v>1</v>
      </c>
      <c r="H1572" s="36" t="s">
        <v>44</v>
      </c>
      <c r="I1572" s="36" t="s">
        <v>1301</v>
      </c>
      <c r="J1572" s="46" t="s">
        <v>1168</v>
      </c>
      <c r="K1572" s="47">
        <v>2.96</v>
      </c>
      <c r="L1572" s="48">
        <v>0.15</v>
      </c>
      <c r="M1572" s="49">
        <v>0.1</v>
      </c>
      <c r="N1572" s="36">
        <v>3.0999999999999899</v>
      </c>
      <c r="O1572" s="36">
        <v>3.2499999999999898</v>
      </c>
      <c r="P1572" s="70">
        <v>3.0999999999999899</v>
      </c>
      <c r="Q1572" s="36">
        <v>3.2499999999999898</v>
      </c>
      <c r="R1572" s="50">
        <v>2.9580684702128441</v>
      </c>
      <c r="S1572" s="50">
        <v>3.0975770288099875</v>
      </c>
      <c r="T1572" s="50">
        <v>2.9284877855107156</v>
      </c>
      <c r="U1572" s="50">
        <v>3.1905043396742871</v>
      </c>
      <c r="V1572" s="50">
        <v>0.96</v>
      </c>
      <c r="W1572" s="50">
        <v>0.96305398776725637</v>
      </c>
      <c r="X1572" s="50">
        <v>1.0067567567567568</v>
      </c>
      <c r="Y1572" s="50">
        <v>0.94932432432432434</v>
      </c>
      <c r="Z1572" s="50">
        <v>1.06</v>
      </c>
      <c r="AA1572" s="51">
        <v>0.99</v>
      </c>
      <c r="AB1572" s="51">
        <v>1.03</v>
      </c>
      <c r="AC1572" s="51">
        <v>1</v>
      </c>
      <c r="AD1572" s="51">
        <v>1</v>
      </c>
      <c r="AE1572" s="51">
        <v>1</v>
      </c>
      <c r="AF1572" s="51">
        <v>1</v>
      </c>
      <c r="AG1572" s="52">
        <v>1</v>
      </c>
      <c r="AH1572" s="52">
        <v>1</v>
      </c>
      <c r="AI1572" s="53">
        <v>1473</v>
      </c>
      <c r="AJ1572" s="53">
        <v>0</v>
      </c>
      <c r="AK1572" s="51">
        <v>2.76</v>
      </c>
      <c r="AL1572" s="51">
        <v>2.7892665602613942</v>
      </c>
      <c r="AM1572" s="51">
        <v>2.97</v>
      </c>
      <c r="AN1572" s="51">
        <v>2.99</v>
      </c>
      <c r="AO1572" s="51">
        <v>3.2656699029126224</v>
      </c>
      <c r="AP1572" s="51">
        <v>3.2683341650565167</v>
      </c>
      <c r="AQ1572" s="51">
        <v>3.1482000000000006</v>
      </c>
      <c r="AR1572" s="67">
        <v>-0.08</v>
      </c>
      <c r="AS1572" s="99" t="s">
        <v>1591</v>
      </c>
      <c r="AT1572" s="54">
        <v>2.8032556563027029</v>
      </c>
      <c r="AU1572" s="54">
        <v>3.2023427379114877</v>
      </c>
      <c r="AV1572" s="55">
        <v>2.883255656302703</v>
      </c>
      <c r="AW1572" s="55">
        <v>3.1161452678089563</v>
      </c>
      <c r="AX1572" s="56">
        <v>-0.29674434369728697</v>
      </c>
      <c r="AY1572" s="56">
        <v>-4.7657262088502073E-2</v>
      </c>
      <c r="AZ1572" s="56">
        <v>-0.34440160578578904</v>
      </c>
      <c r="BA1572" s="56">
        <v>-0.2490870816087849</v>
      </c>
      <c r="BB1572" s="61">
        <v>130</v>
      </c>
      <c r="BC1572" s="57">
        <v>-128</v>
      </c>
      <c r="BD1572" s="57">
        <v>-102</v>
      </c>
      <c r="BE1572" s="57">
        <v>124</v>
      </c>
      <c r="BF1572" s="95">
        <v>0.43537603496436805</v>
      </c>
      <c r="BG1572" s="58">
        <v>0.56091521057964511</v>
      </c>
      <c r="BH1572" s="58">
        <v>0.50416219294444964</v>
      </c>
      <c r="BI1572" s="58">
        <v>0.44645888027932334</v>
      </c>
      <c r="BJ1572" s="57">
        <v>118</v>
      </c>
      <c r="BK1572" s="57">
        <v>-128</v>
      </c>
      <c r="BL1572" s="57">
        <v>-102</v>
      </c>
      <c r="BM1572" s="57">
        <v>124</v>
      </c>
      <c r="BN1572" s="58">
        <v>0.45864015632692001</v>
      </c>
      <c r="BO1572" s="58">
        <v>0.56194769604618533</v>
      </c>
      <c r="BP1572" s="58">
        <v>0.50508215525648459</v>
      </c>
      <c r="BQ1572" s="58">
        <v>0.44705234695085849</v>
      </c>
      <c r="BR1572" s="36">
        <v>3.65</v>
      </c>
      <c r="BS1572" s="36">
        <v>4.8499999999999996</v>
      </c>
      <c r="BT1572" s="36">
        <v>0.34194000000000002</v>
      </c>
      <c r="BU1572" s="36">
        <v>0.14771999999999999</v>
      </c>
      <c r="BV1572" s="36">
        <v>0.15977156948635499</v>
      </c>
      <c r="BW1572" s="36">
        <v>0.22314999999999999</v>
      </c>
    </row>
    <row r="1573" spans="1:75" s="36" customFormat="1" ht="16.75" customHeight="1" x14ac:dyDescent="0.2">
      <c r="A1573" s="36" t="s">
        <v>1950</v>
      </c>
      <c r="B1573" s="36">
        <v>2025020755</v>
      </c>
      <c r="C1573" s="35">
        <v>46039</v>
      </c>
      <c r="D1573" s="45" t="s">
        <v>9</v>
      </c>
      <c r="E1573" s="36" t="s">
        <v>43</v>
      </c>
      <c r="F1573" s="45">
        <v>1</v>
      </c>
      <c r="G1573" s="45">
        <v>2</v>
      </c>
      <c r="H1573" s="36" t="s">
        <v>45</v>
      </c>
      <c r="I1573" s="36" t="s">
        <v>732</v>
      </c>
      <c r="J1573" s="46" t="s">
        <v>691</v>
      </c>
      <c r="K1573" s="47">
        <v>2.96</v>
      </c>
      <c r="L1573" s="48">
        <v>0.15</v>
      </c>
      <c r="M1573" s="49">
        <v>0.1</v>
      </c>
      <c r="N1573" s="36">
        <v>3.2499999999999898</v>
      </c>
      <c r="O1573" s="36">
        <v>3.0999999999999899</v>
      </c>
      <c r="P1573" s="70">
        <v>3.2499999999999898</v>
      </c>
      <c r="Q1573" s="36">
        <v>3.0999999999999899</v>
      </c>
      <c r="R1573" s="50">
        <v>2.930704192241099</v>
      </c>
      <c r="S1573" s="50">
        <v>3.1938565366790859</v>
      </c>
      <c r="T1573" s="50">
        <v>2.8720901083962769</v>
      </c>
      <c r="U1573" s="50">
        <v>3.2896722327794583</v>
      </c>
      <c r="V1573" s="50">
        <v>1.0349999999999999</v>
      </c>
      <c r="W1573" s="50">
        <v>1.0329456510400874</v>
      </c>
      <c r="X1573" s="50">
        <v>1.0033783783783785</v>
      </c>
      <c r="Y1573" s="50">
        <v>0.93243243243243235</v>
      </c>
      <c r="Z1573" s="50">
        <v>1.06</v>
      </c>
      <c r="AA1573" s="51">
        <v>0.98</v>
      </c>
      <c r="AB1573" s="51">
        <v>1.03</v>
      </c>
      <c r="AC1573" s="51">
        <v>1</v>
      </c>
      <c r="AD1573" s="51">
        <v>1</v>
      </c>
      <c r="AE1573" s="51">
        <v>1</v>
      </c>
      <c r="AF1573" s="51">
        <v>1</v>
      </c>
      <c r="AG1573" s="52">
        <v>1</v>
      </c>
      <c r="AH1573" s="52">
        <v>1</v>
      </c>
      <c r="AI1573" s="53">
        <v>1480</v>
      </c>
      <c r="AJ1573" s="53">
        <v>351</v>
      </c>
      <c r="AK1573" s="51">
        <v>2.81</v>
      </c>
      <c r="AL1573" s="51">
        <v>2.81</v>
      </c>
      <c r="AM1573" s="51">
        <v>2.98</v>
      </c>
      <c r="AN1573" s="51">
        <v>3.012078480501863</v>
      </c>
      <c r="AO1573" s="51">
        <v>3.1765043159269353</v>
      </c>
      <c r="AP1573" s="51">
        <v>3.2078518578698696</v>
      </c>
      <c r="AQ1573" s="51">
        <v>3.1588000000000003</v>
      </c>
      <c r="AR1573" s="67">
        <v>0.08</v>
      </c>
      <c r="AS1573" s="99" t="s">
        <v>1591</v>
      </c>
      <c r="AT1573" s="54">
        <v>3.2023427379114877</v>
      </c>
      <c r="AU1573" s="54">
        <v>2.8032556563027029</v>
      </c>
      <c r="AV1573" s="55">
        <v>3.1161452678089563</v>
      </c>
      <c r="AW1573" s="55">
        <v>2.883255656302703</v>
      </c>
      <c r="AX1573" s="56">
        <v>-4.7657262088502073E-2</v>
      </c>
      <c r="AY1573" s="56">
        <v>-0.29674434369728697</v>
      </c>
      <c r="AZ1573" s="56">
        <v>-0.34440160578578904</v>
      </c>
      <c r="BA1573" s="56">
        <v>0.2490870816087849</v>
      </c>
      <c r="BB1573" s="61">
        <v>-130</v>
      </c>
      <c r="BC1573" s="57">
        <v>128</v>
      </c>
      <c r="BD1573" s="57">
        <v>102</v>
      </c>
      <c r="BE1573" s="57">
        <v>-124</v>
      </c>
      <c r="BF1573" s="95">
        <v>0.56462396503563195</v>
      </c>
      <c r="BG1573" s="58">
        <v>0.43908478942035484</v>
      </c>
      <c r="BH1573" s="58">
        <v>0.49583780705555036</v>
      </c>
      <c r="BI1573" s="58">
        <v>0.55354111972067666</v>
      </c>
      <c r="BJ1573" s="57">
        <v>-118</v>
      </c>
      <c r="BK1573" s="57">
        <v>128</v>
      </c>
      <c r="BL1573" s="57">
        <v>102</v>
      </c>
      <c r="BM1573" s="57">
        <v>-124</v>
      </c>
      <c r="BN1573" s="58">
        <v>0.54135984367307999</v>
      </c>
      <c r="BO1573" s="58">
        <v>0.43805230395381467</v>
      </c>
      <c r="BP1573" s="58">
        <v>0.49491784474351541</v>
      </c>
      <c r="BQ1573" s="58">
        <v>0.55294765304914151</v>
      </c>
      <c r="BR1573" s="36">
        <v>3.65</v>
      </c>
      <c r="BS1573" s="36">
        <v>4.9000000000000004</v>
      </c>
      <c r="BT1573" s="36">
        <v>0.33402999999999999</v>
      </c>
      <c r="BU1573" s="36">
        <v>0.14252000000000001</v>
      </c>
      <c r="BV1573" s="36">
        <v>0.15371341055674101</v>
      </c>
      <c r="BW1573" s="36">
        <v>0.21534</v>
      </c>
    </row>
    <row r="1574" spans="1:75" s="36" customFormat="1" ht="16.75" customHeight="1" x14ac:dyDescent="0.2">
      <c r="A1574" s="36" t="s">
        <v>1951</v>
      </c>
      <c r="B1574" s="36">
        <v>2025020756</v>
      </c>
      <c r="C1574" s="35">
        <v>46039</v>
      </c>
      <c r="D1574" s="45" t="s">
        <v>6</v>
      </c>
      <c r="E1574" s="36" t="s">
        <v>37</v>
      </c>
      <c r="F1574" s="45">
        <v>1</v>
      </c>
      <c r="G1574" s="45">
        <v>1</v>
      </c>
      <c r="H1574" s="36" t="s">
        <v>46</v>
      </c>
      <c r="I1574" s="36" t="s">
        <v>489</v>
      </c>
      <c r="J1574" s="46" t="s">
        <v>176</v>
      </c>
      <c r="K1574" s="47">
        <v>2.96</v>
      </c>
      <c r="L1574" s="48">
        <v>0.15</v>
      </c>
      <c r="M1574" s="49">
        <v>0.1</v>
      </c>
      <c r="N1574" s="36">
        <v>2.8499999999999899</v>
      </c>
      <c r="O1574" s="36">
        <v>2.8999999999999901</v>
      </c>
      <c r="P1574" s="70">
        <v>2.8499999999999899</v>
      </c>
      <c r="Q1574" s="36">
        <v>2.8999999999999901</v>
      </c>
      <c r="R1574" s="50">
        <v>2.9896028356376054</v>
      </c>
      <c r="S1574" s="50">
        <v>2.7966619332354199</v>
      </c>
      <c r="T1574" s="50">
        <v>2.8102266654993491</v>
      </c>
      <c r="U1574" s="50">
        <v>2.8246285525677743</v>
      </c>
      <c r="V1574" s="50">
        <v>0.95</v>
      </c>
      <c r="W1574" s="50">
        <v>0.95302926576458757</v>
      </c>
      <c r="X1574" s="50">
        <v>1.0803414567527405</v>
      </c>
      <c r="Y1574" s="50">
        <v>0.94203105978948032</v>
      </c>
      <c r="Z1574" s="50">
        <v>1.06</v>
      </c>
      <c r="AA1574" s="51">
        <v>0.94</v>
      </c>
      <c r="AB1574" s="51">
        <v>1.01</v>
      </c>
      <c r="AC1574" s="51">
        <v>1</v>
      </c>
      <c r="AD1574" s="51">
        <v>1</v>
      </c>
      <c r="AE1574" s="51">
        <v>1</v>
      </c>
      <c r="AF1574" s="51">
        <v>1</v>
      </c>
      <c r="AG1574" s="52">
        <v>1</v>
      </c>
      <c r="AH1574" s="52">
        <v>1</v>
      </c>
      <c r="AI1574" s="53">
        <v>1494</v>
      </c>
      <c r="AJ1574" s="53">
        <v>1338</v>
      </c>
      <c r="AK1574" s="51">
        <v>2.85</v>
      </c>
      <c r="AL1574" s="51">
        <v>2.88</v>
      </c>
      <c r="AM1574" s="51">
        <v>2.97</v>
      </c>
      <c r="AN1574" s="51">
        <v>2.95</v>
      </c>
      <c r="AO1574" s="51">
        <v>3.1715685268377944</v>
      </c>
      <c r="AP1574" s="51">
        <v>3.1405024951965572</v>
      </c>
      <c r="AQ1574" s="51">
        <v>3.1482000000000006</v>
      </c>
      <c r="AR1574" s="67">
        <v>0.05</v>
      </c>
      <c r="AS1574" s="99" t="s">
        <v>1591</v>
      </c>
      <c r="AT1574" s="54">
        <v>2.7582801791409333</v>
      </c>
      <c r="AU1574" s="54">
        <v>3.0263537171365509</v>
      </c>
      <c r="AV1574" s="55">
        <v>2.7082801791409334</v>
      </c>
      <c r="AW1574" s="55">
        <v>3.0797429956203937</v>
      </c>
      <c r="AX1574" s="56">
        <v>-9.1719820859056611E-2</v>
      </c>
      <c r="AY1574" s="56">
        <v>0.12635371713656074</v>
      </c>
      <c r="AZ1574" s="56">
        <v>3.4633896277504128E-2</v>
      </c>
      <c r="BA1574" s="56">
        <v>-0.21807353799561735</v>
      </c>
      <c r="BB1574" s="61">
        <v>121</v>
      </c>
      <c r="BC1574" s="57">
        <v>-111</v>
      </c>
      <c r="BD1574" s="57">
        <v>115</v>
      </c>
      <c r="BE1574" s="57">
        <v>142</v>
      </c>
      <c r="BF1574" s="95">
        <v>0.45315461214582814</v>
      </c>
      <c r="BG1574" s="58">
        <v>0.52659352634136747</v>
      </c>
      <c r="BH1574" s="58">
        <v>0.46610880428029511</v>
      </c>
      <c r="BI1574" s="58">
        <v>0.41330227076227222</v>
      </c>
      <c r="BJ1574" s="57">
        <v>129</v>
      </c>
      <c r="BK1574" s="57">
        <v>-112</v>
      </c>
      <c r="BL1574" s="57">
        <v>114</v>
      </c>
      <c r="BM1574" s="57">
        <v>141</v>
      </c>
      <c r="BN1574" s="58">
        <v>0.4374993582669463</v>
      </c>
      <c r="BO1574" s="58">
        <v>0.52757223569463907</v>
      </c>
      <c r="BP1574" s="58">
        <v>0.46731910196364301</v>
      </c>
      <c r="BQ1574" s="58">
        <v>0.41446124345512669</v>
      </c>
      <c r="BR1574" s="36">
        <v>3.65</v>
      </c>
      <c r="BS1574" s="36">
        <v>4.95</v>
      </c>
      <c r="BT1574" s="36">
        <v>0.32983000000000001</v>
      </c>
      <c r="BU1574" s="36">
        <v>0.13883999999999999</v>
      </c>
      <c r="BV1574" s="36">
        <v>0.14972662273938001</v>
      </c>
      <c r="BW1574" s="36">
        <v>0.21154999999999999</v>
      </c>
    </row>
    <row r="1575" spans="1:75" s="36" customFormat="1" ht="16.75" customHeight="1" x14ac:dyDescent="0.2">
      <c r="A1575" s="36" t="s">
        <v>1952</v>
      </c>
      <c r="B1575" s="36">
        <v>2025020756</v>
      </c>
      <c r="C1575" s="35">
        <v>46039</v>
      </c>
      <c r="D1575" s="45" t="s">
        <v>9</v>
      </c>
      <c r="E1575" s="36" t="s">
        <v>22</v>
      </c>
      <c r="F1575" s="45">
        <v>1</v>
      </c>
      <c r="G1575" s="45">
        <v>1</v>
      </c>
      <c r="H1575" s="36" t="s">
        <v>47</v>
      </c>
      <c r="I1575" s="36" t="s">
        <v>320</v>
      </c>
      <c r="J1575" s="46" t="s">
        <v>151</v>
      </c>
      <c r="K1575" s="47">
        <v>2.96</v>
      </c>
      <c r="L1575" s="48">
        <v>0.15</v>
      </c>
      <c r="M1575" s="49">
        <v>0.1</v>
      </c>
      <c r="N1575" s="36">
        <v>2.8999999999999901</v>
      </c>
      <c r="O1575" s="36">
        <v>2.8499999999999899</v>
      </c>
      <c r="P1575" s="70">
        <v>2.8999999999999901</v>
      </c>
      <c r="Q1575" s="36">
        <v>2.8499999999999899</v>
      </c>
      <c r="R1575" s="50">
        <v>2.625671891691054</v>
      </c>
      <c r="S1575" s="50">
        <v>3.3544505166287619</v>
      </c>
      <c r="T1575" s="50">
        <v>2.573158453857233</v>
      </c>
      <c r="U1575" s="50">
        <v>3.3544505166287619</v>
      </c>
      <c r="V1575" s="50">
        <v>1.048</v>
      </c>
      <c r="W1575" s="50">
        <v>1.0491546019013618</v>
      </c>
      <c r="X1575" s="50">
        <v>1.0033783783783785</v>
      </c>
      <c r="Y1575" s="50">
        <v>0.96283783783783783</v>
      </c>
      <c r="Z1575" s="50">
        <v>0.98499999999999999</v>
      </c>
      <c r="AA1575" s="51">
        <v>0.98</v>
      </c>
      <c r="AB1575" s="51">
        <v>1</v>
      </c>
      <c r="AC1575" s="51">
        <v>1</v>
      </c>
      <c r="AD1575" s="51">
        <v>1</v>
      </c>
      <c r="AE1575" s="51">
        <v>1</v>
      </c>
      <c r="AF1575" s="51">
        <v>1</v>
      </c>
      <c r="AG1575" s="52">
        <v>1</v>
      </c>
      <c r="AH1575" s="52">
        <v>1</v>
      </c>
      <c r="AI1575" s="53">
        <v>1490</v>
      </c>
      <c r="AJ1575" s="53">
        <v>1408</v>
      </c>
      <c r="AK1575" s="51">
        <v>2.7884119369768618</v>
      </c>
      <c r="AL1575" s="51">
        <v>2.7632132286164834</v>
      </c>
      <c r="AM1575" s="51">
        <v>3.1978107119881121</v>
      </c>
      <c r="AN1575" s="51">
        <v>3.2213066826842098</v>
      </c>
      <c r="AO1575" s="51">
        <v>3.1458747965155003</v>
      </c>
      <c r="AP1575" s="51">
        <v>3.1696136408700748</v>
      </c>
      <c r="AQ1575" s="51">
        <v>3.1498435513082903</v>
      </c>
      <c r="AR1575" s="67">
        <v>-0.05</v>
      </c>
      <c r="AS1575" s="99" t="s">
        <v>1591</v>
      </c>
      <c r="AT1575" s="54">
        <v>3.0263537171365509</v>
      </c>
      <c r="AU1575" s="54">
        <v>2.7582801791409333</v>
      </c>
      <c r="AV1575" s="55">
        <v>3.0797429956203937</v>
      </c>
      <c r="AW1575" s="55">
        <v>2.7082801791409334</v>
      </c>
      <c r="AX1575" s="56">
        <v>0.12635371713656074</v>
      </c>
      <c r="AY1575" s="56">
        <v>-9.1719820859056611E-2</v>
      </c>
      <c r="AZ1575" s="56">
        <v>3.4633896277504128E-2</v>
      </c>
      <c r="BA1575" s="56">
        <v>0.21807353799561735</v>
      </c>
      <c r="BB1575" s="61">
        <v>-121</v>
      </c>
      <c r="BC1575" s="57">
        <v>111</v>
      </c>
      <c r="BD1575" s="57">
        <v>-115</v>
      </c>
      <c r="BE1575" s="57">
        <v>-142</v>
      </c>
      <c r="BF1575" s="95">
        <v>0.54684538785417192</v>
      </c>
      <c r="BG1575" s="58">
        <v>0.47340647365863259</v>
      </c>
      <c r="BH1575" s="58">
        <v>0.53389119571970489</v>
      </c>
      <c r="BI1575" s="58">
        <v>0.58669772923772778</v>
      </c>
      <c r="BJ1575" s="57">
        <v>-129</v>
      </c>
      <c r="BK1575" s="57">
        <v>112</v>
      </c>
      <c r="BL1575" s="57">
        <v>-114</v>
      </c>
      <c r="BM1575" s="57">
        <v>-141</v>
      </c>
      <c r="BN1575" s="58">
        <v>0.5625006417330537</v>
      </c>
      <c r="BO1575" s="58">
        <v>0.47242776430536099</v>
      </c>
      <c r="BP1575" s="58">
        <v>0.53268089803635699</v>
      </c>
      <c r="BQ1575" s="58">
        <v>0.58553875654487331</v>
      </c>
      <c r="BR1575" s="36">
        <v>3.65</v>
      </c>
      <c r="BS1575" s="36">
        <v>5</v>
      </c>
      <c r="BT1575" s="36">
        <v>0.32701000000000002</v>
      </c>
      <c r="BU1575" s="36">
        <v>0.13489000000000001</v>
      </c>
      <c r="BV1575" s="36">
        <v>0.14518819895163901</v>
      </c>
      <c r="BW1575" s="36">
        <v>0.20582</v>
      </c>
    </row>
    <row r="1576" spans="1:75" s="36" customFormat="1" ht="16.75" customHeight="1" x14ac:dyDescent="0.2">
      <c r="A1576" s="36" t="s">
        <v>1953</v>
      </c>
      <c r="B1576" s="36">
        <v>2025020757</v>
      </c>
      <c r="C1576" s="35">
        <v>46039</v>
      </c>
      <c r="D1576" s="45" t="s">
        <v>6</v>
      </c>
      <c r="E1576" s="36" t="s">
        <v>13</v>
      </c>
      <c r="F1576" s="45">
        <v>1</v>
      </c>
      <c r="G1576" s="45">
        <v>1</v>
      </c>
      <c r="H1576" s="36" t="s">
        <v>46</v>
      </c>
      <c r="I1576" s="36" t="s">
        <v>472</v>
      </c>
      <c r="J1576" s="46" t="s">
        <v>185</v>
      </c>
      <c r="K1576" s="47">
        <v>2.96</v>
      </c>
      <c r="L1576" s="48">
        <v>0.15</v>
      </c>
      <c r="M1576" s="49">
        <v>0.1</v>
      </c>
      <c r="N1576" s="36">
        <v>2.44999999999999</v>
      </c>
      <c r="O1576" s="36">
        <v>3.2499999999999898</v>
      </c>
      <c r="P1576" s="70">
        <v>2.44999999999999</v>
      </c>
      <c r="Q1576" s="36">
        <v>3.2499999999999898</v>
      </c>
      <c r="R1576" s="50">
        <v>2.6682867124970526</v>
      </c>
      <c r="S1576" s="50">
        <v>3.1465290867536453</v>
      </c>
      <c r="T1576" s="50">
        <v>2.6682867124970526</v>
      </c>
      <c r="U1576" s="50">
        <v>3.1465290867536453</v>
      </c>
      <c r="V1576" s="50">
        <v>0.95</v>
      </c>
      <c r="W1576" s="50">
        <v>0.95302926576458757</v>
      </c>
      <c r="X1576" s="50">
        <v>0.9932432432432432</v>
      </c>
      <c r="Y1576" s="50">
        <v>1.0255123321271458</v>
      </c>
      <c r="Z1576" s="50">
        <v>1</v>
      </c>
      <c r="AA1576" s="51">
        <v>1</v>
      </c>
      <c r="AB1576" s="51">
        <v>1</v>
      </c>
      <c r="AC1576" s="51">
        <v>1</v>
      </c>
      <c r="AD1576" s="51">
        <v>1</v>
      </c>
      <c r="AE1576" s="51">
        <v>1</v>
      </c>
      <c r="AF1576" s="51">
        <v>1</v>
      </c>
      <c r="AG1576" s="52">
        <v>1</v>
      </c>
      <c r="AH1576" s="52">
        <v>1</v>
      </c>
      <c r="AI1576" s="53">
        <v>1484</v>
      </c>
      <c r="AJ1576" s="53">
        <v>1428</v>
      </c>
      <c r="AK1576" s="51">
        <v>2.7347986441791989</v>
      </c>
      <c r="AL1576" s="51">
        <v>2.7248218544268772</v>
      </c>
      <c r="AM1576" s="51">
        <v>3.1371951650728982</v>
      </c>
      <c r="AN1576" s="51">
        <v>3.1385952533250103</v>
      </c>
      <c r="AO1576" s="51">
        <v>3.2183435952988884</v>
      </c>
      <c r="AP1576" s="51">
        <v>3.2075714190171021</v>
      </c>
      <c r="AQ1576" s="51">
        <v>3.1371951650728982</v>
      </c>
      <c r="AR1576" s="67">
        <v>0</v>
      </c>
      <c r="AS1576" s="99" t="s">
        <v>1590</v>
      </c>
      <c r="AT1576" s="54">
        <v>2.5030891333772725</v>
      </c>
      <c r="AU1576" s="54">
        <v>3.2367931026387513</v>
      </c>
      <c r="AV1576" s="55">
        <v>2.5030891333772725</v>
      </c>
      <c r="AW1576" s="55">
        <v>3.2403591403015577</v>
      </c>
      <c r="AX1576" s="56">
        <v>5.3089133377282494E-2</v>
      </c>
      <c r="AY1576" s="56">
        <v>-1.3206897361238479E-2</v>
      </c>
      <c r="AZ1576" s="56">
        <v>3.9882236016044015E-2</v>
      </c>
      <c r="BA1576" s="56">
        <v>6.6296030738520972E-2</v>
      </c>
      <c r="BB1576" s="61">
        <v>162</v>
      </c>
      <c r="BC1576" s="57">
        <v>-107</v>
      </c>
      <c r="BD1576" s="57">
        <v>120</v>
      </c>
      <c r="BE1576" s="57">
        <v>148</v>
      </c>
      <c r="BF1576" s="95">
        <v>0.38160405329900177</v>
      </c>
      <c r="BG1576" s="58">
        <v>0.51757446638157101</v>
      </c>
      <c r="BH1576" s="58">
        <v>0.45494656883770557</v>
      </c>
      <c r="BI1576" s="58">
        <v>0.40266904423700312</v>
      </c>
      <c r="BJ1576" s="57">
        <v>162</v>
      </c>
      <c r="BK1576" s="57">
        <v>-108</v>
      </c>
      <c r="BL1576" s="57">
        <v>120</v>
      </c>
      <c r="BM1576" s="57">
        <v>148</v>
      </c>
      <c r="BN1576" s="58">
        <v>0.38135144825083755</v>
      </c>
      <c r="BO1576" s="58">
        <v>0.51809279827290977</v>
      </c>
      <c r="BP1576" s="58">
        <v>0.45546719178516171</v>
      </c>
      <c r="BQ1576" s="58">
        <v>0.40308254594207693</v>
      </c>
      <c r="BR1576" s="36">
        <v>3.7</v>
      </c>
      <c r="BS1576" s="36">
        <v>3.7</v>
      </c>
      <c r="BT1576" s="36">
        <v>0.49287999999999998</v>
      </c>
      <c r="BU1576" s="36">
        <v>0.24787000000000001</v>
      </c>
      <c r="BV1576" s="36">
        <v>0.27379269208677498</v>
      </c>
      <c r="BW1576" s="36">
        <v>0.34255000000000002</v>
      </c>
    </row>
    <row r="1577" spans="1:75" s="36" customFormat="1" ht="16.75" customHeight="1" x14ac:dyDescent="0.2">
      <c r="A1577" s="36" t="s">
        <v>1954</v>
      </c>
      <c r="B1577" s="36">
        <v>2025020757</v>
      </c>
      <c r="C1577" s="35">
        <v>46039</v>
      </c>
      <c r="D1577" s="45" t="s">
        <v>9</v>
      </c>
      <c r="E1577" s="36" t="s">
        <v>15</v>
      </c>
      <c r="F1577" s="45">
        <v>1</v>
      </c>
      <c r="G1577" s="45">
        <v>1</v>
      </c>
      <c r="H1577" s="36" t="s">
        <v>47</v>
      </c>
      <c r="I1577" s="36" t="s">
        <v>358</v>
      </c>
      <c r="J1577" s="46" t="s">
        <v>191</v>
      </c>
      <c r="K1577" s="47">
        <v>2.96</v>
      </c>
      <c r="L1577" s="48">
        <v>0.15</v>
      </c>
      <c r="M1577" s="49">
        <v>0.1</v>
      </c>
      <c r="N1577" s="36">
        <v>3.2499999999999898</v>
      </c>
      <c r="O1577" s="36">
        <v>2.44999999999999</v>
      </c>
      <c r="P1577" s="70">
        <v>3.2499999999999898</v>
      </c>
      <c r="Q1577" s="36">
        <v>2.44999999999999</v>
      </c>
      <c r="R1577" s="50">
        <v>3.0445479059290337</v>
      </c>
      <c r="S1577" s="50">
        <v>2.8684974491406474</v>
      </c>
      <c r="T1577" s="50">
        <v>2.9227659896918721</v>
      </c>
      <c r="U1577" s="50">
        <v>2.8684974491406474</v>
      </c>
      <c r="V1577" s="50">
        <v>1.048</v>
      </c>
      <c r="W1577" s="50">
        <v>1.0491546019013618</v>
      </c>
      <c r="X1577" s="50">
        <v>1.0598632314435468</v>
      </c>
      <c r="Y1577" s="50">
        <v>0.92391846087135099</v>
      </c>
      <c r="Z1577" s="50">
        <v>0.97</v>
      </c>
      <c r="AA1577" s="51">
        <v>0.96</v>
      </c>
      <c r="AB1577" s="51">
        <v>1</v>
      </c>
      <c r="AC1577" s="51">
        <v>1</v>
      </c>
      <c r="AD1577" s="51">
        <v>1</v>
      </c>
      <c r="AE1577" s="51">
        <v>1</v>
      </c>
      <c r="AF1577" s="51">
        <v>1</v>
      </c>
      <c r="AG1577" s="52">
        <v>1</v>
      </c>
      <c r="AH1577" s="52">
        <v>1</v>
      </c>
      <c r="AI1577" s="53">
        <v>1493</v>
      </c>
      <c r="AJ1577" s="53">
        <v>1451</v>
      </c>
      <c r="AK1577" s="51">
        <v>3.0355165030963511</v>
      </c>
      <c r="AL1577" s="51">
        <v>3.0350444847776963</v>
      </c>
      <c r="AM1577" s="51">
        <v>2.94</v>
      </c>
      <c r="AN1577" s="51">
        <v>2.9292746173710973</v>
      </c>
      <c r="AO1577" s="51">
        <v>2.9148377622219175</v>
      </c>
      <c r="AP1577" s="51">
        <v>2.894978476738594</v>
      </c>
      <c r="AQ1577" s="51">
        <v>2.8517999999999999</v>
      </c>
      <c r="AR1577" s="67">
        <v>0</v>
      </c>
      <c r="AS1577" s="99" t="s">
        <v>1590</v>
      </c>
      <c r="AT1577" s="54">
        <v>3.2367931026387513</v>
      </c>
      <c r="AU1577" s="54">
        <v>2.5030891333772725</v>
      </c>
      <c r="AV1577" s="55">
        <v>3.2403591403015577</v>
      </c>
      <c r="AW1577" s="55">
        <v>2.5030891333772725</v>
      </c>
      <c r="AX1577" s="56">
        <v>-1.3206897361238479E-2</v>
      </c>
      <c r="AY1577" s="56">
        <v>5.3089133377282494E-2</v>
      </c>
      <c r="AZ1577" s="56">
        <v>3.9882236016044015E-2</v>
      </c>
      <c r="BA1577" s="56">
        <v>-6.6296030738520972E-2</v>
      </c>
      <c r="BB1577" s="61">
        <v>-162</v>
      </c>
      <c r="BC1577" s="57">
        <v>107</v>
      </c>
      <c r="BD1577" s="57">
        <v>-120</v>
      </c>
      <c r="BE1577" s="57">
        <v>-148</v>
      </c>
      <c r="BF1577" s="95">
        <v>0.61839594670099829</v>
      </c>
      <c r="BG1577" s="58">
        <v>0.48242553361842899</v>
      </c>
      <c r="BH1577" s="58">
        <v>0.54505343116229443</v>
      </c>
      <c r="BI1577" s="58">
        <v>0.59733095576299688</v>
      </c>
      <c r="BJ1577" s="57">
        <v>-162</v>
      </c>
      <c r="BK1577" s="57">
        <v>108</v>
      </c>
      <c r="BL1577" s="57">
        <v>-120</v>
      </c>
      <c r="BM1577" s="57">
        <v>-148</v>
      </c>
      <c r="BN1577" s="58">
        <v>0.61864855174916245</v>
      </c>
      <c r="BO1577" s="58">
        <v>0.48190720172709028</v>
      </c>
      <c r="BP1577" s="58">
        <v>0.54453280821483829</v>
      </c>
      <c r="BQ1577" s="58">
        <v>0.59691745405792307</v>
      </c>
      <c r="BR1577" s="36">
        <v>3.7</v>
      </c>
      <c r="BS1577" s="36">
        <v>3.75</v>
      </c>
      <c r="BT1577" s="36">
        <v>0.48701</v>
      </c>
      <c r="BU1577" s="36">
        <v>0.24143000000000001</v>
      </c>
      <c r="BV1577" s="36">
        <v>0.266676239603238</v>
      </c>
      <c r="BW1577" s="36">
        <v>0.33610000000000001</v>
      </c>
    </row>
    <row r="1578" spans="1:75" s="36" customFormat="1" ht="16.75" customHeight="1" x14ac:dyDescent="0.2">
      <c r="A1578" s="36" t="s">
        <v>1955</v>
      </c>
      <c r="B1578" s="36">
        <v>2025020759</v>
      </c>
      <c r="C1578" s="35">
        <v>46039</v>
      </c>
      <c r="D1578" s="45" t="s">
        <v>6</v>
      </c>
      <c r="E1578" s="36" t="s">
        <v>42</v>
      </c>
      <c r="F1578" s="45">
        <v>0</v>
      </c>
      <c r="G1578" s="45">
        <v>2</v>
      </c>
      <c r="H1578" s="36" t="s">
        <v>29</v>
      </c>
      <c r="I1578" s="36" t="s">
        <v>344</v>
      </c>
      <c r="J1578" s="46" t="s">
        <v>153</v>
      </c>
      <c r="K1578" s="47">
        <v>2.96</v>
      </c>
      <c r="L1578" s="48">
        <v>0.15</v>
      </c>
      <c r="M1578" s="49">
        <v>0.1</v>
      </c>
      <c r="N1578" s="36">
        <v>3.2499999999999898</v>
      </c>
      <c r="O1578" s="36">
        <v>3.0499999999999901</v>
      </c>
      <c r="P1578" s="70">
        <v>3.2499999999999898</v>
      </c>
      <c r="Q1578" s="36">
        <v>3.0499999999999901</v>
      </c>
      <c r="R1578" s="50">
        <v>3.5427971089343546</v>
      </c>
      <c r="S1578" s="50">
        <v>2.6814531454811315</v>
      </c>
      <c r="T1578" s="50">
        <v>3.5427971089343546</v>
      </c>
      <c r="U1578" s="50">
        <v>2.721674942663348</v>
      </c>
      <c r="V1578" s="50">
        <v>0.90300000000000002</v>
      </c>
      <c r="W1578" s="50">
        <v>0.92051577291954856</v>
      </c>
      <c r="X1578" s="50">
        <v>0.98669850710914775</v>
      </c>
      <c r="Y1578" s="50">
        <v>1</v>
      </c>
      <c r="Z1578" s="50">
        <v>1.0449999999999999</v>
      </c>
      <c r="AA1578" s="51">
        <v>1</v>
      </c>
      <c r="AB1578" s="51">
        <v>1.0149999999999999</v>
      </c>
      <c r="AC1578" s="51">
        <v>1</v>
      </c>
      <c r="AD1578" s="51">
        <v>1</v>
      </c>
      <c r="AE1578" s="51">
        <v>1</v>
      </c>
      <c r="AF1578" s="51">
        <v>1</v>
      </c>
      <c r="AG1578" s="52">
        <v>1</v>
      </c>
      <c r="AH1578" s="52">
        <v>1</v>
      </c>
      <c r="AI1578" s="53">
        <v>1499</v>
      </c>
      <c r="AJ1578" s="53">
        <v>1390</v>
      </c>
      <c r="AK1578" s="51">
        <v>3.35</v>
      </c>
      <c r="AL1578" s="51">
        <v>3.3789195663401532</v>
      </c>
      <c r="AM1578" s="51">
        <v>2.7446743754914356</v>
      </c>
      <c r="AN1578" s="51">
        <v>2.7351911909898901</v>
      </c>
      <c r="AO1578" s="51">
        <v>2.7475961855763527</v>
      </c>
      <c r="AP1578" s="51">
        <v>2.7557745382940673</v>
      </c>
      <c r="AQ1578" s="51">
        <v>2.8681847223885502</v>
      </c>
      <c r="AR1578" s="67">
        <v>0.03</v>
      </c>
      <c r="AS1578" s="99" t="s">
        <v>1590</v>
      </c>
      <c r="AT1578" s="54">
        <v>3.0446604421198327</v>
      </c>
      <c r="AU1578" s="54">
        <v>3.0970735288469657</v>
      </c>
      <c r="AV1578" s="55">
        <v>3.0146604421198329</v>
      </c>
      <c r="AW1578" s="55">
        <v>3.1219105429294389</v>
      </c>
      <c r="AX1578" s="56">
        <v>-0.20533955788015712</v>
      </c>
      <c r="AY1578" s="56">
        <v>4.7073528846975687E-2</v>
      </c>
      <c r="AZ1578" s="56">
        <v>-0.15826602903318143</v>
      </c>
      <c r="BA1578" s="56">
        <v>-0.25241308672713281</v>
      </c>
      <c r="BB1578" s="61">
        <v>106</v>
      </c>
      <c r="BC1578" s="57">
        <v>-141</v>
      </c>
      <c r="BD1578" s="57">
        <v>-113</v>
      </c>
      <c r="BE1578" s="57">
        <v>112</v>
      </c>
      <c r="BF1578" s="95">
        <v>0.48518305485152957</v>
      </c>
      <c r="BG1578" s="58">
        <v>0.5842635880150836</v>
      </c>
      <c r="BH1578" s="58">
        <v>0.53156280581074378</v>
      </c>
      <c r="BI1578" s="58">
        <v>0.47176326486030162</v>
      </c>
      <c r="BJ1578" s="57">
        <v>109</v>
      </c>
      <c r="BK1578" s="57">
        <v>-140</v>
      </c>
      <c r="BL1578" s="57">
        <v>-113</v>
      </c>
      <c r="BM1578" s="57">
        <v>113</v>
      </c>
      <c r="BN1578" s="58">
        <v>0.4785302967824131</v>
      </c>
      <c r="BO1578" s="58">
        <v>0.58282828560634936</v>
      </c>
      <c r="BP1578" s="58">
        <v>0.5298630495598855</v>
      </c>
      <c r="BQ1578" s="58">
        <v>0.47017776280126433</v>
      </c>
      <c r="BR1578" s="36">
        <v>3.7</v>
      </c>
      <c r="BS1578" s="36">
        <v>3.8</v>
      </c>
      <c r="BT1578" s="36">
        <v>0.47882999999999998</v>
      </c>
      <c r="BU1578" s="36">
        <v>0.23601</v>
      </c>
      <c r="BV1578" s="36">
        <v>0.25981989519573701</v>
      </c>
      <c r="BW1578" s="36">
        <v>0.32765</v>
      </c>
    </row>
    <row r="1579" spans="1:75" s="36" customFormat="1" ht="16.75" customHeight="1" x14ac:dyDescent="0.2">
      <c r="A1579" s="36" t="s">
        <v>1956</v>
      </c>
      <c r="B1579" s="36">
        <v>2025020759</v>
      </c>
      <c r="C1579" s="35">
        <v>46039</v>
      </c>
      <c r="D1579" s="45" t="s">
        <v>9</v>
      </c>
      <c r="E1579" s="36" t="s">
        <v>4</v>
      </c>
      <c r="F1579" s="45">
        <v>2</v>
      </c>
      <c r="G1579" s="45">
        <v>0</v>
      </c>
      <c r="H1579" s="36" t="s">
        <v>31</v>
      </c>
      <c r="I1579" s="36" t="s">
        <v>330</v>
      </c>
      <c r="J1579" s="46" t="s">
        <v>173</v>
      </c>
      <c r="K1579" s="47">
        <v>2.96</v>
      </c>
      <c r="L1579" s="48">
        <v>0.15</v>
      </c>
      <c r="M1579" s="49">
        <v>0.1</v>
      </c>
      <c r="N1579" s="36">
        <v>3.0499999999999901</v>
      </c>
      <c r="O1579" s="36">
        <v>3.2499999999999898</v>
      </c>
      <c r="P1579" s="70">
        <v>3.0499999999999901</v>
      </c>
      <c r="Q1579" s="36">
        <v>3.2499999999999898</v>
      </c>
      <c r="R1579" s="50">
        <v>2.891818928138973</v>
      </c>
      <c r="S1579" s="50">
        <v>3.0887137165353291</v>
      </c>
      <c r="T1579" s="50">
        <v>2.8629007388575833</v>
      </c>
      <c r="U1579" s="50">
        <v>3.0887137165353291</v>
      </c>
      <c r="V1579" s="50">
        <v>1.085</v>
      </c>
      <c r="W1579" s="50">
        <v>1.0832085999357419</v>
      </c>
      <c r="X1579" s="50">
        <v>0.92725485658494444</v>
      </c>
      <c r="Y1579" s="50">
        <v>1.1317567567567568</v>
      </c>
      <c r="Z1579" s="50">
        <v>1.01</v>
      </c>
      <c r="AA1579" s="51">
        <v>0.99</v>
      </c>
      <c r="AB1579" s="51">
        <v>1</v>
      </c>
      <c r="AC1579" s="51">
        <v>1</v>
      </c>
      <c r="AD1579" s="51">
        <v>1</v>
      </c>
      <c r="AE1579" s="51">
        <v>1</v>
      </c>
      <c r="AF1579" s="51">
        <v>1</v>
      </c>
      <c r="AG1579" s="52">
        <v>1</v>
      </c>
      <c r="AH1579" s="52">
        <v>1</v>
      </c>
      <c r="AI1579" s="53">
        <v>1471</v>
      </c>
      <c r="AJ1579" s="53">
        <v>1429</v>
      </c>
      <c r="AK1579" s="51">
        <v>2.96</v>
      </c>
      <c r="AL1579" s="51">
        <v>2.9493390663816252</v>
      </c>
      <c r="AM1579" s="51">
        <v>2.9206275810430773</v>
      </c>
      <c r="AN1579" s="51">
        <v>2.95</v>
      </c>
      <c r="AO1579" s="51">
        <v>2.9698078920463611</v>
      </c>
      <c r="AP1579" s="51">
        <v>2.9922768362945096</v>
      </c>
      <c r="AQ1579" s="51">
        <v>2.9498338568535081</v>
      </c>
      <c r="AR1579" s="67">
        <v>-0.03</v>
      </c>
      <c r="AS1579" s="99" t="s">
        <v>1590</v>
      </c>
      <c r="AT1579" s="54">
        <v>3.0970735288469657</v>
      </c>
      <c r="AU1579" s="54">
        <v>3.0446604421198327</v>
      </c>
      <c r="AV1579" s="55">
        <v>3.1219105429294389</v>
      </c>
      <c r="AW1579" s="55">
        <v>3.0146604421198329</v>
      </c>
      <c r="AX1579" s="56">
        <v>4.7073528846975687E-2</v>
      </c>
      <c r="AY1579" s="56">
        <v>-0.20533955788015712</v>
      </c>
      <c r="AZ1579" s="56">
        <v>-0.15826602903318143</v>
      </c>
      <c r="BA1579" s="56">
        <v>0.25241308672713281</v>
      </c>
      <c r="BB1579" s="61">
        <v>-106</v>
      </c>
      <c r="BC1579" s="57">
        <v>141</v>
      </c>
      <c r="BD1579" s="57">
        <v>113</v>
      </c>
      <c r="BE1579" s="57">
        <v>-112</v>
      </c>
      <c r="BF1579" s="95">
        <v>0.51481694514847043</v>
      </c>
      <c r="BG1579" s="58">
        <v>0.4157364119849164</v>
      </c>
      <c r="BH1579" s="58">
        <v>0.46843719418925622</v>
      </c>
      <c r="BI1579" s="58">
        <v>0.52823673513969838</v>
      </c>
      <c r="BJ1579" s="57">
        <v>-109</v>
      </c>
      <c r="BK1579" s="57">
        <v>140</v>
      </c>
      <c r="BL1579" s="57">
        <v>113</v>
      </c>
      <c r="BM1579" s="57">
        <v>-113</v>
      </c>
      <c r="BN1579" s="58">
        <v>0.5214697032175869</v>
      </c>
      <c r="BO1579" s="58">
        <v>0.41717171439365064</v>
      </c>
      <c r="BP1579" s="58">
        <v>0.47013695044011444</v>
      </c>
      <c r="BQ1579" s="58">
        <v>0.52982223719873567</v>
      </c>
      <c r="BR1579" s="36">
        <v>3.7</v>
      </c>
      <c r="BS1579" s="36">
        <v>3.85</v>
      </c>
      <c r="BT1579" s="36">
        <v>0.4743</v>
      </c>
      <c r="BU1579" s="36">
        <v>0.22955999999999999</v>
      </c>
      <c r="BV1579" s="36">
        <v>0.25289736923280298</v>
      </c>
      <c r="BW1579" s="36">
        <v>0.32184000000000001</v>
      </c>
    </row>
    <row r="1580" spans="1:75" s="36" customFormat="1" ht="16.75" customHeight="1" x14ac:dyDescent="0.2">
      <c r="A1580" s="36" t="s">
        <v>1957</v>
      </c>
      <c r="B1580" s="36">
        <v>2025020760</v>
      </c>
      <c r="C1580" s="35">
        <v>46039</v>
      </c>
      <c r="D1580" s="45" t="s">
        <v>6</v>
      </c>
      <c r="E1580" s="36" t="s">
        <v>32</v>
      </c>
      <c r="F1580" s="45">
        <v>1</v>
      </c>
      <c r="G1580" s="45">
        <v>1</v>
      </c>
      <c r="H1580" s="36" t="s">
        <v>46</v>
      </c>
      <c r="I1580" s="36" t="s">
        <v>354</v>
      </c>
      <c r="J1580" s="46" t="s">
        <v>159</v>
      </c>
      <c r="K1580" s="47">
        <v>2.96</v>
      </c>
      <c r="L1580" s="48">
        <v>0.15</v>
      </c>
      <c r="M1580" s="49">
        <v>0.1</v>
      </c>
      <c r="N1580" s="36">
        <v>3.2499999999999898</v>
      </c>
      <c r="O1580" s="36">
        <v>3.3499999999999899</v>
      </c>
      <c r="P1580" s="70">
        <v>3.2499999999999898</v>
      </c>
      <c r="Q1580" s="36">
        <v>3.3499999999999899</v>
      </c>
      <c r="R1580" s="50">
        <v>3.0706546714553116</v>
      </c>
      <c r="S1580" s="50">
        <v>3.0004505553629142</v>
      </c>
      <c r="T1580" s="50">
        <v>2.9785350313116523</v>
      </c>
      <c r="U1580" s="50">
        <v>3.0004505553629142</v>
      </c>
      <c r="V1580" s="50">
        <v>0.95</v>
      </c>
      <c r="W1580" s="50">
        <v>0.95302926576458757</v>
      </c>
      <c r="X1580" s="50">
        <v>1.0844594594594594</v>
      </c>
      <c r="Y1580" s="50">
        <v>1.0135135135135136</v>
      </c>
      <c r="Z1580" s="50">
        <v>1.05</v>
      </c>
      <c r="AA1580" s="51">
        <v>0.97</v>
      </c>
      <c r="AB1580" s="51">
        <v>1</v>
      </c>
      <c r="AC1580" s="51">
        <v>1</v>
      </c>
      <c r="AD1580" s="51">
        <v>1</v>
      </c>
      <c r="AE1580" s="51">
        <v>1</v>
      </c>
      <c r="AF1580" s="51">
        <v>1</v>
      </c>
      <c r="AG1580" s="52">
        <v>1</v>
      </c>
      <c r="AH1580" s="52">
        <v>1</v>
      </c>
      <c r="AI1580" s="53">
        <v>1487</v>
      </c>
      <c r="AJ1580" s="53">
        <v>1445</v>
      </c>
      <c r="AK1580" s="51">
        <v>3.02</v>
      </c>
      <c r="AL1580" s="51">
        <v>3.05</v>
      </c>
      <c r="AM1580" s="51">
        <v>3.21</v>
      </c>
      <c r="AN1580" s="51">
        <v>3.16</v>
      </c>
      <c r="AO1580" s="51">
        <v>3.2842154755298347</v>
      </c>
      <c r="AP1580" s="51">
        <v>3.2641541166700181</v>
      </c>
      <c r="AQ1580" s="51">
        <v>3.3705000000000003</v>
      </c>
      <c r="AR1580" s="67">
        <v>0.02</v>
      </c>
      <c r="AS1580" s="99" t="s">
        <v>1591</v>
      </c>
      <c r="AT1580" s="54">
        <v>3.2062268565793914</v>
      </c>
      <c r="AU1580" s="54">
        <v>3.5600175675675678</v>
      </c>
      <c r="AV1580" s="55">
        <v>3.1862268565793914</v>
      </c>
      <c r="AW1580" s="55">
        <v>3.583961742272169</v>
      </c>
      <c r="AX1580" s="56">
        <v>-4.3773143420598348E-2</v>
      </c>
      <c r="AY1580" s="56">
        <v>0.21001756756757795</v>
      </c>
      <c r="AZ1580" s="56">
        <v>0.1662444241469796</v>
      </c>
      <c r="BA1580" s="56">
        <v>-0.25379071098817629</v>
      </c>
      <c r="BB1580" s="61">
        <v>126</v>
      </c>
      <c r="BC1580" s="57">
        <v>-207</v>
      </c>
      <c r="BD1580" s="57">
        <v>-174</v>
      </c>
      <c r="BE1580" s="57">
        <v>-131</v>
      </c>
      <c r="BF1580" s="95">
        <v>0.44310926973232978</v>
      </c>
      <c r="BG1580" s="58">
        <v>0.67474946943291747</v>
      </c>
      <c r="BH1580" s="58">
        <v>0.63557119002115103</v>
      </c>
      <c r="BI1580" s="58">
        <v>0.56724026667355765</v>
      </c>
      <c r="BJ1580" s="57">
        <v>129</v>
      </c>
      <c r="BK1580" s="57">
        <v>-210</v>
      </c>
      <c r="BL1580" s="57">
        <v>-176</v>
      </c>
      <c r="BM1580" s="57">
        <v>-132</v>
      </c>
      <c r="BN1580" s="58">
        <v>0.43672147667532346</v>
      </c>
      <c r="BO1580" s="58">
        <v>0.67708682560912714</v>
      </c>
      <c r="BP1580" s="58">
        <v>0.63807396122715521</v>
      </c>
      <c r="BQ1580" s="58">
        <v>0.56928852045493983</v>
      </c>
      <c r="BR1580" s="36">
        <v>3.7</v>
      </c>
      <c r="BS1580" s="36">
        <v>3.9</v>
      </c>
      <c r="BT1580" s="36">
        <v>0.46905000000000002</v>
      </c>
      <c r="BU1580" s="36">
        <v>0.2233</v>
      </c>
      <c r="BV1580" s="36">
        <v>0.24599554938638801</v>
      </c>
      <c r="BW1580" s="36">
        <v>0.31556000000000001</v>
      </c>
    </row>
    <row r="1581" spans="1:75" s="36" customFormat="1" ht="16.75" customHeight="1" x14ac:dyDescent="0.2">
      <c r="A1581" s="36" t="s">
        <v>1958</v>
      </c>
      <c r="B1581" s="36">
        <v>2025020760</v>
      </c>
      <c r="C1581" s="35">
        <v>46039</v>
      </c>
      <c r="D1581" s="45" t="s">
        <v>9</v>
      </c>
      <c r="E1581" s="36" t="s">
        <v>21</v>
      </c>
      <c r="F1581" s="45">
        <v>1</v>
      </c>
      <c r="G1581" s="45">
        <v>1</v>
      </c>
      <c r="H1581" s="36" t="s">
        <v>47</v>
      </c>
      <c r="I1581" s="36" t="s">
        <v>336</v>
      </c>
      <c r="J1581" s="46" t="s">
        <v>232</v>
      </c>
      <c r="K1581" s="47">
        <v>2.96</v>
      </c>
      <c r="L1581" s="48">
        <v>0.15</v>
      </c>
      <c r="M1581" s="49">
        <v>0.1</v>
      </c>
      <c r="N1581" s="36">
        <v>3.3499999999999899</v>
      </c>
      <c r="O1581" s="36">
        <v>3.2499999999999898</v>
      </c>
      <c r="P1581" s="70">
        <v>3.3499999999999899</v>
      </c>
      <c r="Q1581" s="36">
        <v>3.2499999999999898</v>
      </c>
      <c r="R1581" s="50">
        <v>2.8041593975354342</v>
      </c>
      <c r="S1581" s="50">
        <v>3.2638415547587907</v>
      </c>
      <c r="T1581" s="50">
        <v>2.8041593975354342</v>
      </c>
      <c r="U1581" s="50">
        <v>3.3454375936277603</v>
      </c>
      <c r="V1581" s="50">
        <v>1.048</v>
      </c>
      <c r="W1581" s="50">
        <v>1.0491546019013618</v>
      </c>
      <c r="X1581" s="50">
        <v>1.0844594594594594</v>
      </c>
      <c r="Y1581" s="50">
        <v>1.0202702702702704</v>
      </c>
      <c r="Z1581" s="50">
        <v>1.03</v>
      </c>
      <c r="AA1581" s="51">
        <v>1</v>
      </c>
      <c r="AB1581" s="51">
        <v>1.0249999999999999</v>
      </c>
      <c r="AC1581" s="51">
        <v>1</v>
      </c>
      <c r="AD1581" s="51">
        <v>1</v>
      </c>
      <c r="AE1581" s="51">
        <v>1</v>
      </c>
      <c r="AF1581" s="51">
        <v>1</v>
      </c>
      <c r="AG1581" s="52">
        <v>1</v>
      </c>
      <c r="AH1581" s="52">
        <v>1</v>
      </c>
      <c r="AI1581" s="53">
        <v>1481</v>
      </c>
      <c r="AJ1581" s="53">
        <v>1355</v>
      </c>
      <c r="AK1581" s="51">
        <v>3</v>
      </c>
      <c r="AL1581" s="51">
        <v>2.98</v>
      </c>
      <c r="AM1581" s="51">
        <v>3.21</v>
      </c>
      <c r="AN1581" s="51">
        <v>3.21</v>
      </c>
      <c r="AO1581" s="51">
        <v>3.2859629317864623</v>
      </c>
      <c r="AP1581" s="51">
        <v>3.297332012228726</v>
      </c>
      <c r="AQ1581" s="51">
        <v>3.3063000000000002</v>
      </c>
      <c r="AR1581" s="67">
        <v>-0.02</v>
      </c>
      <c r="AS1581" s="99" t="s">
        <v>1591</v>
      </c>
      <c r="AT1581" s="54">
        <v>3.5600175675675678</v>
      </c>
      <c r="AU1581" s="54">
        <v>3.2062268565793914</v>
      </c>
      <c r="AV1581" s="55">
        <v>3.583961742272169</v>
      </c>
      <c r="AW1581" s="55">
        <v>3.1862268565793914</v>
      </c>
      <c r="AX1581" s="56">
        <v>0.21001756756757795</v>
      </c>
      <c r="AY1581" s="56">
        <v>-4.3773143420598348E-2</v>
      </c>
      <c r="AZ1581" s="56">
        <v>0.1662444241469796</v>
      </c>
      <c r="BA1581" s="56">
        <v>0.25379071098817629</v>
      </c>
      <c r="BB1581" s="61">
        <v>-126</v>
      </c>
      <c r="BC1581" s="57">
        <v>207</v>
      </c>
      <c r="BD1581" s="57">
        <v>174</v>
      </c>
      <c r="BE1581" s="57">
        <v>131</v>
      </c>
      <c r="BF1581" s="95">
        <v>0.55689073026767022</v>
      </c>
      <c r="BG1581" s="58">
        <v>0.32525053056708259</v>
      </c>
      <c r="BH1581" s="58">
        <v>0.36442880997884897</v>
      </c>
      <c r="BI1581" s="58">
        <v>0.43275973332644241</v>
      </c>
      <c r="BJ1581" s="57">
        <v>-129</v>
      </c>
      <c r="BK1581" s="57">
        <v>210</v>
      </c>
      <c r="BL1581" s="57">
        <v>176</v>
      </c>
      <c r="BM1581" s="57">
        <v>132</v>
      </c>
      <c r="BN1581" s="58">
        <v>0.56327852332467654</v>
      </c>
      <c r="BO1581" s="58">
        <v>0.32291317439087286</v>
      </c>
      <c r="BP1581" s="58">
        <v>0.36192603877284479</v>
      </c>
      <c r="BQ1581" s="58">
        <v>0.43071147954506017</v>
      </c>
      <c r="BR1581" s="36">
        <v>3.7</v>
      </c>
      <c r="BS1581" s="36">
        <v>3.95</v>
      </c>
      <c r="BT1581" s="36">
        <v>0.46099000000000001</v>
      </c>
      <c r="BU1581" s="36">
        <v>0.2185</v>
      </c>
      <c r="BV1581" s="36">
        <v>0.24029737487490199</v>
      </c>
      <c r="BW1581" s="36">
        <v>0.30920999999999998</v>
      </c>
    </row>
    <row r="1582" spans="1:75" s="36" customFormat="1" ht="16.75" customHeight="1" x14ac:dyDescent="0.2">
      <c r="A1582" s="36" t="s">
        <v>1959</v>
      </c>
      <c r="B1582" s="36">
        <v>2025020761</v>
      </c>
      <c r="C1582" s="35">
        <v>46039</v>
      </c>
      <c r="D1582" s="45" t="s">
        <v>6</v>
      </c>
      <c r="E1582" s="36" t="s">
        <v>10</v>
      </c>
      <c r="F1582" s="45">
        <v>0</v>
      </c>
      <c r="G1582" s="45">
        <v>1</v>
      </c>
      <c r="H1582" s="36" t="s">
        <v>26</v>
      </c>
      <c r="I1582" s="36" t="s">
        <v>411</v>
      </c>
      <c r="J1582" s="46" t="s">
        <v>166</v>
      </c>
      <c r="K1582" s="47">
        <v>2.96</v>
      </c>
      <c r="L1582" s="48">
        <v>0.15</v>
      </c>
      <c r="M1582" s="49">
        <v>0.1</v>
      </c>
      <c r="N1582" s="36">
        <v>2.7499999999999898</v>
      </c>
      <c r="O1582" s="36">
        <v>3.3499999999999899</v>
      </c>
      <c r="P1582" s="70">
        <v>2.7499999999999898</v>
      </c>
      <c r="Q1582" s="36">
        <v>3.3499999999999899</v>
      </c>
      <c r="R1582" s="50">
        <v>3.097610397536275</v>
      </c>
      <c r="S1582" s="50">
        <v>3.0884296090967189</v>
      </c>
      <c r="T1582" s="50">
        <v>2.9891940336225051</v>
      </c>
      <c r="U1582" s="50">
        <v>3.2119667934605878</v>
      </c>
      <c r="V1582" s="50">
        <v>0.95</v>
      </c>
      <c r="W1582" s="50">
        <v>0.92554174501717079</v>
      </c>
      <c r="X1582" s="50">
        <v>1.0194782381434842</v>
      </c>
      <c r="Y1582" s="50">
        <v>1.0236486486486487</v>
      </c>
      <c r="Z1582" s="50">
        <v>1</v>
      </c>
      <c r="AA1582" s="51">
        <v>0.96499999999999997</v>
      </c>
      <c r="AB1582" s="51">
        <v>1.04</v>
      </c>
      <c r="AC1582" s="51">
        <v>1</v>
      </c>
      <c r="AD1582" s="51">
        <v>1</v>
      </c>
      <c r="AE1582" s="51">
        <v>1</v>
      </c>
      <c r="AF1582" s="51">
        <v>1</v>
      </c>
      <c r="AG1582" s="52">
        <v>1</v>
      </c>
      <c r="AH1582" s="52">
        <v>1</v>
      </c>
      <c r="AI1582" s="53">
        <v>1498</v>
      </c>
      <c r="AJ1582" s="53">
        <v>1277</v>
      </c>
      <c r="AK1582" s="51">
        <v>3</v>
      </c>
      <c r="AL1582" s="51">
        <v>3.0130153141717346</v>
      </c>
      <c r="AM1582" s="51">
        <v>2.82</v>
      </c>
      <c r="AN1582" s="51">
        <v>2.84</v>
      </c>
      <c r="AO1582" s="51">
        <v>2.8909456089376877</v>
      </c>
      <c r="AP1582" s="51">
        <v>2.9205682089615421</v>
      </c>
      <c r="AQ1582" s="51">
        <v>2.82</v>
      </c>
      <c r="AR1582" s="67">
        <v>0.02</v>
      </c>
      <c r="AS1582" s="99" t="s">
        <v>1590</v>
      </c>
      <c r="AT1582" s="54">
        <v>2.7537245238427639</v>
      </c>
      <c r="AU1582" s="54">
        <v>2.9746513648648643</v>
      </c>
      <c r="AV1582" s="55">
        <v>2.7337245238427639</v>
      </c>
      <c r="AW1582" s="55">
        <v>3.0588361062769889</v>
      </c>
      <c r="AX1582" s="56">
        <v>3.7245238427741079E-3</v>
      </c>
      <c r="AY1582" s="56">
        <v>-0.37534863513512562</v>
      </c>
      <c r="AZ1582" s="56">
        <v>-0.37162411129235151</v>
      </c>
      <c r="BA1582" s="56">
        <v>0.37907315897789973</v>
      </c>
      <c r="BB1582" s="61">
        <v>116</v>
      </c>
      <c r="BC1582" s="57">
        <v>-107</v>
      </c>
      <c r="BD1582" s="57">
        <v>119</v>
      </c>
      <c r="BE1582" s="57">
        <v>148</v>
      </c>
      <c r="BF1582" s="95">
        <v>0.46228021348420306</v>
      </c>
      <c r="BG1582" s="58">
        <v>0.51752074453764507</v>
      </c>
      <c r="BH1582" s="58">
        <v>0.45562829110560088</v>
      </c>
      <c r="BI1582" s="58">
        <v>0.40383027182353859</v>
      </c>
      <c r="BJ1582" s="57">
        <v>126</v>
      </c>
      <c r="BK1582" s="57">
        <v>-112</v>
      </c>
      <c r="BL1582" s="57">
        <v>114</v>
      </c>
      <c r="BM1582" s="57">
        <v>141</v>
      </c>
      <c r="BN1582" s="58">
        <v>0.44334406845722313</v>
      </c>
      <c r="BO1582" s="58">
        <v>0.52797456412125843</v>
      </c>
      <c r="BP1582" s="58">
        <v>0.46770027363752487</v>
      </c>
      <c r="BQ1582" s="58">
        <v>0.41474308512670621</v>
      </c>
      <c r="BR1582" s="36">
        <v>3.7</v>
      </c>
      <c r="BS1582" s="36">
        <v>4</v>
      </c>
      <c r="BT1582" s="36">
        <v>0.45129999999999998</v>
      </c>
      <c r="BU1582" s="36">
        <v>0.21512000000000001</v>
      </c>
      <c r="BV1582" s="36">
        <v>0.236548971311069</v>
      </c>
      <c r="BW1582" s="36">
        <v>0.30570999999999998</v>
      </c>
    </row>
    <row r="1583" spans="1:75" s="36" customFormat="1" ht="16.75" customHeight="1" x14ac:dyDescent="0.2">
      <c r="A1583" s="36" t="s">
        <v>1960</v>
      </c>
      <c r="B1583" s="36">
        <v>2025020761</v>
      </c>
      <c r="C1583" s="35">
        <v>46039</v>
      </c>
      <c r="D1583" s="45" t="s">
        <v>9</v>
      </c>
      <c r="E1583" s="36" t="s">
        <v>49</v>
      </c>
      <c r="F1583" s="45">
        <v>1</v>
      </c>
      <c r="G1583" s="45">
        <v>0</v>
      </c>
      <c r="H1583" s="36" t="s">
        <v>27</v>
      </c>
      <c r="I1583" s="36" t="s">
        <v>350</v>
      </c>
      <c r="J1583" s="46" t="s">
        <v>197</v>
      </c>
      <c r="K1583" s="47">
        <v>2.96</v>
      </c>
      <c r="L1583" s="48">
        <v>0.15</v>
      </c>
      <c r="M1583" s="49">
        <v>0.1</v>
      </c>
      <c r="N1583" s="36">
        <v>3.3499999999999899</v>
      </c>
      <c r="O1583" s="36">
        <v>2.7499999999999898</v>
      </c>
      <c r="P1583" s="70">
        <v>3.3499999999999899</v>
      </c>
      <c r="Q1583" s="36">
        <v>2.7499999999999898</v>
      </c>
      <c r="R1583" s="50">
        <v>3.3184190480720064</v>
      </c>
      <c r="S1583" s="50">
        <v>3.115840438661416</v>
      </c>
      <c r="T1583" s="50">
        <v>3.1524980956684061</v>
      </c>
      <c r="U1583" s="50">
        <v>3.115840438661416</v>
      </c>
      <c r="V1583" s="50">
        <v>1.05</v>
      </c>
      <c r="W1583" s="50">
        <v>1.0725047827848808</v>
      </c>
      <c r="X1583" s="50">
        <v>0.95270270270270263</v>
      </c>
      <c r="Y1583" s="50">
        <v>1.0135135135135136</v>
      </c>
      <c r="Z1583" s="50">
        <v>0.97499999999999998</v>
      </c>
      <c r="AA1583" s="51">
        <v>0.95</v>
      </c>
      <c r="AB1583" s="51">
        <v>1</v>
      </c>
      <c r="AC1583" s="51">
        <v>1</v>
      </c>
      <c r="AD1583" s="51">
        <v>1</v>
      </c>
      <c r="AE1583" s="51">
        <v>1</v>
      </c>
      <c r="AF1583" s="51">
        <v>1</v>
      </c>
      <c r="AG1583" s="52">
        <v>1</v>
      </c>
      <c r="AH1583" s="52">
        <v>1</v>
      </c>
      <c r="AI1583" s="53">
        <v>1483</v>
      </c>
      <c r="AJ1583" s="53">
        <v>1441</v>
      </c>
      <c r="AK1583" s="51">
        <v>3.03</v>
      </c>
      <c r="AL1583" s="51">
        <v>3.03</v>
      </c>
      <c r="AM1583" s="51">
        <v>3.0176555849047131</v>
      </c>
      <c r="AN1583" s="51">
        <v>3.05</v>
      </c>
      <c r="AO1583" s="51">
        <v>2.979718458701158</v>
      </c>
      <c r="AP1583" s="51">
        <v>2.9884523540502164</v>
      </c>
      <c r="AQ1583" s="51">
        <v>2.9422141952820953</v>
      </c>
      <c r="AR1583" s="67">
        <v>-0.02</v>
      </c>
      <c r="AS1583" s="99" t="s">
        <v>1590</v>
      </c>
      <c r="AT1583" s="54">
        <v>2.9746513648648643</v>
      </c>
      <c r="AU1583" s="54">
        <v>2.7537245238427639</v>
      </c>
      <c r="AV1583" s="55">
        <v>3.0588361062769889</v>
      </c>
      <c r="AW1583" s="55">
        <v>2.7337245238427639</v>
      </c>
      <c r="AX1583" s="56">
        <v>-0.37534863513512562</v>
      </c>
      <c r="AY1583" s="56">
        <v>3.7245238427741079E-3</v>
      </c>
      <c r="AZ1583" s="56">
        <v>-0.37162411129235151</v>
      </c>
      <c r="BA1583" s="56">
        <v>-0.37907315897789973</v>
      </c>
      <c r="BB1583" s="61">
        <v>-116</v>
      </c>
      <c r="BC1583" s="57">
        <v>107</v>
      </c>
      <c r="BD1583" s="57">
        <v>-119</v>
      </c>
      <c r="BE1583" s="57">
        <v>-148</v>
      </c>
      <c r="BF1583" s="95">
        <v>0.53771978651579699</v>
      </c>
      <c r="BG1583" s="58">
        <v>0.48247925546235487</v>
      </c>
      <c r="BH1583" s="58">
        <v>0.54437170889439912</v>
      </c>
      <c r="BI1583" s="58">
        <v>0.59616972817646141</v>
      </c>
      <c r="BJ1583" s="57">
        <v>-126</v>
      </c>
      <c r="BK1583" s="57">
        <v>112</v>
      </c>
      <c r="BL1583" s="57">
        <v>-114</v>
      </c>
      <c r="BM1583" s="57">
        <v>-141</v>
      </c>
      <c r="BN1583" s="58">
        <v>0.55665593154277682</v>
      </c>
      <c r="BO1583" s="58">
        <v>0.47202543587874157</v>
      </c>
      <c r="BP1583" s="58">
        <v>0.53229972636247513</v>
      </c>
      <c r="BQ1583" s="58">
        <v>0.58525691487329379</v>
      </c>
      <c r="BR1583" s="36">
        <v>3.7</v>
      </c>
      <c r="BS1583" s="36">
        <v>4.05</v>
      </c>
      <c r="BT1583" s="36">
        <v>0.44813999999999998</v>
      </c>
      <c r="BU1583" s="36">
        <v>0.21096000000000001</v>
      </c>
      <c r="BV1583" s="36">
        <v>0.23112065471038701</v>
      </c>
      <c r="BW1583" s="36">
        <v>0.29819000000000001</v>
      </c>
    </row>
    <row r="1584" spans="1:75" s="36" customFormat="1" ht="16.75" customHeight="1" x14ac:dyDescent="0.2">
      <c r="A1584" s="36" t="s">
        <v>1961</v>
      </c>
      <c r="B1584" s="36">
        <v>2025020758</v>
      </c>
      <c r="C1584" s="35">
        <v>46039</v>
      </c>
      <c r="D1584" s="45" t="s">
        <v>6</v>
      </c>
      <c r="E1584" s="36" t="s">
        <v>19</v>
      </c>
      <c r="F1584" s="45">
        <v>1</v>
      </c>
      <c r="G1584" s="45">
        <v>2</v>
      </c>
      <c r="H1584" s="36" t="s">
        <v>36</v>
      </c>
      <c r="I1584" s="36" t="s">
        <v>326</v>
      </c>
      <c r="J1584" s="46" t="s">
        <v>170</v>
      </c>
      <c r="K1584" s="47">
        <v>2.96</v>
      </c>
      <c r="L1584" s="48">
        <v>0.15</v>
      </c>
      <c r="M1584" s="49">
        <v>0.1</v>
      </c>
      <c r="N1584" s="36">
        <v>2.9999999999999898</v>
      </c>
      <c r="O1584" s="36">
        <v>3.19999999999999</v>
      </c>
      <c r="P1584" s="70">
        <v>2.9999999999999898</v>
      </c>
      <c r="Q1584" s="36">
        <v>3.19999999999999</v>
      </c>
      <c r="R1584" s="50">
        <v>2.9830148529213574</v>
      </c>
      <c r="S1584" s="50">
        <v>2.9767298757670035</v>
      </c>
      <c r="T1584" s="50">
        <v>2.9233545558629301</v>
      </c>
      <c r="U1584" s="50">
        <v>2.9767298757670035</v>
      </c>
      <c r="V1584" s="50">
        <v>0.97</v>
      </c>
      <c r="W1584" s="50">
        <v>0.95751047349149665</v>
      </c>
      <c r="X1584" s="50">
        <v>1.0405405405405406</v>
      </c>
      <c r="Y1584" s="50">
        <v>1.0337837837837838</v>
      </c>
      <c r="Z1584" s="50">
        <v>1</v>
      </c>
      <c r="AA1584" s="51">
        <v>0.98</v>
      </c>
      <c r="AB1584" s="51">
        <v>1</v>
      </c>
      <c r="AC1584" s="51">
        <v>1</v>
      </c>
      <c r="AD1584" s="51">
        <v>1</v>
      </c>
      <c r="AE1584" s="51">
        <v>1</v>
      </c>
      <c r="AF1584" s="51">
        <v>1</v>
      </c>
      <c r="AG1584" s="52">
        <v>1</v>
      </c>
      <c r="AH1584" s="52">
        <v>1</v>
      </c>
      <c r="AI1584" s="53">
        <v>1478</v>
      </c>
      <c r="AJ1584" s="53">
        <v>1410</v>
      </c>
      <c r="AK1584" s="51">
        <v>3.091716268933987</v>
      </c>
      <c r="AL1584" s="51">
        <v>3.0745161520762161</v>
      </c>
      <c r="AM1584" s="51">
        <v>2.9760330294921973</v>
      </c>
      <c r="AN1584" s="51">
        <v>3.01</v>
      </c>
      <c r="AO1584" s="51">
        <v>3.0489269638691425</v>
      </c>
      <c r="AP1584" s="51">
        <v>3.0380974006538217</v>
      </c>
      <c r="AQ1584" s="51">
        <v>2.9760330294921973</v>
      </c>
      <c r="AR1584" s="67">
        <v>0</v>
      </c>
      <c r="AS1584" s="99" t="s">
        <v>1591</v>
      </c>
      <c r="AT1584" s="54">
        <v>3.1498775518252744</v>
      </c>
      <c r="AU1584" s="54">
        <v>3.2150205467591886</v>
      </c>
      <c r="AV1584" s="55">
        <v>3.1498775518252744</v>
      </c>
      <c r="AW1584" s="55">
        <v>3.1992508866533163</v>
      </c>
      <c r="AX1584" s="56">
        <v>0.14987755182528462</v>
      </c>
      <c r="AY1584" s="56">
        <v>1.5020546759198616E-2</v>
      </c>
      <c r="AZ1584" s="56">
        <v>0.16489809858448323</v>
      </c>
      <c r="BA1584" s="56">
        <v>0.134857005066086</v>
      </c>
      <c r="BB1584" s="61">
        <v>106</v>
      </c>
      <c r="BC1584" s="57">
        <v>-161</v>
      </c>
      <c r="BD1584" s="57">
        <v>-133</v>
      </c>
      <c r="BE1584" s="57">
        <v>-103</v>
      </c>
      <c r="BF1584" s="95">
        <v>0.48600158456996317</v>
      </c>
      <c r="BG1584" s="58">
        <v>0.61758997806474614</v>
      </c>
      <c r="BH1584" s="58">
        <v>0.57007113498284734</v>
      </c>
      <c r="BI1584" s="58">
        <v>0.50705873351984665</v>
      </c>
      <c r="BJ1584" s="57">
        <v>105</v>
      </c>
      <c r="BK1584" s="57">
        <v>-160</v>
      </c>
      <c r="BL1584" s="57">
        <v>-131</v>
      </c>
      <c r="BM1584" s="57">
        <v>-102</v>
      </c>
      <c r="BN1584" s="58">
        <v>0.48746550322818505</v>
      </c>
      <c r="BO1584" s="58">
        <v>0.61551799374766336</v>
      </c>
      <c r="BP1584" s="58">
        <v>0.56789983129036381</v>
      </c>
      <c r="BQ1584" s="58">
        <v>0.50531675378741114</v>
      </c>
      <c r="BR1584" s="36">
        <v>3.7</v>
      </c>
      <c r="BS1584" s="36">
        <v>4.0999999999999996</v>
      </c>
      <c r="BT1584" s="36">
        <v>0.43852000000000002</v>
      </c>
      <c r="BU1584" s="36">
        <v>0.20411000000000001</v>
      </c>
      <c r="BV1584" s="36">
        <v>0.22357193712689599</v>
      </c>
      <c r="BW1584" s="36">
        <v>0.29115999999999997</v>
      </c>
    </row>
    <row r="1585" spans="1:75" s="36" customFormat="1" ht="16.75" customHeight="1" x14ac:dyDescent="0.2">
      <c r="A1585" s="36" t="s">
        <v>1962</v>
      </c>
      <c r="B1585" s="36">
        <v>2025020758</v>
      </c>
      <c r="C1585" s="35">
        <v>46039</v>
      </c>
      <c r="D1585" s="45" t="s">
        <v>9</v>
      </c>
      <c r="E1585" s="36" t="s">
        <v>39</v>
      </c>
      <c r="F1585" s="45">
        <v>2</v>
      </c>
      <c r="G1585" s="45">
        <v>1</v>
      </c>
      <c r="H1585" s="36" t="s">
        <v>38</v>
      </c>
      <c r="I1585" s="36" t="s">
        <v>1364</v>
      </c>
      <c r="J1585" s="46" t="s">
        <v>450</v>
      </c>
      <c r="K1585" s="47">
        <v>2.96</v>
      </c>
      <c r="L1585" s="48">
        <v>0.15</v>
      </c>
      <c r="M1585" s="49">
        <v>0.1</v>
      </c>
      <c r="N1585" s="36">
        <v>3.19999999999999</v>
      </c>
      <c r="O1585" s="36">
        <v>2.9999999999999898</v>
      </c>
      <c r="P1585" s="70">
        <v>3.19999999999999</v>
      </c>
      <c r="Q1585" s="36">
        <v>2.9999999999999898</v>
      </c>
      <c r="R1585" s="50">
        <v>3.0607165073706426</v>
      </c>
      <c r="S1585" s="50">
        <v>2.9717105153913952</v>
      </c>
      <c r="T1585" s="50">
        <v>3.0607165073706426</v>
      </c>
      <c r="U1585" s="50">
        <v>2.9717105153913952</v>
      </c>
      <c r="V1585" s="50">
        <v>1.0449999999999999</v>
      </c>
      <c r="W1585" s="50">
        <v>1.0398742800952707</v>
      </c>
      <c r="X1585" s="50">
        <v>1.0054165640176342</v>
      </c>
      <c r="Y1585" s="50">
        <v>1.0444987395047254</v>
      </c>
      <c r="Z1585" s="50">
        <v>1.03</v>
      </c>
      <c r="AA1585" s="51">
        <v>1</v>
      </c>
      <c r="AB1585" s="51">
        <v>1</v>
      </c>
      <c r="AC1585" s="51">
        <v>1</v>
      </c>
      <c r="AD1585" s="51">
        <v>1</v>
      </c>
      <c r="AE1585" s="51">
        <v>1</v>
      </c>
      <c r="AF1585" s="51">
        <v>1</v>
      </c>
      <c r="AG1585" s="52">
        <v>1</v>
      </c>
      <c r="AH1585" s="52">
        <v>1</v>
      </c>
      <c r="AI1585" s="53">
        <v>1472</v>
      </c>
      <c r="AJ1585" s="53">
        <v>1430</v>
      </c>
      <c r="AK1585" s="51">
        <v>3.06</v>
      </c>
      <c r="AL1585" s="51">
        <v>3.0601074761055962</v>
      </c>
      <c r="AM1585" s="51">
        <v>3.08</v>
      </c>
      <c r="AN1585" s="51">
        <v>3.12</v>
      </c>
      <c r="AO1585" s="51">
        <v>3.0406616754575326</v>
      </c>
      <c r="AP1585" s="51">
        <v>3.0436916987668732</v>
      </c>
      <c r="AQ1585" s="51">
        <v>3.1724000000000001</v>
      </c>
      <c r="AR1585" s="67">
        <v>0</v>
      </c>
      <c r="AS1585" s="99" t="s">
        <v>1591</v>
      </c>
      <c r="AT1585" s="54">
        <v>3.2150205467591886</v>
      </c>
      <c r="AU1585" s="54">
        <v>3.1498775518252744</v>
      </c>
      <c r="AV1585" s="55">
        <v>3.1992508866533163</v>
      </c>
      <c r="AW1585" s="55">
        <v>3.1498775518252744</v>
      </c>
      <c r="AX1585" s="56">
        <v>1.5020546759198616E-2</v>
      </c>
      <c r="AY1585" s="56">
        <v>0.14987755182528462</v>
      </c>
      <c r="AZ1585" s="56">
        <v>0.16489809858448323</v>
      </c>
      <c r="BA1585" s="56">
        <v>-0.134857005066086</v>
      </c>
      <c r="BB1585" s="61">
        <v>-106</v>
      </c>
      <c r="BC1585" s="57">
        <v>161</v>
      </c>
      <c r="BD1585" s="57">
        <v>133</v>
      </c>
      <c r="BE1585" s="57">
        <v>103</v>
      </c>
      <c r="BF1585" s="95">
        <v>0.51399841543003677</v>
      </c>
      <c r="BG1585" s="58">
        <v>0.38241002193525386</v>
      </c>
      <c r="BH1585" s="58">
        <v>0.42992886501715261</v>
      </c>
      <c r="BI1585" s="58">
        <v>0.4929412664801533</v>
      </c>
      <c r="BJ1585" s="57">
        <v>-105</v>
      </c>
      <c r="BK1585" s="57">
        <v>160</v>
      </c>
      <c r="BL1585" s="57">
        <v>131</v>
      </c>
      <c r="BM1585" s="57">
        <v>102</v>
      </c>
      <c r="BN1585" s="58">
        <v>0.51253449677181495</v>
      </c>
      <c r="BO1585" s="58">
        <v>0.38448200625233664</v>
      </c>
      <c r="BP1585" s="58">
        <v>0.43210016870963619</v>
      </c>
      <c r="BQ1585" s="58">
        <v>0.49468324621258886</v>
      </c>
      <c r="BR1585" s="36">
        <v>3.7</v>
      </c>
      <c r="BS1585" s="36">
        <v>4.1500000000000004</v>
      </c>
      <c r="BT1585" s="36">
        <v>0.43636000000000003</v>
      </c>
      <c r="BU1585" s="36">
        <v>0.20157</v>
      </c>
      <c r="BV1585" s="36">
        <v>0.22070755181815099</v>
      </c>
      <c r="BW1585" s="36">
        <v>0.28827999999999998</v>
      </c>
    </row>
    <row r="1586" spans="1:75" s="36" customFormat="1" ht="16.75" customHeight="1" x14ac:dyDescent="0.2">
      <c r="A1586" s="36" t="s">
        <v>1963</v>
      </c>
      <c r="B1586" s="36">
        <v>2025020762</v>
      </c>
      <c r="C1586" s="35">
        <v>46039</v>
      </c>
      <c r="D1586" s="45" t="s">
        <v>6</v>
      </c>
      <c r="E1586" s="36" t="s">
        <v>18</v>
      </c>
      <c r="F1586" s="45">
        <v>1</v>
      </c>
      <c r="G1586" s="45">
        <v>1</v>
      </c>
      <c r="H1586" s="36" t="s">
        <v>46</v>
      </c>
      <c r="I1586" s="36" t="s">
        <v>838</v>
      </c>
      <c r="J1586" s="46" t="s">
        <v>804</v>
      </c>
      <c r="K1586" s="47">
        <v>2.96</v>
      </c>
      <c r="L1586" s="48">
        <v>0.15</v>
      </c>
      <c r="M1586" s="49">
        <v>0.1</v>
      </c>
      <c r="N1586" s="36">
        <v>2.8499999999999899</v>
      </c>
      <c r="O1586" s="36">
        <v>3.19999999999999</v>
      </c>
      <c r="P1586" s="70">
        <v>2.8499999999999899</v>
      </c>
      <c r="Q1586" s="36">
        <v>3.19999999999999</v>
      </c>
      <c r="R1586" s="50">
        <v>3.1330002344068193</v>
      </c>
      <c r="S1586" s="50">
        <v>3.0092521476992866</v>
      </c>
      <c r="T1586" s="50">
        <v>3.0076802250305463</v>
      </c>
      <c r="U1586" s="50">
        <v>3.0393446691762795</v>
      </c>
      <c r="V1586" s="50">
        <v>0.95</v>
      </c>
      <c r="W1586" s="50">
        <v>0.95302926576458757</v>
      </c>
      <c r="X1586" s="50">
        <v>1.0101351351351353</v>
      </c>
      <c r="Y1586" s="50">
        <v>0.96959459459459463</v>
      </c>
      <c r="Z1586" s="50">
        <v>1.0349999999999999</v>
      </c>
      <c r="AA1586" s="51">
        <v>0.96</v>
      </c>
      <c r="AB1586" s="51">
        <v>1.01</v>
      </c>
      <c r="AC1586" s="51">
        <v>1</v>
      </c>
      <c r="AD1586" s="51">
        <v>1</v>
      </c>
      <c r="AE1586" s="51">
        <v>1</v>
      </c>
      <c r="AF1586" s="51">
        <v>1</v>
      </c>
      <c r="AG1586" s="52">
        <v>1</v>
      </c>
      <c r="AH1586" s="52">
        <v>1</v>
      </c>
      <c r="AI1586" s="53">
        <v>1496</v>
      </c>
      <c r="AJ1586" s="53">
        <v>1426</v>
      </c>
      <c r="AK1586" s="51">
        <v>3.03</v>
      </c>
      <c r="AL1586" s="51">
        <v>3.06</v>
      </c>
      <c r="AM1586" s="51">
        <v>3</v>
      </c>
      <c r="AN1586" s="51">
        <v>3.0013878221548929</v>
      </c>
      <c r="AO1586" s="51">
        <v>3.0956928231886445</v>
      </c>
      <c r="AP1586" s="51">
        <v>3.0985252956406617</v>
      </c>
      <c r="AQ1586" s="51">
        <v>3.1049999999999995</v>
      </c>
      <c r="AR1586" s="67">
        <v>-0.05</v>
      </c>
      <c r="AS1586" s="99" t="s">
        <v>1591</v>
      </c>
      <c r="AT1586" s="54">
        <v>2.6975425647027031</v>
      </c>
      <c r="AU1586" s="54">
        <v>3.2366505905405405</v>
      </c>
      <c r="AV1586" s="55">
        <v>2.747542564702703</v>
      </c>
      <c r="AW1586" s="55">
        <v>3.1901613852264314</v>
      </c>
      <c r="AX1586" s="56">
        <v>-0.15245743529728673</v>
      </c>
      <c r="AY1586" s="56">
        <v>3.6650590540550532E-2</v>
      </c>
      <c r="AZ1586" s="56">
        <v>-0.11580684475673619</v>
      </c>
      <c r="BA1586" s="56">
        <v>-0.18910802583783726</v>
      </c>
      <c r="BB1586" s="61">
        <v>142</v>
      </c>
      <c r="BC1586" s="57">
        <v>-121</v>
      </c>
      <c r="BD1586" s="57">
        <v>104</v>
      </c>
      <c r="BE1586" s="57">
        <v>131</v>
      </c>
      <c r="BF1586" s="95">
        <v>0.41367269497794745</v>
      </c>
      <c r="BG1586" s="58">
        <v>0.54831380872109581</v>
      </c>
      <c r="BH1586" s="58">
        <v>0.48991349884854141</v>
      </c>
      <c r="BI1586" s="58">
        <v>0.43382653424262585</v>
      </c>
      <c r="BJ1586" s="57">
        <v>135</v>
      </c>
      <c r="BK1586" s="57">
        <v>-122</v>
      </c>
      <c r="BL1586" s="57">
        <v>103</v>
      </c>
      <c r="BM1586" s="57">
        <v>129</v>
      </c>
      <c r="BN1586" s="58">
        <v>0.42603350629898573</v>
      </c>
      <c r="BO1586" s="58">
        <v>0.54952368105079485</v>
      </c>
      <c r="BP1586" s="58">
        <v>0.49224119493632668</v>
      </c>
      <c r="BQ1586" s="58">
        <v>0.43671190478729172</v>
      </c>
      <c r="BR1586" s="36">
        <v>3.7</v>
      </c>
      <c r="BS1586" s="36">
        <v>4.2</v>
      </c>
      <c r="BT1586" s="36">
        <v>0.42513000000000001</v>
      </c>
      <c r="BU1586" s="36">
        <v>0.19485</v>
      </c>
      <c r="BV1586" s="36">
        <v>0.21350850856335099</v>
      </c>
      <c r="BW1586" s="36">
        <v>0.28223999999999999</v>
      </c>
    </row>
    <row r="1587" spans="1:75" s="36" customFormat="1" ht="16.75" customHeight="1" x14ac:dyDescent="0.2">
      <c r="A1587" s="36" t="s">
        <v>1964</v>
      </c>
      <c r="B1587" s="36">
        <v>2025020762</v>
      </c>
      <c r="C1587" s="35">
        <v>46039</v>
      </c>
      <c r="D1587" s="45" t="s">
        <v>9</v>
      </c>
      <c r="E1587" s="36" t="s">
        <v>16</v>
      </c>
      <c r="F1587" s="45">
        <v>1</v>
      </c>
      <c r="G1587" s="45">
        <v>1</v>
      </c>
      <c r="H1587" s="36" t="s">
        <v>47</v>
      </c>
      <c r="I1587" s="36" t="s">
        <v>316</v>
      </c>
      <c r="J1587" s="46" t="s">
        <v>199</v>
      </c>
      <c r="K1587" s="47">
        <v>2.96</v>
      </c>
      <c r="L1587" s="48">
        <v>0.15</v>
      </c>
      <c r="M1587" s="49">
        <v>0.1</v>
      </c>
      <c r="N1587" s="36">
        <v>3.19999999999999</v>
      </c>
      <c r="O1587" s="36">
        <v>2.8499999999999899</v>
      </c>
      <c r="P1587" s="70">
        <v>3.19999999999999</v>
      </c>
      <c r="Q1587" s="36">
        <v>2.8499999999999899</v>
      </c>
      <c r="R1587" s="50">
        <v>2.8788512212989841</v>
      </c>
      <c r="S1587" s="50">
        <v>3.0916404953387429</v>
      </c>
      <c r="T1587" s="50">
        <v>2.8788512212989841</v>
      </c>
      <c r="U1587" s="50">
        <v>3.1534733052455177</v>
      </c>
      <c r="V1587" s="50">
        <v>1.048</v>
      </c>
      <c r="W1587" s="50">
        <v>1.0491546019013618</v>
      </c>
      <c r="X1587" s="50">
        <v>1.0135135135135136</v>
      </c>
      <c r="Y1587" s="50">
        <v>1.0236486486486487</v>
      </c>
      <c r="Z1587" s="50">
        <v>0.96499999999999997</v>
      </c>
      <c r="AA1587" s="51">
        <v>1</v>
      </c>
      <c r="AB1587" s="51">
        <v>1.02</v>
      </c>
      <c r="AC1587" s="51">
        <v>1</v>
      </c>
      <c r="AD1587" s="51">
        <v>1</v>
      </c>
      <c r="AE1587" s="51">
        <v>1</v>
      </c>
      <c r="AF1587" s="51">
        <v>1</v>
      </c>
      <c r="AG1587" s="52">
        <v>1</v>
      </c>
      <c r="AH1587" s="52">
        <v>1</v>
      </c>
      <c r="AI1587" s="53">
        <v>1488</v>
      </c>
      <c r="AJ1587" s="53">
        <v>1446</v>
      </c>
      <c r="AK1587" s="51">
        <v>2.87</v>
      </c>
      <c r="AL1587" s="51">
        <v>2.8713276831948478</v>
      </c>
      <c r="AM1587" s="51">
        <v>2.99</v>
      </c>
      <c r="AN1587" s="51">
        <v>3.0052460743008114</v>
      </c>
      <c r="AO1587" s="51">
        <v>2.8679625590918647</v>
      </c>
      <c r="AP1587" s="51">
        <v>2.885283136928368</v>
      </c>
      <c r="AQ1587" s="51">
        <v>2.8853500000000003</v>
      </c>
      <c r="AR1587" s="67">
        <v>0.05</v>
      </c>
      <c r="AS1587" s="99" t="s">
        <v>1591</v>
      </c>
      <c r="AT1587" s="54">
        <v>3.2366505905405405</v>
      </c>
      <c r="AU1587" s="54">
        <v>2.6975425647027031</v>
      </c>
      <c r="AV1587" s="55">
        <v>3.1901613852264314</v>
      </c>
      <c r="AW1587" s="55">
        <v>2.747542564702703</v>
      </c>
      <c r="AX1587" s="56">
        <v>3.6650590540550532E-2</v>
      </c>
      <c r="AY1587" s="56">
        <v>-0.15245743529728673</v>
      </c>
      <c r="AZ1587" s="56">
        <v>-0.11580684475673619</v>
      </c>
      <c r="BA1587" s="56">
        <v>0.18910802583783726</v>
      </c>
      <c r="BB1587" s="61">
        <v>-142</v>
      </c>
      <c r="BC1587" s="57">
        <v>121</v>
      </c>
      <c r="BD1587" s="57">
        <v>-104</v>
      </c>
      <c r="BE1587" s="57">
        <v>-131</v>
      </c>
      <c r="BF1587" s="95">
        <v>0.58632730502205255</v>
      </c>
      <c r="BG1587" s="58">
        <v>0.45168619127890419</v>
      </c>
      <c r="BH1587" s="58">
        <v>0.51008650115145859</v>
      </c>
      <c r="BI1587" s="58">
        <v>0.56617346575737415</v>
      </c>
      <c r="BJ1587" s="57">
        <v>-135</v>
      </c>
      <c r="BK1587" s="57">
        <v>122</v>
      </c>
      <c r="BL1587" s="57">
        <v>-103</v>
      </c>
      <c r="BM1587" s="57">
        <v>-129</v>
      </c>
      <c r="BN1587" s="58">
        <v>0.57396649370101427</v>
      </c>
      <c r="BO1587" s="58">
        <v>0.45047631894920515</v>
      </c>
      <c r="BP1587" s="58">
        <v>0.50775880506367332</v>
      </c>
      <c r="BQ1587" s="58">
        <v>0.56328809521270828</v>
      </c>
      <c r="BR1587" s="36">
        <v>3.7</v>
      </c>
      <c r="BS1587" s="36">
        <v>4.25</v>
      </c>
      <c r="BT1587" s="36">
        <v>0.4224</v>
      </c>
      <c r="BU1587" s="36">
        <v>0.19283</v>
      </c>
      <c r="BV1587" s="36">
        <v>0.21078924355050199</v>
      </c>
      <c r="BW1587" s="36">
        <v>0.27803</v>
      </c>
    </row>
    <row r="1588" spans="1:75" s="36" customFormat="1" ht="16.75" customHeight="1" x14ac:dyDescent="0.2">
      <c r="A1588" s="36" t="s">
        <v>1965</v>
      </c>
      <c r="B1588" s="36">
        <v>2025020763</v>
      </c>
      <c r="C1588" s="35">
        <v>46039</v>
      </c>
      <c r="D1588" s="45" t="s">
        <v>6</v>
      </c>
      <c r="E1588" s="36" t="s">
        <v>7</v>
      </c>
      <c r="F1588" s="45">
        <v>1</v>
      </c>
      <c r="G1588" s="45">
        <v>1</v>
      </c>
      <c r="H1588" s="36" t="s">
        <v>46</v>
      </c>
      <c r="I1588" s="36" t="s">
        <v>404</v>
      </c>
      <c r="J1588" s="46" t="s">
        <v>149</v>
      </c>
      <c r="K1588" s="47">
        <v>2.96</v>
      </c>
      <c r="L1588" s="48">
        <v>0.15</v>
      </c>
      <c r="M1588" s="49">
        <v>0.1</v>
      </c>
      <c r="N1588" s="36">
        <v>3.19999999999999</v>
      </c>
      <c r="O1588" s="36">
        <v>2.9999999999999898</v>
      </c>
      <c r="P1588" s="70">
        <v>3.19999999999999</v>
      </c>
      <c r="Q1588" s="36">
        <v>2.9999999999999898</v>
      </c>
      <c r="R1588" s="50">
        <v>2.7507869934803315</v>
      </c>
      <c r="S1588" s="50">
        <v>3.1448982539870922</v>
      </c>
      <c r="T1588" s="50">
        <v>2.7507869934803315</v>
      </c>
      <c r="U1588" s="50">
        <v>3.1448982539870922</v>
      </c>
      <c r="V1588" s="50">
        <v>0.95</v>
      </c>
      <c r="W1588" s="50">
        <v>0.95302926576458757</v>
      </c>
      <c r="X1588" s="50">
        <v>1.1515449991113593</v>
      </c>
      <c r="Y1588" s="50">
        <v>0.91069005308366724</v>
      </c>
      <c r="Z1588" s="50">
        <v>1.04</v>
      </c>
      <c r="AA1588" s="51">
        <v>1</v>
      </c>
      <c r="AB1588" s="51">
        <v>1</v>
      </c>
      <c r="AC1588" s="51">
        <v>1</v>
      </c>
      <c r="AD1588" s="51">
        <v>1</v>
      </c>
      <c r="AE1588" s="51">
        <v>1</v>
      </c>
      <c r="AF1588" s="51">
        <v>1</v>
      </c>
      <c r="AG1588" s="52">
        <v>1</v>
      </c>
      <c r="AH1588" s="52">
        <v>1</v>
      </c>
      <c r="AI1588" s="53">
        <v>1485</v>
      </c>
      <c r="AJ1588" s="53">
        <v>1383</v>
      </c>
      <c r="AK1588" s="51">
        <v>2.92</v>
      </c>
      <c r="AL1588" s="51">
        <v>2.94</v>
      </c>
      <c r="AM1588" s="51">
        <v>3.1</v>
      </c>
      <c r="AN1588" s="51">
        <v>3.08</v>
      </c>
      <c r="AO1588" s="51">
        <v>3.2320515718355916</v>
      </c>
      <c r="AP1588" s="51">
        <v>3.2378479636822393</v>
      </c>
      <c r="AQ1588" s="51">
        <v>3.2240000000000002</v>
      </c>
      <c r="AR1588" s="67">
        <v>0.06</v>
      </c>
      <c r="AS1588" s="99" t="s">
        <v>1591</v>
      </c>
      <c r="AT1588" s="54">
        <v>3.4460489771870058</v>
      </c>
      <c r="AU1588" s="54">
        <v>2.8939160047070849</v>
      </c>
      <c r="AV1588" s="55">
        <v>3.3860489771870057</v>
      </c>
      <c r="AW1588" s="55">
        <v>2.957170391191339</v>
      </c>
      <c r="AX1588" s="56">
        <v>0.24604897718701579</v>
      </c>
      <c r="AY1588" s="56">
        <v>-0.10608399529290491</v>
      </c>
      <c r="AZ1588" s="56">
        <v>0.13996498189411088</v>
      </c>
      <c r="BA1588" s="56">
        <v>0.3521329724799207</v>
      </c>
      <c r="BB1588" s="61">
        <v>-143</v>
      </c>
      <c r="BC1588" s="57">
        <v>-159</v>
      </c>
      <c r="BD1588" s="57">
        <v>-129</v>
      </c>
      <c r="BE1588" s="57">
        <v>-100</v>
      </c>
      <c r="BF1588" s="95">
        <v>0.5891019532015086</v>
      </c>
      <c r="BG1588" s="58">
        <v>0.61346210805017953</v>
      </c>
      <c r="BH1588" s="58">
        <v>0.56412773573415964</v>
      </c>
      <c r="BI1588" s="58">
        <v>0.50027493948003032</v>
      </c>
      <c r="BJ1588" s="57">
        <v>-132</v>
      </c>
      <c r="BK1588" s="57">
        <v>-159</v>
      </c>
      <c r="BL1588" s="57">
        <v>-130</v>
      </c>
      <c r="BM1588" s="57">
        <v>-100</v>
      </c>
      <c r="BN1588" s="58">
        <v>0.56878843376827259</v>
      </c>
      <c r="BO1588" s="58">
        <v>0.61430873403504449</v>
      </c>
      <c r="BP1588" s="58">
        <v>0.56501671867204184</v>
      </c>
      <c r="BQ1588" s="58">
        <v>0.50099605581889128</v>
      </c>
      <c r="BR1588" s="36">
        <v>3.7</v>
      </c>
      <c r="BS1588" s="36">
        <v>4.3</v>
      </c>
      <c r="BT1588" s="36">
        <v>0.41394999999999998</v>
      </c>
      <c r="BU1588" s="36">
        <v>0.18712999999999999</v>
      </c>
      <c r="BV1588" s="36">
        <v>0.204270322784879</v>
      </c>
      <c r="BW1588" s="36">
        <v>0.27104</v>
      </c>
    </row>
    <row r="1589" spans="1:75" s="36" customFormat="1" ht="16.75" customHeight="1" x14ac:dyDescent="0.2">
      <c r="A1589" s="36" t="s">
        <v>1966</v>
      </c>
      <c r="B1589" s="36">
        <v>2025020763</v>
      </c>
      <c r="C1589" s="35">
        <v>46039</v>
      </c>
      <c r="D1589" s="45" t="s">
        <v>9</v>
      </c>
      <c r="E1589" s="36" t="s">
        <v>14</v>
      </c>
      <c r="F1589" s="45">
        <v>1</v>
      </c>
      <c r="G1589" s="45">
        <v>1</v>
      </c>
      <c r="H1589" s="36" t="s">
        <v>47</v>
      </c>
      <c r="I1589" s="36" t="s">
        <v>460</v>
      </c>
      <c r="J1589" s="46" t="s">
        <v>303</v>
      </c>
      <c r="K1589" s="47">
        <v>2.96</v>
      </c>
      <c r="L1589" s="48">
        <v>0.15</v>
      </c>
      <c r="M1589" s="49">
        <v>0.1</v>
      </c>
      <c r="N1589" s="36">
        <v>2.9999999999999898</v>
      </c>
      <c r="O1589" s="36">
        <v>3.19999999999999</v>
      </c>
      <c r="P1589" s="70">
        <v>2.9999999999999898</v>
      </c>
      <c r="Q1589" s="36">
        <v>3.19999999999999</v>
      </c>
      <c r="R1589" s="50">
        <v>2.734684377833569</v>
      </c>
      <c r="S1589" s="50">
        <v>3.211047540291105</v>
      </c>
      <c r="T1589" s="50">
        <v>2.625297002720226</v>
      </c>
      <c r="U1589" s="50">
        <v>3.211047540291105</v>
      </c>
      <c r="V1589" s="50">
        <v>1.048</v>
      </c>
      <c r="W1589" s="50">
        <v>1.0491546019013618</v>
      </c>
      <c r="X1589" s="50">
        <v>1.0472972972972974</v>
      </c>
      <c r="Y1589" s="50">
        <v>0.98648648648648651</v>
      </c>
      <c r="Z1589" s="50">
        <v>1.06</v>
      </c>
      <c r="AA1589" s="51">
        <v>0.96</v>
      </c>
      <c r="AB1589" s="51">
        <v>1</v>
      </c>
      <c r="AC1589" s="51">
        <v>1</v>
      </c>
      <c r="AD1589" s="51">
        <v>1</v>
      </c>
      <c r="AE1589" s="51">
        <v>1</v>
      </c>
      <c r="AF1589" s="51">
        <v>1</v>
      </c>
      <c r="AG1589" s="52">
        <v>1</v>
      </c>
      <c r="AH1589" s="52">
        <v>1</v>
      </c>
      <c r="AI1589" s="53">
        <v>1491</v>
      </c>
      <c r="AJ1589" s="53">
        <v>1281</v>
      </c>
      <c r="AK1589" s="51">
        <v>2.695642557127655</v>
      </c>
      <c r="AL1589" s="51">
        <v>2.6998580196068418</v>
      </c>
      <c r="AM1589" s="51">
        <v>3.4085731973696234</v>
      </c>
      <c r="AN1589" s="51">
        <v>3.395</v>
      </c>
      <c r="AO1589" s="51">
        <v>3.4768874854462961</v>
      </c>
      <c r="AP1589" s="51">
        <v>3.4659109215356372</v>
      </c>
      <c r="AQ1589" s="51">
        <v>3.6130875892118008</v>
      </c>
      <c r="AR1589" s="67">
        <v>-0.06</v>
      </c>
      <c r="AS1589" s="99" t="s">
        <v>1591</v>
      </c>
      <c r="AT1589" s="54">
        <v>2.8939160047070849</v>
      </c>
      <c r="AU1589" s="54">
        <v>3.4460489771870058</v>
      </c>
      <c r="AV1589" s="55">
        <v>2.957170391191339</v>
      </c>
      <c r="AW1589" s="55">
        <v>3.3860489771870057</v>
      </c>
      <c r="AX1589" s="56">
        <v>-0.10608399529290491</v>
      </c>
      <c r="AY1589" s="56">
        <v>0.24604897718701579</v>
      </c>
      <c r="AZ1589" s="56">
        <v>0.13996498189411088</v>
      </c>
      <c r="BA1589" s="56">
        <v>-0.3521329724799207</v>
      </c>
      <c r="BB1589" s="61">
        <v>143</v>
      </c>
      <c r="BC1589" s="57">
        <v>159</v>
      </c>
      <c r="BD1589" s="57">
        <v>129</v>
      </c>
      <c r="BE1589" s="57">
        <v>100</v>
      </c>
      <c r="BF1589" s="95">
        <v>0.4108980467984914</v>
      </c>
      <c r="BG1589" s="58">
        <v>0.38653789194982047</v>
      </c>
      <c r="BH1589" s="58">
        <v>0.43587226426584036</v>
      </c>
      <c r="BI1589" s="58">
        <v>0.49972506051996962</v>
      </c>
      <c r="BJ1589" s="57">
        <v>132</v>
      </c>
      <c r="BK1589" s="57">
        <v>159</v>
      </c>
      <c r="BL1589" s="57">
        <v>130</v>
      </c>
      <c r="BM1589" s="57">
        <v>100</v>
      </c>
      <c r="BN1589" s="58">
        <v>0.43121156623172741</v>
      </c>
      <c r="BO1589" s="58">
        <v>0.38569126596495551</v>
      </c>
      <c r="BP1589" s="58">
        <v>0.4349832813279581</v>
      </c>
      <c r="BQ1589" s="58">
        <v>0.49900394418110866</v>
      </c>
      <c r="BR1589" s="36">
        <v>3.7</v>
      </c>
      <c r="BS1589" s="36">
        <v>4.3499999999999996</v>
      </c>
      <c r="BT1589" s="36">
        <v>0.41127999999999998</v>
      </c>
      <c r="BU1589" s="36">
        <v>0.18007000000000001</v>
      </c>
      <c r="BV1589" s="36">
        <v>0.196632342181988</v>
      </c>
      <c r="BW1589" s="36">
        <v>0.26429999999999998</v>
      </c>
    </row>
    <row r="1590" spans="1:75" s="36" customFormat="1" ht="16.75" customHeight="1" x14ac:dyDescent="0.2">
      <c r="A1590" s="36" t="s">
        <v>1967</v>
      </c>
      <c r="B1590" s="36">
        <v>2025020764</v>
      </c>
      <c r="C1590" s="35">
        <v>46039</v>
      </c>
      <c r="D1590" s="45" t="s">
        <v>6</v>
      </c>
      <c r="E1590" s="36" t="s">
        <v>17</v>
      </c>
      <c r="F1590" s="45">
        <v>1</v>
      </c>
      <c r="G1590" s="45">
        <v>1</v>
      </c>
      <c r="H1590" s="36" t="s">
        <v>46</v>
      </c>
      <c r="I1590" s="36" t="s">
        <v>1376</v>
      </c>
      <c r="J1590" s="46" t="s">
        <v>181</v>
      </c>
      <c r="K1590" s="47">
        <v>2.96</v>
      </c>
      <c r="L1590" s="48">
        <v>0.15</v>
      </c>
      <c r="M1590" s="49">
        <v>0.1</v>
      </c>
      <c r="N1590" s="36">
        <v>3.5499999999999901</v>
      </c>
      <c r="O1590" s="36">
        <v>2.7499999999999898</v>
      </c>
      <c r="P1590" s="70">
        <v>3.5499999999999901</v>
      </c>
      <c r="Q1590" s="36">
        <v>2.7499999999999898</v>
      </c>
      <c r="R1590" s="50">
        <v>3.2501889919225668</v>
      </c>
      <c r="S1590" s="50">
        <v>2.9046245746318067</v>
      </c>
      <c r="T1590" s="50">
        <v>3.1201814322456642</v>
      </c>
      <c r="U1590" s="50">
        <v>2.9772401889976017</v>
      </c>
      <c r="V1590" s="50">
        <v>0.95</v>
      </c>
      <c r="W1590" s="50">
        <v>0.95302926576458757</v>
      </c>
      <c r="X1590" s="50">
        <v>1.0837231245887493</v>
      </c>
      <c r="Y1590" s="50">
        <v>0.93572321018258608</v>
      </c>
      <c r="Z1590" s="50">
        <v>0.97499999999999998</v>
      </c>
      <c r="AA1590" s="51">
        <v>0.96</v>
      </c>
      <c r="AB1590" s="51">
        <v>1.0249999999999999</v>
      </c>
      <c r="AC1590" s="51">
        <v>1</v>
      </c>
      <c r="AD1590" s="51">
        <v>1</v>
      </c>
      <c r="AE1590" s="51">
        <v>1</v>
      </c>
      <c r="AF1590" s="51">
        <v>1</v>
      </c>
      <c r="AG1590" s="52">
        <v>1</v>
      </c>
      <c r="AH1590" s="52">
        <v>1</v>
      </c>
      <c r="AI1590" s="53">
        <v>1495</v>
      </c>
      <c r="AJ1590" s="53">
        <v>1028</v>
      </c>
      <c r="AK1590" s="51">
        <v>3.35</v>
      </c>
      <c r="AL1590" s="51">
        <v>3.36</v>
      </c>
      <c r="AM1590" s="51">
        <v>2.98</v>
      </c>
      <c r="AN1590" s="51">
        <v>2.9686936861947708</v>
      </c>
      <c r="AO1590" s="51">
        <v>3.1338982709599605</v>
      </c>
      <c r="AP1590" s="51">
        <v>3.0886148743558683</v>
      </c>
      <c r="AQ1590" s="51">
        <v>2.9055</v>
      </c>
      <c r="AR1590" s="67">
        <v>0</v>
      </c>
      <c r="AS1590" s="99" t="s">
        <v>1591</v>
      </c>
      <c r="AT1590" s="54">
        <v>3.6473875646922913</v>
      </c>
      <c r="AU1590" s="54">
        <v>2.8182579660278551</v>
      </c>
      <c r="AV1590" s="55">
        <v>3.6473875646922913</v>
      </c>
      <c r="AW1590" s="55">
        <v>2.8213628954229919</v>
      </c>
      <c r="AX1590" s="56">
        <v>9.7387564692301254E-2</v>
      </c>
      <c r="AY1590" s="56">
        <v>6.8257966027865269E-2</v>
      </c>
      <c r="AZ1590" s="56">
        <v>0.16564553072016652</v>
      </c>
      <c r="BA1590" s="56">
        <v>2.9129598664435985E-2</v>
      </c>
      <c r="BB1590" s="61">
        <v>-168</v>
      </c>
      <c r="BC1590" s="57">
        <v>-173</v>
      </c>
      <c r="BD1590" s="57">
        <v>-142</v>
      </c>
      <c r="BE1590" s="57">
        <v>-109</v>
      </c>
      <c r="BF1590" s="95">
        <v>0.62659805062279883</v>
      </c>
      <c r="BG1590" s="58">
        <v>0.63321827995879665</v>
      </c>
      <c r="BH1590" s="58">
        <v>0.58694814248577454</v>
      </c>
      <c r="BI1590" s="58">
        <v>0.52120694306246551</v>
      </c>
      <c r="BJ1590" s="57">
        <v>-168</v>
      </c>
      <c r="BK1590" s="57">
        <v>-173</v>
      </c>
      <c r="BL1590" s="57">
        <v>-142</v>
      </c>
      <c r="BM1590" s="57">
        <v>-109</v>
      </c>
      <c r="BN1590" s="58">
        <v>0.62619476505659655</v>
      </c>
      <c r="BO1590" s="58">
        <v>0.63360927476643802</v>
      </c>
      <c r="BP1590" s="58">
        <v>0.58743250284687543</v>
      </c>
      <c r="BQ1590" s="58">
        <v>0.52169307397501974</v>
      </c>
      <c r="BR1590" s="36">
        <v>3.7</v>
      </c>
      <c r="BS1590" s="36">
        <v>4.4000000000000004</v>
      </c>
      <c r="BT1590" s="36">
        <v>0.40356999999999998</v>
      </c>
      <c r="BU1590" s="36">
        <v>0.17768</v>
      </c>
      <c r="BV1590" s="36">
        <v>0.19317662919393699</v>
      </c>
      <c r="BW1590" s="36">
        <v>0.25790000000000002</v>
      </c>
    </row>
    <row r="1591" spans="1:75" s="36" customFormat="1" ht="16.75" customHeight="1" x14ac:dyDescent="0.2">
      <c r="A1591" s="36" t="s">
        <v>1968</v>
      </c>
      <c r="B1591" s="36">
        <v>2025020764</v>
      </c>
      <c r="C1591" s="35">
        <v>46039</v>
      </c>
      <c r="D1591" s="45" t="s">
        <v>9</v>
      </c>
      <c r="E1591" s="36" t="s">
        <v>23</v>
      </c>
      <c r="F1591" s="45">
        <v>1</v>
      </c>
      <c r="G1591" s="45">
        <v>1</v>
      </c>
      <c r="H1591" s="36" t="s">
        <v>47</v>
      </c>
      <c r="I1591" s="36" t="s">
        <v>1969</v>
      </c>
      <c r="J1591" s="46" t="s">
        <v>1293</v>
      </c>
      <c r="K1591" s="47">
        <v>2.96</v>
      </c>
      <c r="L1591" s="48">
        <v>0.15</v>
      </c>
      <c r="M1591" s="49">
        <v>0.1</v>
      </c>
      <c r="N1591" s="36">
        <v>2.7499999999999898</v>
      </c>
      <c r="O1591" s="36">
        <v>3.5499999999999901</v>
      </c>
      <c r="P1591" s="70">
        <v>2.7499999999999898</v>
      </c>
      <c r="Q1591" s="36">
        <v>3.5499999999999901</v>
      </c>
      <c r="R1591" s="50">
        <v>2.6996835264413153</v>
      </c>
      <c r="S1591" s="50">
        <v>3.1122455852828756</v>
      </c>
      <c r="T1591" s="50">
        <v>2.6051946030158692</v>
      </c>
      <c r="U1591" s="50">
        <v>3.174490496988533</v>
      </c>
      <c r="V1591" s="50">
        <v>1.048</v>
      </c>
      <c r="W1591" s="50">
        <v>1.0491546019013618</v>
      </c>
      <c r="X1591" s="50">
        <v>1.0067567567567568</v>
      </c>
      <c r="Y1591" s="50">
        <v>1.1317567567567568</v>
      </c>
      <c r="Z1591" s="50">
        <v>1.08</v>
      </c>
      <c r="AA1591" s="51">
        <v>0.96499999999999997</v>
      </c>
      <c r="AB1591" s="51">
        <v>1.02</v>
      </c>
      <c r="AC1591" s="51">
        <v>1</v>
      </c>
      <c r="AD1591" s="51">
        <v>1</v>
      </c>
      <c r="AE1591" s="51">
        <v>1</v>
      </c>
      <c r="AF1591" s="51">
        <v>1</v>
      </c>
      <c r="AG1591" s="52">
        <v>1</v>
      </c>
      <c r="AH1591" s="52">
        <v>1</v>
      </c>
      <c r="AI1591" s="53">
        <v>1486</v>
      </c>
      <c r="AJ1591" s="53">
        <v>0</v>
      </c>
      <c r="AK1591" s="51">
        <v>2.7697407021404548</v>
      </c>
      <c r="AL1591" s="51">
        <v>2.75</v>
      </c>
      <c r="AM1591" s="51">
        <v>3.207820448782698</v>
      </c>
      <c r="AN1591" s="51">
        <v>3.22</v>
      </c>
      <c r="AO1591" s="51">
        <v>3.0833552458585332</v>
      </c>
      <c r="AP1591" s="51">
        <v>3.1250357437955789</v>
      </c>
      <c r="AQ1591" s="51">
        <v>3.464446084685314</v>
      </c>
      <c r="AR1591" s="67">
        <v>0</v>
      </c>
      <c r="AS1591" s="99" t="s">
        <v>1591</v>
      </c>
      <c r="AT1591" s="54">
        <v>2.8182579660278551</v>
      </c>
      <c r="AU1591" s="54">
        <v>3.6473875646922913</v>
      </c>
      <c r="AV1591" s="55">
        <v>2.8213628954229919</v>
      </c>
      <c r="AW1591" s="55">
        <v>3.6473875646922913</v>
      </c>
      <c r="AX1591" s="56">
        <v>6.8257966027865269E-2</v>
      </c>
      <c r="AY1591" s="56">
        <v>9.7387564692301254E-2</v>
      </c>
      <c r="AZ1591" s="56">
        <v>0.16564553072016652</v>
      </c>
      <c r="BA1591" s="56">
        <v>-2.9129598664435985E-2</v>
      </c>
      <c r="BB1591" s="61">
        <v>168</v>
      </c>
      <c r="BC1591" s="57">
        <v>173</v>
      </c>
      <c r="BD1591" s="57">
        <v>142</v>
      </c>
      <c r="BE1591" s="57">
        <v>109</v>
      </c>
      <c r="BF1591" s="95">
        <v>0.37340194937720117</v>
      </c>
      <c r="BG1591" s="58">
        <v>0.36678172004120341</v>
      </c>
      <c r="BH1591" s="58">
        <v>0.41305185751422546</v>
      </c>
      <c r="BI1591" s="58">
        <v>0.47879305693753443</v>
      </c>
      <c r="BJ1591" s="57">
        <v>168</v>
      </c>
      <c r="BK1591" s="57">
        <v>173</v>
      </c>
      <c r="BL1591" s="57">
        <v>142</v>
      </c>
      <c r="BM1591" s="57">
        <v>109</v>
      </c>
      <c r="BN1591" s="58">
        <v>0.37380523494340345</v>
      </c>
      <c r="BO1591" s="58">
        <v>0.36639072523356198</v>
      </c>
      <c r="BP1591" s="58">
        <v>0.41256749715312457</v>
      </c>
      <c r="BQ1591" s="58">
        <v>0.47830692602498026</v>
      </c>
      <c r="BR1591" s="36">
        <v>3.7</v>
      </c>
      <c r="BS1591" s="36">
        <v>4.45</v>
      </c>
      <c r="BT1591" s="36">
        <v>0.39524999999999999</v>
      </c>
      <c r="BU1591" s="36">
        <v>0.17496</v>
      </c>
      <c r="BV1591" s="36">
        <v>0.19049278139494299</v>
      </c>
      <c r="BW1591" s="36">
        <v>0.25650000000000001</v>
      </c>
    </row>
    <row r="1592" spans="1:75" s="36" customFormat="1" ht="16.75" customHeight="1" x14ac:dyDescent="0.2">
      <c r="A1592" s="36" t="s">
        <v>1970</v>
      </c>
      <c r="B1592" s="36">
        <v>2025020766</v>
      </c>
      <c r="C1592" s="35">
        <v>46039</v>
      </c>
      <c r="D1592" s="45" t="s">
        <v>6</v>
      </c>
      <c r="E1592" s="36" t="s">
        <v>28</v>
      </c>
      <c r="F1592" s="45">
        <v>0</v>
      </c>
      <c r="G1592" s="45">
        <v>0</v>
      </c>
      <c r="H1592" s="36" t="s">
        <v>50</v>
      </c>
      <c r="I1592" s="36" t="s">
        <v>488</v>
      </c>
      <c r="J1592" s="46" t="s">
        <v>168</v>
      </c>
      <c r="K1592" s="47">
        <v>2.96</v>
      </c>
      <c r="L1592" s="48">
        <v>0.15</v>
      </c>
      <c r="M1592" s="49">
        <v>0.1</v>
      </c>
      <c r="N1592" s="36">
        <v>3.1499999999999901</v>
      </c>
      <c r="O1592" s="36">
        <v>2.8999999999999901</v>
      </c>
      <c r="P1592" s="70">
        <v>3.1499999999999901</v>
      </c>
      <c r="Q1592" s="36">
        <v>2.8999999999999901</v>
      </c>
      <c r="R1592" s="50">
        <v>2.8645123440255009</v>
      </c>
      <c r="S1592" s="50">
        <v>2.6612961959434753</v>
      </c>
      <c r="T1592" s="50">
        <v>2.6926416033839708</v>
      </c>
      <c r="U1592" s="50">
        <v>2.714522119862345</v>
      </c>
      <c r="V1592" s="50">
        <v>0.96699999999999997</v>
      </c>
      <c r="W1592" s="50">
        <v>0.96943075693561398</v>
      </c>
      <c r="X1592" s="50">
        <v>1.1379011461506126</v>
      </c>
      <c r="Y1592" s="50">
        <v>1.0565742970517809</v>
      </c>
      <c r="Z1592" s="50">
        <v>1.04</v>
      </c>
      <c r="AA1592" s="51">
        <v>0.94</v>
      </c>
      <c r="AB1592" s="51">
        <v>1.02</v>
      </c>
      <c r="AC1592" s="51">
        <v>1</v>
      </c>
      <c r="AD1592" s="51">
        <v>1</v>
      </c>
      <c r="AE1592" s="51">
        <v>1</v>
      </c>
      <c r="AF1592" s="51">
        <v>1</v>
      </c>
      <c r="AG1592" s="52">
        <v>1</v>
      </c>
      <c r="AH1592" s="52">
        <v>1</v>
      </c>
      <c r="AI1592" s="53">
        <v>1507</v>
      </c>
      <c r="AJ1592" s="53">
        <v>1376</v>
      </c>
      <c r="AK1592" s="51">
        <v>2.8580439354254525</v>
      </c>
      <c r="AL1592" s="51">
        <v>2.8564361356058368</v>
      </c>
      <c r="AM1592" s="51">
        <v>2.7845841941350011</v>
      </c>
      <c r="AN1592" s="51">
        <v>2.7660909944062722</v>
      </c>
      <c r="AO1592" s="51">
        <v>2.8134297302546742</v>
      </c>
      <c r="AP1592" s="51">
        <v>2.8065774772836551</v>
      </c>
      <c r="AQ1592" s="51">
        <v>2.8959675619004015</v>
      </c>
      <c r="AR1592" s="67">
        <v>0.05</v>
      </c>
      <c r="AS1592" s="99" t="s">
        <v>1590</v>
      </c>
      <c r="AT1592" s="54">
        <v>3.1850064314541697</v>
      </c>
      <c r="AU1592" s="54">
        <v>2.9717531573752041</v>
      </c>
      <c r="AV1592" s="55">
        <v>3.1350064314541699</v>
      </c>
      <c r="AW1592" s="55">
        <v>3.0343462615323973</v>
      </c>
      <c r="AX1592" s="56">
        <v>3.5006431454179587E-2</v>
      </c>
      <c r="AY1592" s="56">
        <v>7.1753157375213927E-2</v>
      </c>
      <c r="AZ1592" s="56">
        <v>0.10675958882939351</v>
      </c>
      <c r="BA1592" s="56">
        <v>-3.674672592103434E-2</v>
      </c>
      <c r="BB1592" s="61">
        <v>-116</v>
      </c>
      <c r="BC1592" s="57">
        <v>-141</v>
      </c>
      <c r="BD1592" s="57">
        <v>-114</v>
      </c>
      <c r="BE1592" s="57">
        <v>111</v>
      </c>
      <c r="BF1592" s="95">
        <v>0.53788072104361928</v>
      </c>
      <c r="BG1592" s="58">
        <v>0.5856885368496203</v>
      </c>
      <c r="BH1592" s="58">
        <v>0.53314308304473579</v>
      </c>
      <c r="BI1592" s="58">
        <v>0.47312941590223623</v>
      </c>
      <c r="BJ1592" s="57">
        <v>-109</v>
      </c>
      <c r="BK1592" s="57">
        <v>-143</v>
      </c>
      <c r="BL1592" s="57">
        <v>-115</v>
      </c>
      <c r="BM1592" s="57">
        <v>110</v>
      </c>
      <c r="BN1592" s="58">
        <v>0.52093390069342926</v>
      </c>
      <c r="BO1592" s="58">
        <v>0.58781608954002507</v>
      </c>
      <c r="BP1592" s="58">
        <v>0.53579904276220813</v>
      </c>
      <c r="BQ1592" s="58">
        <v>0.47576595037743563</v>
      </c>
      <c r="BR1592" s="36">
        <v>3.7</v>
      </c>
      <c r="BS1592" s="36">
        <v>4.5</v>
      </c>
      <c r="BT1592" s="36">
        <v>0.38925999999999999</v>
      </c>
      <c r="BU1592" s="36">
        <v>0.16843</v>
      </c>
      <c r="BV1592" s="36">
        <v>0.18260567884905099</v>
      </c>
      <c r="BW1592" s="36">
        <v>0.24606</v>
      </c>
    </row>
    <row r="1593" spans="1:75" s="36" customFormat="1" ht="16.75" customHeight="1" x14ac:dyDescent="0.2">
      <c r="A1593" s="36" t="s">
        <v>1971</v>
      </c>
      <c r="B1593" s="36">
        <v>2025020766</v>
      </c>
      <c r="C1593" s="35">
        <v>46039</v>
      </c>
      <c r="D1593" s="45" t="s">
        <v>9</v>
      </c>
      <c r="E1593" s="36" t="s">
        <v>48</v>
      </c>
      <c r="F1593" s="45">
        <v>0</v>
      </c>
      <c r="G1593" s="45">
        <v>0</v>
      </c>
      <c r="H1593" s="36" t="s">
        <v>51</v>
      </c>
      <c r="I1593" s="36" t="s">
        <v>1176</v>
      </c>
      <c r="J1593" s="46" t="s">
        <v>1164</v>
      </c>
      <c r="K1593" s="47">
        <v>2.96</v>
      </c>
      <c r="L1593" s="48">
        <v>0.15</v>
      </c>
      <c r="M1593" s="49">
        <v>0.1</v>
      </c>
      <c r="N1593" s="36">
        <v>2.8999999999999901</v>
      </c>
      <c r="O1593" s="36">
        <v>3.1499999999999901</v>
      </c>
      <c r="P1593" s="70">
        <v>2.8999999999999901</v>
      </c>
      <c r="Q1593" s="36">
        <v>3.1499999999999901</v>
      </c>
      <c r="R1593" s="50">
        <v>2.9889910327215365</v>
      </c>
      <c r="S1593" s="50">
        <v>3.3758103727940667</v>
      </c>
      <c r="T1593" s="50">
        <v>2.8096515707582443</v>
      </c>
      <c r="U1593" s="50">
        <v>3.4095684765220073</v>
      </c>
      <c r="V1593" s="50">
        <v>1.03</v>
      </c>
      <c r="W1593" s="50">
        <v>1.0342925072321845</v>
      </c>
      <c r="X1593" s="50">
        <v>0.94073790342398689</v>
      </c>
      <c r="Y1593" s="50">
        <v>0.96555538358967996</v>
      </c>
      <c r="Z1593" s="50">
        <v>1.05</v>
      </c>
      <c r="AA1593" s="51">
        <v>0.94</v>
      </c>
      <c r="AB1593" s="51">
        <v>1.01</v>
      </c>
      <c r="AC1593" s="51">
        <v>1</v>
      </c>
      <c r="AD1593" s="51">
        <v>1</v>
      </c>
      <c r="AE1593" s="51">
        <v>1</v>
      </c>
      <c r="AF1593" s="51">
        <v>1</v>
      </c>
      <c r="AG1593" s="52">
        <v>1</v>
      </c>
      <c r="AH1593" s="52">
        <v>1</v>
      </c>
      <c r="AI1593" s="53">
        <v>1506</v>
      </c>
      <c r="AJ1593" s="53">
        <v>1322</v>
      </c>
      <c r="AK1593" s="51">
        <v>3.1274599192732713</v>
      </c>
      <c r="AL1593" s="51">
        <v>3.1039994943610614</v>
      </c>
      <c r="AM1593" s="51">
        <v>3.368187392605813</v>
      </c>
      <c r="AN1593" s="51">
        <v>3.3693308396340509</v>
      </c>
      <c r="AO1593" s="51">
        <v>3.3497393489345262</v>
      </c>
      <c r="AP1593" s="51">
        <v>3.3789685803094125</v>
      </c>
      <c r="AQ1593" s="51">
        <v>3.5365967622361039</v>
      </c>
      <c r="AR1593" s="67">
        <v>-0.05</v>
      </c>
      <c r="AS1593" s="99" t="s">
        <v>1590</v>
      </c>
      <c r="AT1593" s="54">
        <v>2.9717531573752041</v>
      </c>
      <c r="AU1593" s="54">
        <v>3.1850064314541697</v>
      </c>
      <c r="AV1593" s="55">
        <v>3.0343462615323973</v>
      </c>
      <c r="AW1593" s="55">
        <v>3.1350064314541699</v>
      </c>
      <c r="AX1593" s="56">
        <v>7.1753157375213927E-2</v>
      </c>
      <c r="AY1593" s="56">
        <v>3.5006431454179587E-2</v>
      </c>
      <c r="AZ1593" s="56">
        <v>0.10675958882939351</v>
      </c>
      <c r="BA1593" s="56">
        <v>3.674672592103434E-2</v>
      </c>
      <c r="BB1593" s="61">
        <v>116</v>
      </c>
      <c r="BC1593" s="57">
        <v>141</v>
      </c>
      <c r="BD1593" s="57">
        <v>114</v>
      </c>
      <c r="BE1593" s="57">
        <v>-111</v>
      </c>
      <c r="BF1593" s="95">
        <v>0.46211927895638072</v>
      </c>
      <c r="BG1593" s="58">
        <v>0.41431146315037976</v>
      </c>
      <c r="BH1593" s="58">
        <v>0.46685691695526421</v>
      </c>
      <c r="BI1593" s="58">
        <v>0.52687058409776377</v>
      </c>
      <c r="BJ1593" s="57">
        <v>109</v>
      </c>
      <c r="BK1593" s="57">
        <v>143</v>
      </c>
      <c r="BL1593" s="57">
        <v>115</v>
      </c>
      <c r="BM1593" s="57">
        <v>-110</v>
      </c>
      <c r="BN1593" s="58">
        <v>0.47906609930657074</v>
      </c>
      <c r="BO1593" s="58">
        <v>0.41218391045997488</v>
      </c>
      <c r="BP1593" s="58">
        <v>0.46420095723779181</v>
      </c>
      <c r="BQ1593" s="58">
        <v>0.52423404962256437</v>
      </c>
      <c r="BR1593" s="36">
        <v>3.7</v>
      </c>
      <c r="BS1593" s="36">
        <v>4.55</v>
      </c>
      <c r="BT1593" s="36">
        <v>0.38440999999999997</v>
      </c>
      <c r="BU1593" s="36">
        <v>0.16539000000000001</v>
      </c>
      <c r="BV1593" s="36">
        <v>0.17958824679132099</v>
      </c>
      <c r="BW1593" s="36">
        <v>0.24445</v>
      </c>
    </row>
    <row r="1594" spans="1:75" s="36" customFormat="1" ht="16.75" customHeight="1" x14ac:dyDescent="0.2">
      <c r="A1594" s="36" t="s">
        <v>1972</v>
      </c>
      <c r="B1594" s="36">
        <v>2025020765</v>
      </c>
      <c r="C1594" s="35">
        <v>46039</v>
      </c>
      <c r="D1594" s="45" t="s">
        <v>6</v>
      </c>
      <c r="E1594" s="36" t="s">
        <v>35</v>
      </c>
      <c r="F1594" s="45">
        <v>0</v>
      </c>
      <c r="G1594" s="45">
        <v>1</v>
      </c>
      <c r="H1594" s="36" t="s">
        <v>26</v>
      </c>
      <c r="I1594" s="36" t="s">
        <v>432</v>
      </c>
      <c r="J1594" s="46" t="s">
        <v>230</v>
      </c>
      <c r="K1594" s="47">
        <v>2.96</v>
      </c>
      <c r="L1594" s="48">
        <v>0.15</v>
      </c>
      <c r="M1594" s="49">
        <v>0.1</v>
      </c>
      <c r="N1594" s="36">
        <v>2.5499999999999901</v>
      </c>
      <c r="O1594" s="36">
        <v>3.5499999999999901</v>
      </c>
      <c r="P1594" s="70">
        <v>2.5499999999999901</v>
      </c>
      <c r="Q1594" s="36">
        <v>3.5499999999999901</v>
      </c>
      <c r="R1594" s="50">
        <v>2.8946516708883157</v>
      </c>
      <c r="S1594" s="50">
        <v>3.0980535414663195</v>
      </c>
      <c r="T1594" s="50">
        <v>2.8946516708883157</v>
      </c>
      <c r="U1594" s="50">
        <v>3.0980535414663195</v>
      </c>
      <c r="V1594" s="50">
        <v>0.95</v>
      </c>
      <c r="W1594" s="50">
        <v>0.92554174501717079</v>
      </c>
      <c r="X1594" s="50">
        <v>0.94256756756756754</v>
      </c>
      <c r="Y1594" s="50">
        <v>1.0743243243243243</v>
      </c>
      <c r="Z1594" s="50">
        <v>1.02</v>
      </c>
      <c r="AA1594" s="51">
        <v>1</v>
      </c>
      <c r="AB1594" s="51">
        <v>1</v>
      </c>
      <c r="AC1594" s="51">
        <v>1</v>
      </c>
      <c r="AD1594" s="51">
        <v>1</v>
      </c>
      <c r="AE1594" s="51">
        <v>1</v>
      </c>
      <c r="AF1594" s="51">
        <v>1</v>
      </c>
      <c r="AG1594" s="52">
        <v>1</v>
      </c>
      <c r="AH1594" s="52">
        <v>1</v>
      </c>
      <c r="AI1594" s="53">
        <v>1504</v>
      </c>
      <c r="AJ1594" s="53">
        <v>1387</v>
      </c>
      <c r="AK1594" s="51">
        <v>2.81</v>
      </c>
      <c r="AL1594" s="51">
        <v>2.8226977506332473</v>
      </c>
      <c r="AM1594" s="51">
        <v>3.13</v>
      </c>
      <c r="AN1594" s="51">
        <v>3.1252080312199477</v>
      </c>
      <c r="AO1594" s="51">
        <v>3.2544902014345776</v>
      </c>
      <c r="AP1594" s="51">
        <v>3.2403188630637381</v>
      </c>
      <c r="AQ1594" s="51">
        <v>3.1926000000000001</v>
      </c>
      <c r="AR1594" s="67">
        <v>0</v>
      </c>
      <c r="AS1594" s="99" t="s">
        <v>1591</v>
      </c>
      <c r="AT1594" s="54">
        <v>2.5408427260135129</v>
      </c>
      <c r="AU1594" s="54">
        <v>3.5113476739864868</v>
      </c>
      <c r="AV1594" s="55">
        <v>2.5408427260135129</v>
      </c>
      <c r="AW1594" s="55">
        <v>3.586606832734355</v>
      </c>
      <c r="AX1594" s="56">
        <v>-9.1572739864771435E-3</v>
      </c>
      <c r="AY1594" s="56">
        <v>-3.8652326013503213E-2</v>
      </c>
      <c r="AZ1594" s="56">
        <v>-4.7809599999980357E-2</v>
      </c>
      <c r="BA1594" s="56">
        <v>2.949505202702607E-2</v>
      </c>
      <c r="BB1594" s="61">
        <v>186</v>
      </c>
      <c r="BC1594" s="57">
        <v>-132</v>
      </c>
      <c r="BD1594" s="57">
        <v>-105</v>
      </c>
      <c r="BE1594" s="57">
        <v>120</v>
      </c>
      <c r="BF1594" s="95">
        <v>0.34957170011038707</v>
      </c>
      <c r="BG1594" s="58">
        <v>0.56952313072532745</v>
      </c>
      <c r="BH1594" s="58">
        <v>0.51303269079532765</v>
      </c>
      <c r="BI1594" s="58">
        <v>0.45352274906406453</v>
      </c>
      <c r="BJ1594" s="57">
        <v>196</v>
      </c>
      <c r="BK1594" s="57">
        <v>-139</v>
      </c>
      <c r="BL1594" s="57">
        <v>-111</v>
      </c>
      <c r="BM1594" s="57">
        <v>115</v>
      </c>
      <c r="BN1594" s="58">
        <v>0.33783707495811144</v>
      </c>
      <c r="BO1594" s="58">
        <v>0.58130359629635664</v>
      </c>
      <c r="BP1594" s="58">
        <v>0.52604588825962773</v>
      </c>
      <c r="BQ1594" s="58">
        <v>0.46470546925320499</v>
      </c>
      <c r="BR1594" s="36">
        <v>3.7</v>
      </c>
      <c r="BS1594" s="36">
        <v>4.5999999999999996</v>
      </c>
      <c r="BT1594" s="36">
        <v>0.37624999999999997</v>
      </c>
      <c r="BU1594" s="36">
        <v>0.16206999999999999</v>
      </c>
      <c r="BV1594" s="36">
        <v>0.175737072096982</v>
      </c>
      <c r="BW1594" s="36">
        <v>0.23984</v>
      </c>
    </row>
    <row r="1595" spans="1:75" s="36" customFormat="1" ht="16.75" customHeight="1" x14ac:dyDescent="0.2">
      <c r="A1595" s="36" t="s">
        <v>1973</v>
      </c>
      <c r="B1595" s="36">
        <v>2025020765</v>
      </c>
      <c r="C1595" s="35">
        <v>46039</v>
      </c>
      <c r="D1595" s="45" t="s">
        <v>9</v>
      </c>
      <c r="E1595" s="36" t="s">
        <v>25</v>
      </c>
      <c r="F1595" s="45">
        <v>1</v>
      </c>
      <c r="G1595" s="45">
        <v>0</v>
      </c>
      <c r="H1595" s="36" t="s">
        <v>27</v>
      </c>
      <c r="I1595" s="36" t="s">
        <v>483</v>
      </c>
      <c r="J1595" s="46" t="s">
        <v>196</v>
      </c>
      <c r="K1595" s="47">
        <v>2.96</v>
      </c>
      <c r="L1595" s="48">
        <v>0.15</v>
      </c>
      <c r="M1595" s="49">
        <v>0.1</v>
      </c>
      <c r="N1595" s="36">
        <v>3.5499999999999901</v>
      </c>
      <c r="O1595" s="36">
        <v>2.5499999999999901</v>
      </c>
      <c r="P1595" s="70">
        <v>3.5499999999999901</v>
      </c>
      <c r="Q1595" s="36">
        <v>2.5499999999999901</v>
      </c>
      <c r="R1595" s="50">
        <v>3.1475432146526825</v>
      </c>
      <c r="S1595" s="50">
        <v>2.874049167892669</v>
      </c>
      <c r="T1595" s="50">
        <v>3.0688546342863652</v>
      </c>
      <c r="U1595" s="50">
        <v>2.9315301512505223</v>
      </c>
      <c r="V1595" s="50">
        <v>1.05</v>
      </c>
      <c r="W1595" s="50">
        <v>1.0725047827848808</v>
      </c>
      <c r="X1595" s="50">
        <v>1.0574324324324325</v>
      </c>
      <c r="Y1595" s="50">
        <v>0.94932432432432434</v>
      </c>
      <c r="Z1595" s="50">
        <v>0.99</v>
      </c>
      <c r="AA1595" s="51">
        <v>0.97499999999999998</v>
      </c>
      <c r="AB1595" s="51">
        <v>1.02</v>
      </c>
      <c r="AC1595" s="51">
        <v>1</v>
      </c>
      <c r="AD1595" s="51">
        <v>1</v>
      </c>
      <c r="AE1595" s="51">
        <v>1</v>
      </c>
      <c r="AF1595" s="51">
        <v>1</v>
      </c>
      <c r="AG1595" s="52">
        <v>1</v>
      </c>
      <c r="AH1595" s="52">
        <v>1</v>
      </c>
      <c r="AI1595" s="53">
        <v>1497</v>
      </c>
      <c r="AJ1595" s="53">
        <v>1434</v>
      </c>
      <c r="AK1595" s="51">
        <v>3.18</v>
      </c>
      <c r="AL1595" s="51">
        <v>3.1739511534924074</v>
      </c>
      <c r="AM1595" s="51">
        <v>2.79</v>
      </c>
      <c r="AN1595" s="51">
        <v>2.8026073751839005</v>
      </c>
      <c r="AO1595" s="51">
        <v>2.7682145119787132</v>
      </c>
      <c r="AP1595" s="51">
        <v>2.7797786366139676</v>
      </c>
      <c r="AQ1595" s="51">
        <v>2.7621000000000002</v>
      </c>
      <c r="AR1595" s="67">
        <v>0</v>
      </c>
      <c r="AS1595" s="99" t="s">
        <v>1591</v>
      </c>
      <c r="AT1595" s="54">
        <v>3.5113476739864868</v>
      </c>
      <c r="AU1595" s="54">
        <v>2.5408427260135129</v>
      </c>
      <c r="AV1595" s="55">
        <v>3.586606832734355</v>
      </c>
      <c r="AW1595" s="55">
        <v>2.5408427260135129</v>
      </c>
      <c r="AX1595" s="56">
        <v>-3.8652326013503213E-2</v>
      </c>
      <c r="AY1595" s="56">
        <v>-9.1572739864771435E-3</v>
      </c>
      <c r="AZ1595" s="56">
        <v>-4.7809599999980357E-2</v>
      </c>
      <c r="BA1595" s="56">
        <v>-2.949505202702607E-2</v>
      </c>
      <c r="BB1595" s="61">
        <v>-186</v>
      </c>
      <c r="BC1595" s="57">
        <v>132</v>
      </c>
      <c r="BD1595" s="57">
        <v>105</v>
      </c>
      <c r="BE1595" s="57">
        <v>-120</v>
      </c>
      <c r="BF1595" s="95">
        <v>0.65042829988961293</v>
      </c>
      <c r="BG1595" s="58">
        <v>0.43047686927467249</v>
      </c>
      <c r="BH1595" s="58">
        <v>0.48696730920467235</v>
      </c>
      <c r="BI1595" s="58">
        <v>0.54647725093593547</v>
      </c>
      <c r="BJ1595" s="57">
        <v>-196</v>
      </c>
      <c r="BK1595" s="57">
        <v>139</v>
      </c>
      <c r="BL1595" s="57">
        <v>111</v>
      </c>
      <c r="BM1595" s="57">
        <v>-115</v>
      </c>
      <c r="BN1595" s="58">
        <v>0.66216292504188856</v>
      </c>
      <c r="BO1595" s="58">
        <v>0.41869640370364342</v>
      </c>
      <c r="BP1595" s="58">
        <v>0.47395411174037233</v>
      </c>
      <c r="BQ1595" s="58">
        <v>0.53529453074679501</v>
      </c>
      <c r="BR1595" s="36">
        <v>3.7</v>
      </c>
      <c r="BS1595" s="36">
        <v>4.6500000000000004</v>
      </c>
      <c r="BT1595" s="36">
        <v>0.37375000000000003</v>
      </c>
      <c r="BU1595" s="36">
        <v>0.15626000000000001</v>
      </c>
      <c r="BV1595" s="36">
        <v>0.16956951091143799</v>
      </c>
      <c r="BW1595" s="36">
        <v>0.23474999999999999</v>
      </c>
    </row>
    <row r="1596" spans="1:75" s="36" customFormat="1" ht="16.75" customHeight="1" x14ac:dyDescent="0.2">
      <c r="A1596" s="36" t="s">
        <v>1974</v>
      </c>
      <c r="B1596" s="36">
        <v>2025020767</v>
      </c>
      <c r="C1596" s="35">
        <v>46040</v>
      </c>
      <c r="D1596" s="45" t="s">
        <v>6</v>
      </c>
      <c r="E1596" s="36" t="s">
        <v>41</v>
      </c>
      <c r="F1596" s="45">
        <v>1</v>
      </c>
      <c r="G1596" s="45">
        <v>2</v>
      </c>
      <c r="H1596" s="36" t="s">
        <v>36</v>
      </c>
      <c r="I1596" s="36" t="s">
        <v>332</v>
      </c>
      <c r="J1596" s="46" t="s">
        <v>187</v>
      </c>
      <c r="K1596" s="47">
        <v>2.96</v>
      </c>
      <c r="L1596" s="48">
        <v>0.15</v>
      </c>
      <c r="M1596" s="49">
        <v>0.1</v>
      </c>
      <c r="N1596" s="36">
        <v>2.9999999999999898</v>
      </c>
      <c r="O1596" s="36">
        <v>2.8999999999999901</v>
      </c>
      <c r="P1596" s="70">
        <v>2.9999999999999898</v>
      </c>
      <c r="Q1596" s="36">
        <v>2.8999999999999901</v>
      </c>
      <c r="R1596" s="50">
        <v>3.4248720253900755</v>
      </c>
      <c r="S1596" s="50">
        <v>2.5904677260963629</v>
      </c>
      <c r="T1596" s="50">
        <v>3.2536284241205715</v>
      </c>
      <c r="U1596" s="50">
        <v>2.7070387737706989</v>
      </c>
      <c r="V1596" s="50">
        <v>0.97</v>
      </c>
      <c r="W1596" s="50">
        <v>0.95751047349149665</v>
      </c>
      <c r="X1596" s="50">
        <v>0.96780238364639748</v>
      </c>
      <c r="Y1596" s="50">
        <v>1.0675675675675675</v>
      </c>
      <c r="Z1596" s="50">
        <v>0.96499999999999997</v>
      </c>
      <c r="AA1596" s="51">
        <v>0.95</v>
      </c>
      <c r="AB1596" s="51">
        <v>1.0449999999999999</v>
      </c>
      <c r="AC1596" s="51">
        <v>1</v>
      </c>
      <c r="AD1596" s="51">
        <v>1</v>
      </c>
      <c r="AE1596" s="51">
        <v>1</v>
      </c>
      <c r="AF1596" s="51">
        <v>1</v>
      </c>
      <c r="AG1596" s="52">
        <v>1</v>
      </c>
      <c r="AH1596" s="52">
        <v>1</v>
      </c>
      <c r="AI1596" s="53">
        <v>1502</v>
      </c>
      <c r="AJ1596" s="53">
        <v>1460</v>
      </c>
      <c r="AK1596" s="51">
        <v>3.32</v>
      </c>
      <c r="AL1596" s="51">
        <v>3.34</v>
      </c>
      <c r="AM1596" s="51">
        <v>2.6575604339426295</v>
      </c>
      <c r="AN1596" s="51">
        <v>2.64</v>
      </c>
      <c r="AO1596" s="51">
        <v>2.6251345221722246</v>
      </c>
      <c r="AP1596" s="51">
        <v>2.6063345471988395</v>
      </c>
      <c r="AQ1596" s="51">
        <v>2.5645458187546373</v>
      </c>
      <c r="AR1596" s="67">
        <v>0</v>
      </c>
      <c r="AS1596" s="99" t="s">
        <v>1591</v>
      </c>
      <c r="AT1596" s="54">
        <v>2.9460708801977145</v>
      </c>
      <c r="AU1596" s="54">
        <v>2.9897743739232041</v>
      </c>
      <c r="AV1596" s="55">
        <v>2.9460708801977145</v>
      </c>
      <c r="AW1596" s="55">
        <v>2.9751095451968235</v>
      </c>
      <c r="AX1596" s="56">
        <v>-5.3929119802275327E-2</v>
      </c>
      <c r="AY1596" s="56">
        <v>8.9774373923213968E-2</v>
      </c>
      <c r="AZ1596" s="56">
        <v>3.5845254120938641E-2</v>
      </c>
      <c r="BA1596" s="56">
        <v>-0.1437034937254893</v>
      </c>
      <c r="BB1596" s="61">
        <v>106</v>
      </c>
      <c r="BC1596" s="57">
        <v>-123</v>
      </c>
      <c r="BD1596" s="57">
        <v>102</v>
      </c>
      <c r="BE1596" s="57">
        <v>128</v>
      </c>
      <c r="BF1596" s="95">
        <v>0.48548763249551874</v>
      </c>
      <c r="BG1596" s="58">
        <v>0.55236740869619561</v>
      </c>
      <c r="BH1596" s="58">
        <v>0.49532966196365069</v>
      </c>
      <c r="BI1596" s="58">
        <v>0.43933864118897148</v>
      </c>
      <c r="BJ1596" s="57">
        <v>105</v>
      </c>
      <c r="BK1596" s="57">
        <v>-122</v>
      </c>
      <c r="BL1596" s="57">
        <v>103</v>
      </c>
      <c r="BM1596" s="57">
        <v>129</v>
      </c>
      <c r="BN1596" s="58">
        <v>0.48885655267723466</v>
      </c>
      <c r="BO1596" s="58">
        <v>0.54938199299839963</v>
      </c>
      <c r="BP1596" s="58">
        <v>0.49245709658542514</v>
      </c>
      <c r="BQ1596" s="58">
        <v>0.43721248508658261</v>
      </c>
      <c r="BR1596" s="36">
        <v>3.7</v>
      </c>
      <c r="BS1596" s="36">
        <v>4.7</v>
      </c>
      <c r="BT1596" s="36">
        <v>0.36659999999999998</v>
      </c>
      <c r="BU1596" s="36">
        <v>0.15390999999999999</v>
      </c>
      <c r="BV1596" s="36">
        <v>0.16645577149778801</v>
      </c>
      <c r="BW1596" s="36">
        <v>0.22928000000000001</v>
      </c>
    </row>
    <row r="1597" spans="1:75" s="36" customFormat="1" ht="16.75" customHeight="1" x14ac:dyDescent="0.2">
      <c r="A1597" s="36" t="s">
        <v>1975</v>
      </c>
      <c r="B1597" s="36">
        <v>2025020767</v>
      </c>
      <c r="C1597" s="35">
        <v>46040</v>
      </c>
      <c r="D1597" s="45" t="s">
        <v>9</v>
      </c>
      <c r="E1597" s="36" t="s">
        <v>34</v>
      </c>
      <c r="F1597" s="45">
        <v>2</v>
      </c>
      <c r="G1597" s="45">
        <v>1</v>
      </c>
      <c r="H1597" s="36" t="s">
        <v>38</v>
      </c>
      <c r="I1597" s="36" t="s">
        <v>362</v>
      </c>
      <c r="J1597" s="46" t="s">
        <v>160</v>
      </c>
      <c r="K1597" s="47">
        <v>2.96</v>
      </c>
      <c r="L1597" s="48">
        <v>0.15</v>
      </c>
      <c r="M1597" s="49">
        <v>0.1</v>
      </c>
      <c r="N1597" s="36">
        <v>2.8999999999999901</v>
      </c>
      <c r="O1597" s="36">
        <v>2.9999999999999898</v>
      </c>
      <c r="P1597" s="70">
        <v>2.8999999999999901</v>
      </c>
      <c r="Q1597" s="36">
        <v>2.9999999999999898</v>
      </c>
      <c r="R1597" s="50">
        <v>3.0802227147550996</v>
      </c>
      <c r="S1597" s="50">
        <v>2.9551849268599057</v>
      </c>
      <c r="T1597" s="50">
        <v>3.0802227147550996</v>
      </c>
      <c r="U1597" s="50">
        <v>2.9551849268599057</v>
      </c>
      <c r="V1597" s="50">
        <v>1.0449999999999999</v>
      </c>
      <c r="W1597" s="50">
        <v>1.0398742800952707</v>
      </c>
      <c r="X1597" s="50">
        <v>0.89782447092656403</v>
      </c>
      <c r="Y1597" s="50">
        <v>1.1216216216216215</v>
      </c>
      <c r="Z1597" s="50">
        <v>0.995</v>
      </c>
      <c r="AA1597" s="51">
        <v>1</v>
      </c>
      <c r="AB1597" s="51">
        <v>1</v>
      </c>
      <c r="AC1597" s="51">
        <v>1</v>
      </c>
      <c r="AD1597" s="51">
        <v>1</v>
      </c>
      <c r="AE1597" s="51">
        <v>1</v>
      </c>
      <c r="AF1597" s="51">
        <v>1</v>
      </c>
      <c r="AG1597" s="52">
        <v>1</v>
      </c>
      <c r="AH1597" s="52">
        <v>1</v>
      </c>
      <c r="AI1597" s="53">
        <v>1492</v>
      </c>
      <c r="AJ1597" s="53">
        <v>1450</v>
      </c>
      <c r="AK1597" s="51">
        <v>3.16</v>
      </c>
      <c r="AL1597" s="51">
        <v>3.14</v>
      </c>
      <c r="AM1597" s="51">
        <v>2.8646950555933364</v>
      </c>
      <c r="AN1597" s="51">
        <v>2.89</v>
      </c>
      <c r="AO1597" s="51">
        <v>2.8482259315861889</v>
      </c>
      <c r="AP1597" s="51">
        <v>2.8620533921821014</v>
      </c>
      <c r="AQ1597" s="51">
        <v>2.8503715803153695</v>
      </c>
      <c r="AR1597" s="67">
        <v>0</v>
      </c>
      <c r="AS1597" s="99" t="s">
        <v>1591</v>
      </c>
      <c r="AT1597" s="54">
        <v>2.9897743739232041</v>
      </c>
      <c r="AU1597" s="54">
        <v>2.9460708801977145</v>
      </c>
      <c r="AV1597" s="55">
        <v>2.9751095451968235</v>
      </c>
      <c r="AW1597" s="55">
        <v>2.9460708801977145</v>
      </c>
      <c r="AX1597" s="56">
        <v>8.9774373923213968E-2</v>
      </c>
      <c r="AY1597" s="56">
        <v>-5.3929119802275327E-2</v>
      </c>
      <c r="AZ1597" s="56">
        <v>3.5845254120938641E-2</v>
      </c>
      <c r="BA1597" s="56">
        <v>0.1437034937254893</v>
      </c>
      <c r="BB1597" s="61">
        <v>-106</v>
      </c>
      <c r="BC1597" s="57">
        <v>123</v>
      </c>
      <c r="BD1597" s="57">
        <v>-102</v>
      </c>
      <c r="BE1597" s="57">
        <v>-128</v>
      </c>
      <c r="BF1597" s="95">
        <v>0.51451236750448126</v>
      </c>
      <c r="BG1597" s="58">
        <v>0.44763259130380445</v>
      </c>
      <c r="BH1597" s="58">
        <v>0.50467033803634931</v>
      </c>
      <c r="BI1597" s="58">
        <v>0.56066135881102852</v>
      </c>
      <c r="BJ1597" s="57">
        <v>-105</v>
      </c>
      <c r="BK1597" s="57">
        <v>122</v>
      </c>
      <c r="BL1597" s="57">
        <v>-103</v>
      </c>
      <c r="BM1597" s="57">
        <v>-129</v>
      </c>
      <c r="BN1597" s="58">
        <v>0.5111434473227654</v>
      </c>
      <c r="BO1597" s="58">
        <v>0.45061800700160037</v>
      </c>
      <c r="BP1597" s="58">
        <v>0.50754290341457486</v>
      </c>
      <c r="BQ1597" s="58">
        <v>0.56278751491341739</v>
      </c>
      <c r="BR1597" s="36">
        <v>3.7</v>
      </c>
      <c r="BS1597" s="36">
        <v>4.75</v>
      </c>
      <c r="BT1597" s="36">
        <v>0.35919000000000001</v>
      </c>
      <c r="BU1597" s="36">
        <v>0.15095</v>
      </c>
      <c r="BV1597" s="36">
        <v>0.16282481366024101</v>
      </c>
      <c r="BW1597" s="36">
        <v>0.22388</v>
      </c>
    </row>
    <row r="1598" spans="1:75" s="36" customFormat="1" ht="16.75" customHeight="1" x14ac:dyDescent="0.2">
      <c r="A1598" s="36" t="s">
        <v>1976</v>
      </c>
      <c r="B1598" s="36">
        <v>2025020768</v>
      </c>
      <c r="C1598" s="35">
        <v>46040</v>
      </c>
      <c r="D1598" s="45" t="s">
        <v>6</v>
      </c>
      <c r="E1598" s="36" t="s">
        <v>39</v>
      </c>
      <c r="F1598" s="45">
        <v>0</v>
      </c>
      <c r="G1598" s="45">
        <v>1</v>
      </c>
      <c r="H1598" s="36" t="s">
        <v>26</v>
      </c>
      <c r="I1598" s="36" t="s">
        <v>1977</v>
      </c>
      <c r="J1598" s="36" t="s">
        <v>1929</v>
      </c>
      <c r="K1598" s="47">
        <v>2.96</v>
      </c>
      <c r="L1598" s="48">
        <v>0.15</v>
      </c>
      <c r="M1598" s="49">
        <v>0.1</v>
      </c>
      <c r="N1598" s="36">
        <v>2.94999999999999</v>
      </c>
      <c r="O1598" s="36">
        <v>3.0999999999999899</v>
      </c>
      <c r="P1598" s="70">
        <v>2.94999999999999</v>
      </c>
      <c r="Q1598" s="36">
        <v>3.0999999999999899</v>
      </c>
      <c r="R1598" s="50">
        <v>3.0997238541190786</v>
      </c>
      <c r="S1598" s="50">
        <v>2.8433608514185327</v>
      </c>
      <c r="T1598" s="50">
        <v>3.0997238541190786</v>
      </c>
      <c r="U1598" s="50">
        <v>2.8433608514185327</v>
      </c>
      <c r="V1598" s="50">
        <v>0.95</v>
      </c>
      <c r="W1598" s="50">
        <v>0.92554174501717079</v>
      </c>
      <c r="X1598" s="50">
        <v>1.0439189189189189</v>
      </c>
      <c r="Y1598" s="50">
        <v>0.99662162162162171</v>
      </c>
      <c r="Z1598" s="50">
        <v>1.02</v>
      </c>
      <c r="AA1598" s="51">
        <v>1</v>
      </c>
      <c r="AB1598" s="51">
        <v>1</v>
      </c>
      <c r="AC1598" s="51">
        <v>1</v>
      </c>
      <c r="AD1598" s="51">
        <v>1</v>
      </c>
      <c r="AE1598" s="51">
        <v>1</v>
      </c>
      <c r="AF1598" s="51">
        <v>1</v>
      </c>
      <c r="AG1598" s="52">
        <v>1</v>
      </c>
      <c r="AH1598" s="52">
        <v>1</v>
      </c>
      <c r="AI1598" s="53">
        <v>1523</v>
      </c>
      <c r="AJ1598" s="53">
        <v>0</v>
      </c>
      <c r="AK1598" s="51">
        <v>3.0601074761055962</v>
      </c>
      <c r="AL1598" s="51">
        <v>3.0660499328076183</v>
      </c>
      <c r="AM1598" s="51">
        <v>3.12</v>
      </c>
      <c r="AN1598" s="51">
        <v>3.1</v>
      </c>
      <c r="AO1598" s="51">
        <v>3.0953642384105962</v>
      </c>
      <c r="AP1598" s="51">
        <v>3.0660938129160424</v>
      </c>
      <c r="AQ1598" s="51">
        <v>3.1824000000000003</v>
      </c>
      <c r="AR1598" s="67">
        <v>-0.03</v>
      </c>
      <c r="AS1598" s="99" t="s">
        <v>1591</v>
      </c>
      <c r="AT1598" s="54">
        <v>2.9592572005629587</v>
      </c>
      <c r="AU1598" s="54">
        <v>3.3602310810810816</v>
      </c>
      <c r="AV1598" s="55">
        <v>2.9892572005629585</v>
      </c>
      <c r="AW1598" s="55">
        <v>3.4016083449888805</v>
      </c>
      <c r="AX1598" s="56">
        <v>9.2572005629687482E-3</v>
      </c>
      <c r="AY1598" s="56">
        <v>0.26023108108109172</v>
      </c>
      <c r="AZ1598" s="56">
        <v>0.26948828164406047</v>
      </c>
      <c r="BA1598" s="56">
        <v>-0.25097388051812297</v>
      </c>
      <c r="BB1598" s="61">
        <v>130</v>
      </c>
      <c r="BC1598" s="57">
        <v>-157</v>
      </c>
      <c r="BD1598" s="57">
        <v>-128</v>
      </c>
      <c r="BE1598" s="57">
        <v>101</v>
      </c>
      <c r="BF1598" s="95">
        <v>0.43414935342181393</v>
      </c>
      <c r="BG1598" s="58">
        <v>0.61136920514355708</v>
      </c>
      <c r="BH1598" s="58">
        <v>0.56154029390790838</v>
      </c>
      <c r="BI1598" s="58">
        <v>0.49773224891549572</v>
      </c>
      <c r="BJ1598" s="57">
        <v>131</v>
      </c>
      <c r="BK1598" s="57">
        <v>-165</v>
      </c>
      <c r="BL1598" s="57">
        <v>-135</v>
      </c>
      <c r="BM1598" s="57">
        <v>-104</v>
      </c>
      <c r="BN1598" s="58">
        <v>0.43354781242636276</v>
      </c>
      <c r="BO1598" s="58">
        <v>0.6222546307409127</v>
      </c>
      <c r="BP1598" s="58">
        <v>0.57441544312491599</v>
      </c>
      <c r="BQ1598" s="58">
        <v>0.50985121364823138</v>
      </c>
      <c r="BR1598" s="36">
        <v>3.7</v>
      </c>
      <c r="BS1598" s="36">
        <v>4.8</v>
      </c>
      <c r="BT1598" s="36">
        <v>0.35665000000000002</v>
      </c>
      <c r="BU1598" s="36">
        <v>0.14498</v>
      </c>
      <c r="BV1598" s="36">
        <v>0.156618306344456</v>
      </c>
      <c r="BW1598" s="36">
        <v>0.21929000000000001</v>
      </c>
    </row>
    <row r="1599" spans="1:75" s="36" customFormat="1" ht="16.75" customHeight="1" x14ac:dyDescent="0.2">
      <c r="A1599" s="36" t="s">
        <v>1978</v>
      </c>
      <c r="B1599" s="36">
        <v>2025020768</v>
      </c>
      <c r="C1599" s="35">
        <v>46040</v>
      </c>
      <c r="D1599" s="45" t="s">
        <v>9</v>
      </c>
      <c r="E1599" s="36" t="s">
        <v>30</v>
      </c>
      <c r="F1599" s="45">
        <v>1</v>
      </c>
      <c r="G1599" s="45">
        <v>0</v>
      </c>
      <c r="H1599" s="36" t="s">
        <v>27</v>
      </c>
      <c r="I1599" s="36" t="s">
        <v>495</v>
      </c>
      <c r="J1599" s="46" t="s">
        <v>161</v>
      </c>
      <c r="K1599" s="47">
        <v>2.96</v>
      </c>
      <c r="L1599" s="48">
        <v>0.15</v>
      </c>
      <c r="M1599" s="49">
        <v>0.1</v>
      </c>
      <c r="N1599" s="36">
        <v>3.0999999999999899</v>
      </c>
      <c r="O1599" s="36">
        <v>2.94999999999999</v>
      </c>
      <c r="P1599" s="70">
        <v>3.0999999999999899</v>
      </c>
      <c r="Q1599" s="36">
        <v>2.94999999999999</v>
      </c>
      <c r="R1599" s="50">
        <v>2.6884341383604715</v>
      </c>
      <c r="S1599" s="50">
        <v>3.1300033688416229</v>
      </c>
      <c r="T1599" s="50">
        <v>2.6884341383604715</v>
      </c>
      <c r="U1599" s="50">
        <v>3.1300033688416229</v>
      </c>
      <c r="V1599" s="50">
        <v>1.05</v>
      </c>
      <c r="W1599" s="50">
        <v>1.0725047827848808</v>
      </c>
      <c r="X1599" s="50">
        <v>1.0540540540540542</v>
      </c>
      <c r="Y1599" s="50">
        <v>1.0338200932789177</v>
      </c>
      <c r="Z1599" s="50">
        <v>0.98499999999999999</v>
      </c>
      <c r="AA1599" s="51">
        <v>1</v>
      </c>
      <c r="AB1599" s="51">
        <v>1</v>
      </c>
      <c r="AC1599" s="51">
        <v>1</v>
      </c>
      <c r="AD1599" s="51">
        <v>1</v>
      </c>
      <c r="AE1599" s="51">
        <v>1</v>
      </c>
      <c r="AF1599" s="51">
        <v>1</v>
      </c>
      <c r="AG1599" s="52">
        <v>1</v>
      </c>
      <c r="AH1599" s="52">
        <v>1</v>
      </c>
      <c r="AI1599" s="53">
        <v>1501</v>
      </c>
      <c r="AJ1599" s="53">
        <v>1459</v>
      </c>
      <c r="AK1599" s="51">
        <v>2.95</v>
      </c>
      <c r="AL1599" s="51">
        <v>2.93</v>
      </c>
      <c r="AM1599" s="51">
        <v>3.09</v>
      </c>
      <c r="AN1599" s="51">
        <v>3.0960005053262432</v>
      </c>
      <c r="AO1599" s="51">
        <v>3.119725265150993</v>
      </c>
      <c r="AP1599" s="51">
        <v>3.1142244731246937</v>
      </c>
      <c r="AQ1599" s="51">
        <v>3.04365</v>
      </c>
      <c r="AR1599" s="67">
        <v>0.03</v>
      </c>
      <c r="AS1599" s="99" t="s">
        <v>1591</v>
      </c>
      <c r="AT1599" s="54">
        <v>3.3602310810810816</v>
      </c>
      <c r="AU1599" s="54">
        <v>2.9592572005629587</v>
      </c>
      <c r="AV1599" s="55">
        <v>3.4016083449888805</v>
      </c>
      <c r="AW1599" s="55">
        <v>2.9892572005629585</v>
      </c>
      <c r="AX1599" s="56">
        <v>0.26023108108109172</v>
      </c>
      <c r="AY1599" s="56">
        <v>9.2572005629687482E-3</v>
      </c>
      <c r="AZ1599" s="56">
        <v>0.26948828164406047</v>
      </c>
      <c r="BA1599" s="56">
        <v>0.25097388051812297</v>
      </c>
      <c r="BB1599" s="61">
        <v>-130</v>
      </c>
      <c r="BC1599" s="57">
        <v>157</v>
      </c>
      <c r="BD1599" s="57">
        <v>128</v>
      </c>
      <c r="BE1599" s="57">
        <v>-101</v>
      </c>
      <c r="BF1599" s="95">
        <v>0.56585064657818607</v>
      </c>
      <c r="BG1599" s="58">
        <v>0.38863079485644292</v>
      </c>
      <c r="BH1599" s="58">
        <v>0.43845970609209167</v>
      </c>
      <c r="BI1599" s="58">
        <v>0.50226775108450428</v>
      </c>
      <c r="BJ1599" s="57">
        <v>-131</v>
      </c>
      <c r="BK1599" s="57">
        <v>165</v>
      </c>
      <c r="BL1599" s="57">
        <v>135</v>
      </c>
      <c r="BM1599" s="57">
        <v>104</v>
      </c>
      <c r="BN1599" s="58">
        <v>0.56645218757363724</v>
      </c>
      <c r="BO1599" s="58">
        <v>0.37774536925908736</v>
      </c>
      <c r="BP1599" s="58">
        <v>0.42558455687508401</v>
      </c>
      <c r="BQ1599" s="58">
        <v>0.49014878635176856</v>
      </c>
      <c r="BR1599" s="36">
        <v>3.7</v>
      </c>
      <c r="BS1599" s="36">
        <v>4.8499999999999996</v>
      </c>
      <c r="BT1599" s="36">
        <v>0.34769</v>
      </c>
      <c r="BU1599" s="36">
        <v>0.14423</v>
      </c>
      <c r="BV1599" s="36">
        <v>0.15554429178439699</v>
      </c>
      <c r="BW1599" s="36">
        <v>0.21697</v>
      </c>
    </row>
    <row r="1600" spans="1:75" s="36" customFormat="1" ht="16.75" customHeight="1" x14ac:dyDescent="0.2">
      <c r="A1600" s="36" t="s">
        <v>1979</v>
      </c>
      <c r="B1600" s="36">
        <v>2025020769</v>
      </c>
      <c r="C1600" s="35">
        <v>46040</v>
      </c>
      <c r="D1600" s="45" t="s">
        <v>6</v>
      </c>
      <c r="E1600" s="36" t="s">
        <v>12</v>
      </c>
      <c r="F1600" s="45">
        <v>1</v>
      </c>
      <c r="G1600" s="45">
        <v>0</v>
      </c>
      <c r="H1600" s="36" t="s">
        <v>52</v>
      </c>
      <c r="I1600" s="36" t="s">
        <v>419</v>
      </c>
      <c r="J1600" s="46" t="s">
        <v>186</v>
      </c>
      <c r="K1600" s="47">
        <v>2.96</v>
      </c>
      <c r="L1600" s="48">
        <v>0.15</v>
      </c>
      <c r="M1600" s="49">
        <v>0.1</v>
      </c>
      <c r="N1600" s="36">
        <v>2.8499999999999899</v>
      </c>
      <c r="O1600" s="36">
        <v>3.3999999999999901</v>
      </c>
      <c r="P1600" s="70">
        <v>2.8499999999999899</v>
      </c>
      <c r="Q1600" s="36">
        <v>3.3999999999999901</v>
      </c>
      <c r="R1600" s="50">
        <v>2.8398930007421233</v>
      </c>
      <c r="S1600" s="50">
        <v>3.0461520570819314</v>
      </c>
      <c r="T1600" s="50">
        <v>2.6978983507050169</v>
      </c>
      <c r="U1600" s="50">
        <v>3.0766135776527506</v>
      </c>
      <c r="V1600" s="50">
        <v>1.04</v>
      </c>
      <c r="W1600" s="50">
        <v>1.0074936850113505</v>
      </c>
      <c r="X1600" s="50">
        <v>1.002937056146882</v>
      </c>
      <c r="Y1600" s="50">
        <v>1.1351351351351351</v>
      </c>
      <c r="Z1600" s="50">
        <v>1.02</v>
      </c>
      <c r="AA1600" s="51">
        <v>0.95</v>
      </c>
      <c r="AB1600" s="51">
        <v>1.01</v>
      </c>
      <c r="AC1600" s="51">
        <v>1</v>
      </c>
      <c r="AD1600" s="51">
        <v>1</v>
      </c>
      <c r="AE1600" s="51">
        <v>1</v>
      </c>
      <c r="AF1600" s="51">
        <v>1</v>
      </c>
      <c r="AG1600" s="52">
        <v>1</v>
      </c>
      <c r="AH1600" s="52">
        <v>1</v>
      </c>
      <c r="AI1600" s="53">
        <v>1503</v>
      </c>
      <c r="AJ1600" s="53">
        <v>1378</v>
      </c>
      <c r="AK1600" s="51">
        <v>2.72</v>
      </c>
      <c r="AL1600" s="51">
        <v>2.72</v>
      </c>
      <c r="AM1600" s="51">
        <v>3.15</v>
      </c>
      <c r="AN1600" s="51">
        <v>3.16</v>
      </c>
      <c r="AO1600" s="51">
        <v>3.1175944670236708</v>
      </c>
      <c r="AP1600" s="51">
        <v>3.1160165617036557</v>
      </c>
      <c r="AQ1600" s="51">
        <v>3.2130000000000001</v>
      </c>
      <c r="AR1600" s="67">
        <v>2.5000000000000001E-2</v>
      </c>
      <c r="AS1600" s="99" t="s">
        <v>1591</v>
      </c>
      <c r="AT1600" s="54">
        <v>2.8427521727484373</v>
      </c>
      <c r="AU1600" s="54">
        <v>3.4744780270270268</v>
      </c>
      <c r="AV1600" s="55">
        <v>2.8177521727484374</v>
      </c>
      <c r="AW1600" s="55">
        <v>3.5159111558796052</v>
      </c>
      <c r="AX1600" s="56">
        <v>-7.2478272515525966E-3</v>
      </c>
      <c r="AY1600" s="56">
        <v>7.4478027027036653E-2</v>
      </c>
      <c r="AZ1600" s="56">
        <v>6.7230199775484056E-2</v>
      </c>
      <c r="BA1600" s="56">
        <v>-8.1725854278589249E-2</v>
      </c>
      <c r="BB1600" s="61">
        <v>150</v>
      </c>
      <c r="BC1600" s="57">
        <v>-157</v>
      </c>
      <c r="BD1600" s="57">
        <v>-128</v>
      </c>
      <c r="BE1600" s="57">
        <v>101</v>
      </c>
      <c r="BF1600" s="95">
        <v>0.40063235385592966</v>
      </c>
      <c r="BG1600" s="58">
        <v>0.61083650818840118</v>
      </c>
      <c r="BH1600" s="58">
        <v>0.56132538784664077</v>
      </c>
      <c r="BI1600" s="58">
        <v>0.49796339222700436</v>
      </c>
      <c r="BJ1600" s="57">
        <v>156</v>
      </c>
      <c r="BK1600" s="57">
        <v>-158</v>
      </c>
      <c r="BL1600" s="57">
        <v>-129</v>
      </c>
      <c r="BM1600" s="57">
        <v>101</v>
      </c>
      <c r="BN1600" s="58">
        <v>0.39079459075563366</v>
      </c>
      <c r="BO1600" s="58">
        <v>0.61229928176639481</v>
      </c>
      <c r="BP1600" s="58">
        <v>0.56260278518127738</v>
      </c>
      <c r="BQ1600" s="58">
        <v>0.49867790970099957</v>
      </c>
      <c r="BR1600" s="36">
        <v>3.7</v>
      </c>
      <c r="BS1600" s="36">
        <v>4.9000000000000004</v>
      </c>
      <c r="BT1600" s="36">
        <v>0.34495999999999999</v>
      </c>
      <c r="BU1600" s="36">
        <v>0.13750000000000001</v>
      </c>
      <c r="BV1600" s="36">
        <v>0.14806439455122999</v>
      </c>
      <c r="BW1600" s="36">
        <v>0.20885000000000001</v>
      </c>
    </row>
    <row r="1601" spans="1:75" s="36" customFormat="1" ht="16.75" customHeight="1" x14ac:dyDescent="0.2">
      <c r="A1601" s="36" t="s">
        <v>1980</v>
      </c>
      <c r="B1601" s="36">
        <v>2025020769</v>
      </c>
      <c r="C1601" s="35">
        <v>46040</v>
      </c>
      <c r="D1601" s="45" t="s">
        <v>9</v>
      </c>
      <c r="E1601" s="36" t="s">
        <v>17</v>
      </c>
      <c r="F1601" s="45">
        <v>0</v>
      </c>
      <c r="G1601" s="45">
        <v>1</v>
      </c>
      <c r="H1601" s="36" t="s">
        <v>53</v>
      </c>
      <c r="I1601" s="36" t="s">
        <v>372</v>
      </c>
      <c r="J1601" s="46" t="s">
        <v>164</v>
      </c>
      <c r="K1601" s="47">
        <v>2.96</v>
      </c>
      <c r="L1601" s="48">
        <v>0.15</v>
      </c>
      <c r="M1601" s="49">
        <v>0.1</v>
      </c>
      <c r="N1601" s="36">
        <v>3.3999999999999901</v>
      </c>
      <c r="O1601" s="36">
        <v>2.8499999999999899</v>
      </c>
      <c r="P1601" s="70">
        <v>3.3999999999999901</v>
      </c>
      <c r="Q1601" s="36">
        <v>2.8499999999999899</v>
      </c>
      <c r="R1601" s="50">
        <v>3.2492288608873929</v>
      </c>
      <c r="S1601" s="50">
        <v>3.0995486841073028</v>
      </c>
      <c r="T1601" s="50">
        <v>3.0867674178430233</v>
      </c>
      <c r="U1601" s="50">
        <v>3.146041914368912</v>
      </c>
      <c r="V1601" s="50">
        <v>1</v>
      </c>
      <c r="W1601" s="50">
        <v>1.0046958799928625</v>
      </c>
      <c r="X1601" s="50">
        <v>1.0641891891891893</v>
      </c>
      <c r="Y1601" s="50">
        <v>0.91891891891891897</v>
      </c>
      <c r="Z1601" s="50">
        <v>1.03</v>
      </c>
      <c r="AA1601" s="51">
        <v>0.95</v>
      </c>
      <c r="AB1601" s="51">
        <v>1.0149999999999999</v>
      </c>
      <c r="AC1601" s="51">
        <v>1</v>
      </c>
      <c r="AD1601" s="51">
        <v>1</v>
      </c>
      <c r="AE1601" s="51">
        <v>1</v>
      </c>
      <c r="AF1601" s="51">
        <v>1</v>
      </c>
      <c r="AG1601" s="52">
        <v>1</v>
      </c>
      <c r="AH1601" s="52">
        <v>1</v>
      </c>
      <c r="AI1601" s="53">
        <v>1528</v>
      </c>
      <c r="AJ1601" s="53">
        <v>1453</v>
      </c>
      <c r="AK1601" s="51">
        <v>3.36</v>
      </c>
      <c r="AL1601" s="51">
        <v>3.3409474074874432</v>
      </c>
      <c r="AM1601" s="51">
        <v>2.9686936861947708</v>
      </c>
      <c r="AN1601" s="51">
        <v>2.9883219358816504</v>
      </c>
      <c r="AO1601" s="51">
        <v>3.0925711597129282</v>
      </c>
      <c r="AP1601" s="51">
        <v>3.1075657574505668</v>
      </c>
      <c r="AQ1601" s="51">
        <v>3.0577544967806141</v>
      </c>
      <c r="AR1601" s="67">
        <v>-2.5000000000000001E-2</v>
      </c>
      <c r="AS1601" s="99" t="s">
        <v>1591</v>
      </c>
      <c r="AT1601" s="54">
        <v>3.4744780270270268</v>
      </c>
      <c r="AU1601" s="54">
        <v>2.8427521727484373</v>
      </c>
      <c r="AV1601" s="55">
        <v>3.5159111558796052</v>
      </c>
      <c r="AW1601" s="55">
        <v>2.8177521727484374</v>
      </c>
      <c r="AX1601" s="56">
        <v>7.4478027027036653E-2</v>
      </c>
      <c r="AY1601" s="56">
        <v>-7.2478272515525966E-3</v>
      </c>
      <c r="AZ1601" s="56">
        <v>6.7230199775484056E-2</v>
      </c>
      <c r="BA1601" s="56">
        <v>8.1725854278589249E-2</v>
      </c>
      <c r="BB1601" s="61">
        <v>-150</v>
      </c>
      <c r="BC1601" s="57">
        <v>157</v>
      </c>
      <c r="BD1601" s="57">
        <v>128</v>
      </c>
      <c r="BE1601" s="57">
        <v>-101</v>
      </c>
      <c r="BF1601" s="95">
        <v>0.59936764614407034</v>
      </c>
      <c r="BG1601" s="58">
        <v>0.38916349181159882</v>
      </c>
      <c r="BH1601" s="58">
        <v>0.43867461215335923</v>
      </c>
      <c r="BI1601" s="58">
        <v>0.50203660777299564</v>
      </c>
      <c r="BJ1601" s="57">
        <v>-156</v>
      </c>
      <c r="BK1601" s="57">
        <v>158</v>
      </c>
      <c r="BL1601" s="57">
        <v>129</v>
      </c>
      <c r="BM1601" s="57">
        <v>-101</v>
      </c>
      <c r="BN1601" s="58">
        <v>0.60920540924436639</v>
      </c>
      <c r="BO1601" s="58">
        <v>0.38770071823360519</v>
      </c>
      <c r="BP1601" s="58">
        <v>0.43739721481872257</v>
      </c>
      <c r="BQ1601" s="58">
        <v>0.50132209029900043</v>
      </c>
      <c r="BR1601" s="36">
        <v>3.7</v>
      </c>
      <c r="BS1601" s="36">
        <v>4.95</v>
      </c>
      <c r="BT1601" s="36">
        <v>0.33710000000000001</v>
      </c>
      <c r="BU1601" s="36">
        <v>0.13621</v>
      </c>
      <c r="BV1601" s="36">
        <v>0.14660108489753701</v>
      </c>
      <c r="BW1601" s="36">
        <v>0.20709</v>
      </c>
    </row>
    <row r="1602" spans="1:75" s="36" customFormat="1" ht="16.75" customHeight="1" x14ac:dyDescent="0.2">
      <c r="A1602" s="36" t="s">
        <v>1981</v>
      </c>
      <c r="B1602" s="36">
        <v>2025020770</v>
      </c>
      <c r="C1602" s="35">
        <v>46041</v>
      </c>
      <c r="D1602" s="45" t="s">
        <v>6</v>
      </c>
      <c r="E1602" s="36" t="s">
        <v>5</v>
      </c>
      <c r="F1602" s="45">
        <v>1</v>
      </c>
      <c r="G1602" s="45">
        <v>1</v>
      </c>
      <c r="H1602" s="36" t="s">
        <v>46</v>
      </c>
      <c r="I1602" s="36" t="s">
        <v>597</v>
      </c>
      <c r="J1602" s="46" t="s">
        <v>225</v>
      </c>
      <c r="K1602" s="47">
        <v>2.96</v>
      </c>
      <c r="L1602" s="48">
        <v>0.15</v>
      </c>
      <c r="M1602" s="49">
        <v>0.1</v>
      </c>
      <c r="N1602" s="36">
        <v>2.69999999999999</v>
      </c>
      <c r="O1602" s="36">
        <v>3.5999999999999899</v>
      </c>
      <c r="P1602" s="70">
        <v>2.69999999999999</v>
      </c>
      <c r="Q1602" s="36">
        <v>3.5999999999999899</v>
      </c>
      <c r="R1602" s="50">
        <v>3.1612934773849171</v>
      </c>
      <c r="S1602" s="50">
        <v>2.9614937876116114</v>
      </c>
      <c r="T1602" s="50">
        <v>3.0980676078372187</v>
      </c>
      <c r="U1602" s="50">
        <v>2.9614937876116114</v>
      </c>
      <c r="V1602" s="50">
        <v>0.95</v>
      </c>
      <c r="W1602" s="50">
        <v>0.95302926576458757</v>
      </c>
      <c r="X1602" s="50">
        <v>0.92405107803712505</v>
      </c>
      <c r="Y1602" s="50">
        <v>1.141526880520322</v>
      </c>
      <c r="Z1602" s="50">
        <v>1.0149999999999999</v>
      </c>
      <c r="AA1602" s="51">
        <v>0.98</v>
      </c>
      <c r="AB1602" s="51">
        <v>1</v>
      </c>
      <c r="AC1602" s="51">
        <v>1</v>
      </c>
      <c r="AD1602" s="51">
        <v>1</v>
      </c>
      <c r="AE1602" s="51">
        <v>1</v>
      </c>
      <c r="AF1602" s="51">
        <v>1</v>
      </c>
      <c r="AG1602" s="52">
        <v>1</v>
      </c>
      <c r="AH1602" s="52">
        <v>1</v>
      </c>
      <c r="AI1602" s="53">
        <v>1509</v>
      </c>
      <c r="AJ1602" s="53">
        <v>1467</v>
      </c>
      <c r="AK1602" s="51">
        <v>3.08</v>
      </c>
      <c r="AL1602" s="51">
        <v>3.091245633564522</v>
      </c>
      <c r="AM1602" s="51">
        <v>3.05</v>
      </c>
      <c r="AN1602" s="51">
        <v>3.0367240681417416</v>
      </c>
      <c r="AO1602" s="51">
        <v>3.1550157853695722</v>
      </c>
      <c r="AP1602" s="51">
        <v>3.1326508467280041</v>
      </c>
      <c r="AQ1602" s="51">
        <v>3.0957499999999993</v>
      </c>
      <c r="AR1602" s="67">
        <v>0.05</v>
      </c>
      <c r="AS1602" s="99" t="s">
        <v>1591</v>
      </c>
      <c r="AT1602" s="54">
        <v>2.6722073686529262</v>
      </c>
      <c r="AU1602" s="54">
        <v>3.6535081687085844</v>
      </c>
      <c r="AV1602" s="55">
        <v>2.6222073686529264</v>
      </c>
      <c r="AW1602" s="55">
        <v>3.7075883954006637</v>
      </c>
      <c r="AX1602" s="56">
        <v>-2.7792631347063779E-2</v>
      </c>
      <c r="AY1602" s="56">
        <v>5.3508168708594539E-2</v>
      </c>
      <c r="AZ1602" s="56">
        <v>2.571553736153076E-2</v>
      </c>
      <c r="BA1602" s="56">
        <v>-8.1300800055658318E-2</v>
      </c>
      <c r="BB1602" s="61">
        <v>186</v>
      </c>
      <c r="BC1602" s="57">
        <v>-158</v>
      </c>
      <c r="BD1602" s="57">
        <v>-128</v>
      </c>
      <c r="BE1602" s="57">
        <v>101</v>
      </c>
      <c r="BF1602" s="95">
        <v>0.34943351478066087</v>
      </c>
      <c r="BG1602" s="58">
        <v>0.61222212967786827</v>
      </c>
      <c r="BH1602" s="58">
        <v>0.56201845364423986</v>
      </c>
      <c r="BI1602" s="58">
        <v>0.49759861026062335</v>
      </c>
      <c r="BJ1602" s="57">
        <v>198</v>
      </c>
      <c r="BK1602" s="57">
        <v>-157</v>
      </c>
      <c r="BL1602" s="57">
        <v>-128</v>
      </c>
      <c r="BM1602" s="57">
        <v>102</v>
      </c>
      <c r="BN1602" s="58">
        <v>0.33590140137607721</v>
      </c>
      <c r="BO1602" s="58">
        <v>0.61134121206484116</v>
      </c>
      <c r="BP1602" s="58">
        <v>0.56050782478956129</v>
      </c>
      <c r="BQ1602" s="58">
        <v>0.49567794234329221</v>
      </c>
      <c r="BR1602" s="36">
        <v>3.7</v>
      </c>
      <c r="BS1602" s="36">
        <v>5</v>
      </c>
      <c r="BT1602" s="36">
        <v>0.33216000000000001</v>
      </c>
      <c r="BU1602" s="36">
        <v>0.13098000000000001</v>
      </c>
      <c r="BV1602" s="36">
        <v>0.14092053450390499</v>
      </c>
      <c r="BW1602" s="36">
        <v>0.20152</v>
      </c>
    </row>
    <row r="1603" spans="1:75" s="36" customFormat="1" ht="16.75" customHeight="1" x14ac:dyDescent="0.2">
      <c r="A1603" s="36" t="s">
        <v>1982</v>
      </c>
      <c r="B1603" s="36">
        <v>2025020770</v>
      </c>
      <c r="C1603" s="35">
        <v>46041</v>
      </c>
      <c r="D1603" s="45" t="s">
        <v>9</v>
      </c>
      <c r="E1603" s="36" t="s">
        <v>42</v>
      </c>
      <c r="F1603" s="45">
        <v>1</v>
      </c>
      <c r="G1603" s="45">
        <v>1</v>
      </c>
      <c r="H1603" s="36" t="s">
        <v>47</v>
      </c>
      <c r="I1603" s="36" t="s">
        <v>444</v>
      </c>
      <c r="J1603" s="46" t="s">
        <v>396</v>
      </c>
      <c r="K1603" s="47">
        <v>2.96</v>
      </c>
      <c r="L1603" s="48">
        <v>0.15</v>
      </c>
      <c r="M1603" s="49">
        <v>0.1</v>
      </c>
      <c r="N1603" s="36">
        <v>3.5999999999999899</v>
      </c>
      <c r="O1603" s="36">
        <v>2.69999999999999</v>
      </c>
      <c r="P1603" s="70">
        <v>3.5999999999999899</v>
      </c>
      <c r="Q1603" s="36">
        <v>2.69999999999999</v>
      </c>
      <c r="R1603" s="50">
        <v>3.2808686244444867</v>
      </c>
      <c r="S1603" s="50">
        <v>2.8073837894405917</v>
      </c>
      <c r="T1603" s="50">
        <v>3.2808686244444867</v>
      </c>
      <c r="U1603" s="50">
        <v>2.8494945462822003</v>
      </c>
      <c r="V1603" s="50">
        <v>1.048</v>
      </c>
      <c r="W1603" s="50">
        <v>1.0491546019013618</v>
      </c>
      <c r="X1603" s="50">
        <v>1.0304054054054053</v>
      </c>
      <c r="Y1603" s="50">
        <v>1.0405405405405406</v>
      </c>
      <c r="Z1603" s="50">
        <v>0.97499999999999998</v>
      </c>
      <c r="AA1603" s="51">
        <v>1</v>
      </c>
      <c r="AB1603" s="51">
        <v>1.0149999999999999</v>
      </c>
      <c r="AC1603" s="51">
        <v>1</v>
      </c>
      <c r="AD1603" s="51">
        <v>1</v>
      </c>
      <c r="AE1603" s="51">
        <v>1</v>
      </c>
      <c r="AF1603" s="51">
        <v>1</v>
      </c>
      <c r="AG1603" s="52">
        <v>1</v>
      </c>
      <c r="AH1603" s="52">
        <v>1</v>
      </c>
      <c r="AI1603" s="53">
        <v>1516</v>
      </c>
      <c r="AJ1603" s="53">
        <v>1457</v>
      </c>
      <c r="AK1603" s="51">
        <v>3.3789195663401532</v>
      </c>
      <c r="AL1603" s="51">
        <v>3.3642119250558031</v>
      </c>
      <c r="AM1603" s="51">
        <v>2.7351911909898901</v>
      </c>
      <c r="AN1603" s="51">
        <v>2.7460200807574955</v>
      </c>
      <c r="AO1603" s="51">
        <v>2.7145359348588074</v>
      </c>
      <c r="AP1603" s="51">
        <v>2.717935423835673</v>
      </c>
      <c r="AQ1603" s="51">
        <v>2.6668114112151429</v>
      </c>
      <c r="AR1603" s="67">
        <v>-0.05</v>
      </c>
      <c r="AS1603" s="99" t="s">
        <v>1591</v>
      </c>
      <c r="AT1603" s="54">
        <v>3.6535081687085844</v>
      </c>
      <c r="AU1603" s="54">
        <v>2.6722073686529262</v>
      </c>
      <c r="AV1603" s="55">
        <v>3.7075883954006637</v>
      </c>
      <c r="AW1603" s="55">
        <v>2.6222073686529264</v>
      </c>
      <c r="AX1603" s="56">
        <v>5.3508168708594539E-2</v>
      </c>
      <c r="AY1603" s="56">
        <v>-2.7792631347063779E-2</v>
      </c>
      <c r="AZ1603" s="56">
        <v>2.571553736153076E-2</v>
      </c>
      <c r="BA1603" s="56">
        <v>8.1300800055658318E-2</v>
      </c>
      <c r="BB1603" s="61">
        <v>-186</v>
      </c>
      <c r="BC1603" s="57">
        <v>158</v>
      </c>
      <c r="BD1603" s="57">
        <v>128</v>
      </c>
      <c r="BE1603" s="57">
        <v>-101</v>
      </c>
      <c r="BF1603" s="95">
        <v>0.65056648521933913</v>
      </c>
      <c r="BG1603" s="58">
        <v>0.38777787032213173</v>
      </c>
      <c r="BH1603" s="58">
        <v>0.43798154635576014</v>
      </c>
      <c r="BI1603" s="58">
        <v>0.50240138973937665</v>
      </c>
      <c r="BJ1603" s="57">
        <v>-198</v>
      </c>
      <c r="BK1603" s="57">
        <v>157</v>
      </c>
      <c r="BL1603" s="57">
        <v>128</v>
      </c>
      <c r="BM1603" s="57">
        <v>-102</v>
      </c>
      <c r="BN1603" s="58">
        <v>0.66409859862392273</v>
      </c>
      <c r="BO1603" s="58">
        <v>0.3886587879351589</v>
      </c>
      <c r="BP1603" s="58">
        <v>0.43949217521043871</v>
      </c>
      <c r="BQ1603" s="58">
        <v>0.50432205765670779</v>
      </c>
      <c r="BR1603" s="36">
        <v>3.75</v>
      </c>
      <c r="BS1603" s="36">
        <v>3.75</v>
      </c>
      <c r="BT1603" s="36">
        <v>0.49654999999999999</v>
      </c>
      <c r="BU1603" s="36">
        <v>0.2356</v>
      </c>
      <c r="BV1603" s="36">
        <v>0.26027397260273899</v>
      </c>
      <c r="BW1603" s="36">
        <v>0.33040000000000003</v>
      </c>
    </row>
    <row r="1604" spans="1:75" s="36" customFormat="1" ht="16.75" customHeight="1" x14ac:dyDescent="0.2">
      <c r="A1604" s="36" t="s">
        <v>1983</v>
      </c>
      <c r="B1604" s="36">
        <v>2025020771</v>
      </c>
      <c r="C1604" s="35">
        <v>46041</v>
      </c>
      <c r="D1604" s="45" t="s">
        <v>6</v>
      </c>
      <c r="E1604" s="36" t="s">
        <v>49</v>
      </c>
      <c r="F1604" s="45">
        <v>1</v>
      </c>
      <c r="G1604" s="45">
        <v>2</v>
      </c>
      <c r="H1604" s="36" t="s">
        <v>36</v>
      </c>
      <c r="I1604" s="36" t="s">
        <v>378</v>
      </c>
      <c r="J1604" s="46" t="s">
        <v>198</v>
      </c>
      <c r="K1604" s="47">
        <v>2.96</v>
      </c>
      <c r="L1604" s="48">
        <v>0.15</v>
      </c>
      <c r="M1604" s="49">
        <v>0.1</v>
      </c>
      <c r="N1604" s="36">
        <v>2.69999999999999</v>
      </c>
      <c r="O1604" s="36">
        <v>3.69999999999999</v>
      </c>
      <c r="P1604" s="70">
        <v>2.69999999999999</v>
      </c>
      <c r="Q1604" s="36">
        <v>3.69999999999999</v>
      </c>
      <c r="R1604" s="50">
        <v>3.2622942620756099</v>
      </c>
      <c r="S1604" s="50">
        <v>2.9000469181475608</v>
      </c>
      <c r="T1604" s="50">
        <v>3.1318024915925853</v>
      </c>
      <c r="U1604" s="50">
        <v>2.9000469181475608</v>
      </c>
      <c r="V1604" s="50">
        <v>0.97</v>
      </c>
      <c r="W1604" s="50">
        <v>0.95751047349149665</v>
      </c>
      <c r="X1604" s="50">
        <v>0.87841956530797383</v>
      </c>
      <c r="Y1604" s="50">
        <v>1.2162162162162162</v>
      </c>
      <c r="Z1604" s="50">
        <v>1.04</v>
      </c>
      <c r="AA1604" s="51">
        <v>0.96</v>
      </c>
      <c r="AB1604" s="51">
        <v>1</v>
      </c>
      <c r="AC1604" s="51">
        <v>1</v>
      </c>
      <c r="AD1604" s="51">
        <v>1</v>
      </c>
      <c r="AE1604" s="51">
        <v>1</v>
      </c>
      <c r="AF1604" s="51">
        <v>1</v>
      </c>
      <c r="AG1604" s="52">
        <v>1</v>
      </c>
      <c r="AH1604" s="52">
        <v>1</v>
      </c>
      <c r="AI1604" s="53">
        <v>1521</v>
      </c>
      <c r="AJ1604" s="53">
        <v>1386</v>
      </c>
      <c r="AK1604" s="51">
        <v>3.03</v>
      </c>
      <c r="AL1604" s="51">
        <v>3.0449999999999999</v>
      </c>
      <c r="AM1604" s="51">
        <v>3.05</v>
      </c>
      <c r="AN1604" s="51">
        <v>3.0275070377221338</v>
      </c>
      <c r="AO1604" s="51">
        <v>3.0115478307303785</v>
      </c>
      <c r="AP1604" s="51">
        <v>3.012222975351841</v>
      </c>
      <c r="AQ1604" s="51">
        <v>3.1719999999999997</v>
      </c>
      <c r="AR1604" s="67">
        <v>-0.05</v>
      </c>
      <c r="AS1604" s="99" t="s">
        <v>1590</v>
      </c>
      <c r="AT1604" s="54">
        <v>2.4904547372863188</v>
      </c>
      <c r="AU1604" s="54">
        <v>3.9604973243243236</v>
      </c>
      <c r="AV1604" s="55">
        <v>2.5404547372863187</v>
      </c>
      <c r="AW1604" s="55">
        <v>3.8913163540155393</v>
      </c>
      <c r="AX1604" s="56">
        <v>-0.20954526271367113</v>
      </c>
      <c r="AY1604" s="56">
        <v>0.26049732432433359</v>
      </c>
      <c r="AZ1604" s="56">
        <v>5.0952061610662458E-2</v>
      </c>
      <c r="BA1604" s="56">
        <v>-0.47004258703800472</v>
      </c>
      <c r="BB1604" s="61">
        <v>251</v>
      </c>
      <c r="BC1604" s="57">
        <v>-170</v>
      </c>
      <c r="BD1604" s="57">
        <v>-138</v>
      </c>
      <c r="BE1604" s="57">
        <v>-105</v>
      </c>
      <c r="BF1604" s="95">
        <v>0.28460480246880793</v>
      </c>
      <c r="BG1604" s="58">
        <v>0.62910371417886413</v>
      </c>
      <c r="BH1604" s="58">
        <v>0.58028363643789238</v>
      </c>
      <c r="BI1604" s="58">
        <v>0.51279568227284256</v>
      </c>
      <c r="BJ1604" s="57">
        <v>233</v>
      </c>
      <c r="BK1604" s="57">
        <v>-168</v>
      </c>
      <c r="BL1604" s="57">
        <v>-137</v>
      </c>
      <c r="BM1604" s="57">
        <v>-104</v>
      </c>
      <c r="BN1604" s="58">
        <v>0.30073928452129806</v>
      </c>
      <c r="BO1604" s="58">
        <v>0.62699758802050454</v>
      </c>
      <c r="BP1604" s="58">
        <v>0.57785921838134491</v>
      </c>
      <c r="BQ1604" s="58">
        <v>0.51060431827774</v>
      </c>
      <c r="BR1604" s="36">
        <v>3.75</v>
      </c>
      <c r="BS1604" s="36">
        <v>3.8</v>
      </c>
      <c r="BT1604" s="36">
        <v>0.4884</v>
      </c>
      <c r="BU1604" s="36">
        <v>0.23125999999999999</v>
      </c>
      <c r="BV1604" s="36">
        <v>0.25485442242842299</v>
      </c>
      <c r="BW1604" s="36">
        <v>0.32384000000000002</v>
      </c>
    </row>
    <row r="1605" spans="1:75" s="36" customFormat="1" ht="16.75" customHeight="1" x14ac:dyDescent="0.2">
      <c r="A1605" s="36" t="s">
        <v>1984</v>
      </c>
      <c r="B1605" s="36">
        <v>2025020771</v>
      </c>
      <c r="C1605" s="35">
        <v>46041</v>
      </c>
      <c r="D1605" s="45" t="s">
        <v>9</v>
      </c>
      <c r="E1605" s="36" t="s">
        <v>24</v>
      </c>
      <c r="F1605" s="45">
        <v>2</v>
      </c>
      <c r="G1605" s="45">
        <v>1</v>
      </c>
      <c r="H1605" s="36" t="s">
        <v>38</v>
      </c>
      <c r="I1605" s="36" t="s">
        <v>364</v>
      </c>
      <c r="J1605" s="46" t="s">
        <v>158</v>
      </c>
      <c r="K1605" s="47">
        <v>2.96</v>
      </c>
      <c r="L1605" s="48">
        <v>0.15</v>
      </c>
      <c r="M1605" s="49">
        <v>0.1</v>
      </c>
      <c r="N1605" s="36">
        <v>3.69999999999999</v>
      </c>
      <c r="O1605" s="36">
        <v>2.69999999999999</v>
      </c>
      <c r="P1605" s="70">
        <v>3.69999999999999</v>
      </c>
      <c r="Q1605" s="36">
        <v>2.69999999999999</v>
      </c>
      <c r="R1605" s="50">
        <v>3.423006198469253</v>
      </c>
      <c r="S1605" s="50">
        <v>2.7994596694698011</v>
      </c>
      <c r="T1605" s="50">
        <v>3.3203160125151752</v>
      </c>
      <c r="U1605" s="50">
        <v>2.8694461612065458</v>
      </c>
      <c r="V1605" s="50">
        <v>1.0449999999999999</v>
      </c>
      <c r="W1605" s="50">
        <v>1.0398742800952707</v>
      </c>
      <c r="X1605" s="50">
        <v>1.0304054054054053</v>
      </c>
      <c r="Y1605" s="50">
        <v>1.0236486486486487</v>
      </c>
      <c r="Z1605" s="50">
        <v>1</v>
      </c>
      <c r="AA1605" s="51">
        <v>0.97</v>
      </c>
      <c r="AB1605" s="51">
        <v>1.0249999999999999</v>
      </c>
      <c r="AC1605" s="51">
        <v>1</v>
      </c>
      <c r="AD1605" s="51">
        <v>1</v>
      </c>
      <c r="AE1605" s="51">
        <v>1</v>
      </c>
      <c r="AF1605" s="51">
        <v>1</v>
      </c>
      <c r="AG1605" s="52">
        <v>1</v>
      </c>
      <c r="AH1605" s="52">
        <v>1</v>
      </c>
      <c r="AI1605" s="53">
        <v>1505</v>
      </c>
      <c r="AJ1605" s="53">
        <v>1341</v>
      </c>
      <c r="AK1605" s="51">
        <v>3.6</v>
      </c>
      <c r="AL1605" s="51">
        <v>3.5750000000000002</v>
      </c>
      <c r="AM1605" s="51">
        <v>2.6001219133116025</v>
      </c>
      <c r="AN1605" s="51">
        <v>2.6300225767353322</v>
      </c>
      <c r="AO1605" s="51">
        <v>2.6499659968195459</v>
      </c>
      <c r="AP1605" s="51">
        <v>2.6723900477170841</v>
      </c>
      <c r="AQ1605" s="51">
        <v>2.6001219133116025</v>
      </c>
      <c r="AR1605" s="67">
        <v>0.05</v>
      </c>
      <c r="AS1605" s="99" t="s">
        <v>1590</v>
      </c>
      <c r="AT1605" s="54">
        <v>3.9604973243243236</v>
      </c>
      <c r="AU1605" s="54">
        <v>2.4904547372863188</v>
      </c>
      <c r="AV1605" s="55">
        <v>3.8913163540155393</v>
      </c>
      <c r="AW1605" s="55">
        <v>2.5404547372863187</v>
      </c>
      <c r="AX1605" s="56">
        <v>0.26049732432433359</v>
      </c>
      <c r="AY1605" s="56">
        <v>-0.20954526271367113</v>
      </c>
      <c r="AZ1605" s="56">
        <v>5.0952061610662458E-2</v>
      </c>
      <c r="BA1605" s="56">
        <v>0.47004258703800472</v>
      </c>
      <c r="BB1605" s="61">
        <v>-251</v>
      </c>
      <c r="BC1605" s="57">
        <v>170</v>
      </c>
      <c r="BD1605" s="57">
        <v>138</v>
      </c>
      <c r="BE1605" s="57">
        <v>105</v>
      </c>
      <c r="BF1605" s="95">
        <v>0.71539519753119207</v>
      </c>
      <c r="BG1605" s="58">
        <v>0.37089628582113587</v>
      </c>
      <c r="BH1605" s="58">
        <v>0.41971636356210762</v>
      </c>
      <c r="BI1605" s="58">
        <v>0.48720431772715744</v>
      </c>
      <c r="BJ1605" s="57">
        <v>-233</v>
      </c>
      <c r="BK1605" s="57">
        <v>168</v>
      </c>
      <c r="BL1605" s="57">
        <v>137</v>
      </c>
      <c r="BM1605" s="57">
        <v>104</v>
      </c>
      <c r="BN1605" s="58">
        <v>0.69926071547870194</v>
      </c>
      <c r="BO1605" s="58">
        <v>0.37300241197949546</v>
      </c>
      <c r="BP1605" s="58">
        <v>0.42214078161865509</v>
      </c>
      <c r="BQ1605" s="58">
        <v>0.48939568172226006</v>
      </c>
      <c r="BR1605" s="36">
        <v>3.75</v>
      </c>
      <c r="BS1605" s="36">
        <v>3.85</v>
      </c>
      <c r="BT1605" s="36">
        <v>0.48299999999999998</v>
      </c>
      <c r="BU1605" s="36">
        <v>0.22427</v>
      </c>
      <c r="BV1605" s="36">
        <v>0.246977071999647</v>
      </c>
      <c r="BW1605" s="36">
        <v>0.31620999999999999</v>
      </c>
    </row>
    <row r="1606" spans="1:75" s="36" customFormat="1" ht="16.75" customHeight="1" x14ac:dyDescent="0.2">
      <c r="A1606" s="36" t="s">
        <v>1985</v>
      </c>
      <c r="B1606" s="36">
        <v>2025020772</v>
      </c>
      <c r="C1606" s="35">
        <v>46041</v>
      </c>
      <c r="D1606" s="45" t="s">
        <v>6</v>
      </c>
      <c r="E1606" s="36" t="s">
        <v>21</v>
      </c>
      <c r="F1606" s="45">
        <v>1</v>
      </c>
      <c r="G1606" s="45">
        <v>1</v>
      </c>
      <c r="H1606" s="36" t="s">
        <v>46</v>
      </c>
      <c r="I1606" s="36" t="s">
        <v>1430</v>
      </c>
      <c r="J1606" s="46" t="s">
        <v>163</v>
      </c>
      <c r="K1606" s="47">
        <v>2.96</v>
      </c>
      <c r="L1606" s="48">
        <v>0.15</v>
      </c>
      <c r="M1606" s="49">
        <v>0.1</v>
      </c>
      <c r="N1606" s="36">
        <v>3.0499999999999901</v>
      </c>
      <c r="O1606" s="36">
        <v>2.7999999999999901</v>
      </c>
      <c r="P1606" s="70">
        <v>3.0499999999999901</v>
      </c>
      <c r="Q1606" s="36">
        <v>2.7999999999999901</v>
      </c>
      <c r="R1606" s="50">
        <v>3.0182137937892595</v>
      </c>
      <c r="S1606" s="50">
        <v>2.9009728046822225</v>
      </c>
      <c r="T1606" s="50">
        <v>3.0182137937892595</v>
      </c>
      <c r="U1606" s="50">
        <v>2.9734971247992776</v>
      </c>
      <c r="V1606" s="50">
        <v>0.95</v>
      </c>
      <c r="W1606" s="50">
        <v>0.95302926576458757</v>
      </c>
      <c r="X1606" s="50">
        <v>1.0603362342314224</v>
      </c>
      <c r="Y1606" s="50">
        <v>0.92054792379286388</v>
      </c>
      <c r="Z1606" s="50">
        <v>0.97499999999999998</v>
      </c>
      <c r="AA1606" s="51">
        <v>1</v>
      </c>
      <c r="AB1606" s="51">
        <v>1.0249999999999999</v>
      </c>
      <c r="AC1606" s="51">
        <v>1</v>
      </c>
      <c r="AD1606" s="51">
        <v>1</v>
      </c>
      <c r="AE1606" s="51">
        <v>1</v>
      </c>
      <c r="AF1606" s="51">
        <v>1</v>
      </c>
      <c r="AG1606" s="52">
        <v>1</v>
      </c>
      <c r="AH1606" s="52">
        <v>1</v>
      </c>
      <c r="AI1606" s="53">
        <v>1519</v>
      </c>
      <c r="AJ1606" s="53">
        <v>1439</v>
      </c>
      <c r="AK1606" s="51">
        <v>2.98</v>
      </c>
      <c r="AL1606" s="51">
        <v>3</v>
      </c>
      <c r="AM1606" s="51">
        <v>3.21</v>
      </c>
      <c r="AN1606" s="51">
        <v>3.18</v>
      </c>
      <c r="AO1606" s="51">
        <v>3.1074009117863435</v>
      </c>
      <c r="AP1606" s="51">
        <v>3.065558047703167</v>
      </c>
      <c r="AQ1606" s="51">
        <v>3.12975</v>
      </c>
      <c r="AR1606" s="67">
        <v>0.05</v>
      </c>
      <c r="AS1606" s="99" t="s">
        <v>1591</v>
      </c>
      <c r="AT1606" s="54">
        <v>3.0518118791091569</v>
      </c>
      <c r="AU1606" s="54">
        <v>3.0448613614359266</v>
      </c>
      <c r="AV1606" s="55">
        <v>3.001811879109157</v>
      </c>
      <c r="AW1606" s="55">
        <v>3.0982710301500149</v>
      </c>
      <c r="AX1606" s="56">
        <v>1.8118791091668029E-3</v>
      </c>
      <c r="AY1606" s="56">
        <v>0.24486136143593651</v>
      </c>
      <c r="AZ1606" s="56">
        <v>0.24667324054510331</v>
      </c>
      <c r="BA1606" s="56">
        <v>-0.24304948232676971</v>
      </c>
      <c r="BB1606" s="61">
        <v>-102</v>
      </c>
      <c r="BC1606" s="57">
        <v>-136</v>
      </c>
      <c r="BD1606" s="57">
        <v>-109</v>
      </c>
      <c r="BE1606" s="57">
        <v>116</v>
      </c>
      <c r="BF1606" s="95">
        <v>0.50558467444009292</v>
      </c>
      <c r="BG1606" s="58">
        <v>0.57633381752463619</v>
      </c>
      <c r="BH1606" s="58">
        <v>0.52229566202006383</v>
      </c>
      <c r="BI1606" s="58">
        <v>0.46321677057979127</v>
      </c>
      <c r="BJ1606" s="57">
        <v>108</v>
      </c>
      <c r="BK1606" s="57">
        <v>-136</v>
      </c>
      <c r="BL1606" s="57">
        <v>-110</v>
      </c>
      <c r="BM1606" s="57">
        <v>116</v>
      </c>
      <c r="BN1606" s="58">
        <v>0.48118811104502501</v>
      </c>
      <c r="BO1606" s="58">
        <v>0.57697372049544571</v>
      </c>
      <c r="BP1606" s="58">
        <v>0.52287217637986427</v>
      </c>
      <c r="BQ1606" s="58">
        <v>0.46358529029371287</v>
      </c>
      <c r="BR1606" s="36">
        <v>3.75</v>
      </c>
      <c r="BS1606" s="36">
        <v>3.9</v>
      </c>
      <c r="BT1606" s="36">
        <v>0.47548000000000001</v>
      </c>
      <c r="BU1606" s="36">
        <v>0.22059000000000001</v>
      </c>
      <c r="BV1606" s="36">
        <v>0.24237995824634601</v>
      </c>
      <c r="BW1606" s="36">
        <v>0.31048999999999999</v>
      </c>
    </row>
    <row r="1607" spans="1:75" s="36" customFormat="1" ht="16.75" customHeight="1" x14ac:dyDescent="0.2">
      <c r="A1607" s="36" t="s">
        <v>1986</v>
      </c>
      <c r="B1607" s="36">
        <v>2025020772</v>
      </c>
      <c r="C1607" s="35">
        <v>46041</v>
      </c>
      <c r="D1607" s="45" t="s">
        <v>9</v>
      </c>
      <c r="E1607" s="36" t="s">
        <v>13</v>
      </c>
      <c r="F1607" s="45">
        <v>1</v>
      </c>
      <c r="G1607" s="45">
        <v>1</v>
      </c>
      <c r="H1607" s="36" t="s">
        <v>47</v>
      </c>
      <c r="I1607" s="36" t="s">
        <v>376</v>
      </c>
      <c r="J1607" s="46" t="s">
        <v>184</v>
      </c>
      <c r="K1607" s="47">
        <v>2.96</v>
      </c>
      <c r="L1607" s="48">
        <v>0.15</v>
      </c>
      <c r="M1607" s="49">
        <v>0.1</v>
      </c>
      <c r="N1607" s="36">
        <v>2.7999999999999901</v>
      </c>
      <c r="O1607" s="36">
        <v>3.0499999999999901</v>
      </c>
      <c r="P1607" s="70">
        <v>2.7999999999999901</v>
      </c>
      <c r="Q1607" s="36">
        <v>3.0499999999999901</v>
      </c>
      <c r="R1607" s="50">
        <v>2.4625028340486455</v>
      </c>
      <c r="S1607" s="50">
        <v>3.178842780774175</v>
      </c>
      <c r="T1607" s="50">
        <v>2.4625028340486455</v>
      </c>
      <c r="U1607" s="50">
        <v>3.178842780774175</v>
      </c>
      <c r="V1607" s="50">
        <v>1.048</v>
      </c>
      <c r="W1607" s="50">
        <v>1.0491546019013618</v>
      </c>
      <c r="X1607" s="50">
        <v>1.0844594594594594</v>
      </c>
      <c r="Y1607" s="50">
        <v>1.0067567567567568</v>
      </c>
      <c r="Z1607" s="50">
        <v>1</v>
      </c>
      <c r="AA1607" s="51">
        <v>1</v>
      </c>
      <c r="AB1607" s="51">
        <v>1</v>
      </c>
      <c r="AC1607" s="51">
        <v>1</v>
      </c>
      <c r="AD1607" s="51">
        <v>1</v>
      </c>
      <c r="AE1607" s="51">
        <v>1</v>
      </c>
      <c r="AF1607" s="51">
        <v>1</v>
      </c>
      <c r="AG1607" s="52">
        <v>1</v>
      </c>
      <c r="AH1607" s="52">
        <v>1</v>
      </c>
      <c r="AI1607" s="53">
        <v>1514</v>
      </c>
      <c r="AJ1607" s="53">
        <v>1442</v>
      </c>
      <c r="AK1607" s="51">
        <v>2.7248218544268772</v>
      </c>
      <c r="AL1607" s="51">
        <v>2.68</v>
      </c>
      <c r="AM1607" s="51">
        <v>3.1385952533250103</v>
      </c>
      <c r="AN1607" s="51">
        <v>3.16</v>
      </c>
      <c r="AO1607" s="51">
        <v>3.2049093315995498</v>
      </c>
      <c r="AP1607" s="51">
        <v>3.2009993489757433</v>
      </c>
      <c r="AQ1607" s="51">
        <v>3.1385952533250103</v>
      </c>
      <c r="AR1607" s="67">
        <v>-0.05</v>
      </c>
      <c r="AS1607" s="99" t="s">
        <v>1591</v>
      </c>
      <c r="AT1607" s="54">
        <v>3.0448613614359266</v>
      </c>
      <c r="AU1607" s="54">
        <v>3.0518118791091569</v>
      </c>
      <c r="AV1607" s="55">
        <v>3.0982710301500149</v>
      </c>
      <c r="AW1607" s="55">
        <v>3.001811879109157</v>
      </c>
      <c r="AX1607" s="56">
        <v>0.24486136143593651</v>
      </c>
      <c r="AY1607" s="56">
        <v>1.8118791091668029E-3</v>
      </c>
      <c r="AZ1607" s="56">
        <v>0.24667324054510331</v>
      </c>
      <c r="BA1607" s="56">
        <v>0.24304948232676971</v>
      </c>
      <c r="BB1607" s="61">
        <v>102</v>
      </c>
      <c r="BC1607" s="57">
        <v>136</v>
      </c>
      <c r="BD1607" s="57">
        <v>109</v>
      </c>
      <c r="BE1607" s="57">
        <v>-116</v>
      </c>
      <c r="BF1607" s="95">
        <v>0.49441532555990708</v>
      </c>
      <c r="BG1607" s="58">
        <v>0.42366618247536386</v>
      </c>
      <c r="BH1607" s="58">
        <v>0.47770433797993622</v>
      </c>
      <c r="BI1607" s="58">
        <v>0.53678322942020873</v>
      </c>
      <c r="BJ1607" s="57">
        <v>-108</v>
      </c>
      <c r="BK1607" s="57">
        <v>136</v>
      </c>
      <c r="BL1607" s="57">
        <v>110</v>
      </c>
      <c r="BM1607" s="57">
        <v>-116</v>
      </c>
      <c r="BN1607" s="58">
        <v>0.51881188895497499</v>
      </c>
      <c r="BO1607" s="58">
        <v>0.42302627950455424</v>
      </c>
      <c r="BP1607" s="58">
        <v>0.47712782362013578</v>
      </c>
      <c r="BQ1607" s="58">
        <v>0.53641470970628713</v>
      </c>
      <c r="BR1607" s="36">
        <v>3.75</v>
      </c>
      <c r="BS1607" s="36">
        <v>3.95</v>
      </c>
      <c r="BT1607" s="36">
        <v>0.46859000000000001</v>
      </c>
      <c r="BU1607" s="36">
        <v>0.21339</v>
      </c>
      <c r="BV1607" s="36">
        <v>0.23440949985170201</v>
      </c>
      <c r="BW1607" s="36">
        <v>0.30306</v>
      </c>
    </row>
    <row r="1608" spans="1:75" s="36" customFormat="1" ht="16.75" customHeight="1" x14ac:dyDescent="0.2">
      <c r="A1608" s="36" t="s">
        <v>1987</v>
      </c>
      <c r="B1608" s="36">
        <v>2025020773</v>
      </c>
      <c r="C1608" s="35">
        <v>46041</v>
      </c>
      <c r="D1608" s="45" t="s">
        <v>6</v>
      </c>
      <c r="E1608" s="36" t="s">
        <v>40</v>
      </c>
      <c r="F1608" s="45">
        <v>2</v>
      </c>
      <c r="G1608" s="45">
        <v>1</v>
      </c>
      <c r="H1608" s="36" t="s">
        <v>44</v>
      </c>
      <c r="I1608" s="36" t="s">
        <v>526</v>
      </c>
      <c r="J1608" s="46" t="s">
        <v>182</v>
      </c>
      <c r="K1608" s="47">
        <v>2.96</v>
      </c>
      <c r="L1608" s="48">
        <v>0.15</v>
      </c>
      <c r="M1608" s="49">
        <v>0.1</v>
      </c>
      <c r="N1608" s="36">
        <v>2.8499999999999899</v>
      </c>
      <c r="O1608" s="36">
        <v>3.69999999999999</v>
      </c>
      <c r="P1608" s="70">
        <v>2.8499999999999899</v>
      </c>
      <c r="Q1608" s="36">
        <v>3.69999999999999</v>
      </c>
      <c r="R1608" s="50">
        <v>3.0430567211498003</v>
      </c>
      <c r="S1608" s="50">
        <v>3.4410400846744453</v>
      </c>
      <c r="T1608" s="50">
        <v>2.997410870332553</v>
      </c>
      <c r="U1608" s="50">
        <v>3.4410400846744453</v>
      </c>
      <c r="V1608" s="50">
        <v>0.96</v>
      </c>
      <c r="W1608" s="50">
        <v>0.96305398776725637</v>
      </c>
      <c r="X1608" s="50">
        <v>0.94932432432432434</v>
      </c>
      <c r="Y1608" s="50">
        <v>1.0472972972972974</v>
      </c>
      <c r="Z1608" s="50">
        <v>1.03</v>
      </c>
      <c r="AA1608" s="51">
        <v>0.98499999999999999</v>
      </c>
      <c r="AB1608" s="51">
        <v>1</v>
      </c>
      <c r="AC1608" s="51">
        <v>1</v>
      </c>
      <c r="AD1608" s="51">
        <v>1</v>
      </c>
      <c r="AE1608" s="51">
        <v>1</v>
      </c>
      <c r="AF1608" s="51">
        <v>1</v>
      </c>
      <c r="AG1608" s="52">
        <v>1</v>
      </c>
      <c r="AH1608" s="52">
        <v>1</v>
      </c>
      <c r="AI1608" s="53">
        <v>1500</v>
      </c>
      <c r="AJ1608" s="53">
        <v>1440</v>
      </c>
      <c r="AK1608" s="51">
        <v>2.94</v>
      </c>
      <c r="AL1608" s="51">
        <v>2.9750000000000001</v>
      </c>
      <c r="AM1608" s="51">
        <v>3.34</v>
      </c>
      <c r="AN1608" s="51">
        <v>3.34</v>
      </c>
      <c r="AO1608" s="51">
        <v>3.4803722076739225</v>
      </c>
      <c r="AP1608" s="51">
        <v>3.4899570696050359</v>
      </c>
      <c r="AQ1608" s="51">
        <v>3.4401999999999999</v>
      </c>
      <c r="AR1608" s="67">
        <v>-7.0000000000000007E-2</v>
      </c>
      <c r="AS1608" s="99" t="s">
        <v>1590</v>
      </c>
      <c r="AT1608" s="54">
        <v>2.6747496735135137</v>
      </c>
      <c r="AU1608" s="54">
        <v>3.6684985947635131</v>
      </c>
      <c r="AV1608" s="55">
        <v>2.7447496735135135</v>
      </c>
      <c r="AW1608" s="55">
        <v>3.5913560132703739</v>
      </c>
      <c r="AX1608" s="56">
        <v>-0.1752503264864762</v>
      </c>
      <c r="AY1608" s="56">
        <v>-3.150140523647682E-2</v>
      </c>
      <c r="AZ1608" s="56">
        <v>-0.20675173172295302</v>
      </c>
      <c r="BA1608" s="56">
        <v>-0.14374892124999938</v>
      </c>
      <c r="BB1608" s="61">
        <v>187</v>
      </c>
      <c r="BC1608" s="57">
        <v>-159</v>
      </c>
      <c r="BD1608" s="57">
        <v>-129</v>
      </c>
      <c r="BE1608" s="57">
        <v>100</v>
      </c>
      <c r="BF1608" s="95">
        <v>0.34794939396146668</v>
      </c>
      <c r="BG1608" s="58">
        <v>0.61411002852962682</v>
      </c>
      <c r="BH1608" s="58">
        <v>0.56417271616068998</v>
      </c>
      <c r="BI1608" s="58">
        <v>0.49953248092774116</v>
      </c>
      <c r="BJ1608" s="57">
        <v>172</v>
      </c>
      <c r="BK1608" s="57">
        <v>-158</v>
      </c>
      <c r="BL1608" s="57">
        <v>-129</v>
      </c>
      <c r="BM1608" s="57">
        <v>100</v>
      </c>
      <c r="BN1608" s="58">
        <v>0.36762163434933165</v>
      </c>
      <c r="BO1608" s="58">
        <v>0.6120512347309035</v>
      </c>
      <c r="BP1608" s="58">
        <v>0.56279486160533654</v>
      </c>
      <c r="BQ1608" s="58">
        <v>0.49939963995071435</v>
      </c>
      <c r="BR1608" s="36">
        <v>3.75</v>
      </c>
      <c r="BS1608" s="36">
        <v>4</v>
      </c>
      <c r="BT1608" s="36">
        <v>0.45988000000000001</v>
      </c>
      <c r="BU1608" s="36">
        <v>0.21074999999999999</v>
      </c>
      <c r="BV1608" s="36">
        <v>0.23130618023772601</v>
      </c>
      <c r="BW1608" s="36">
        <v>0.29962</v>
      </c>
    </row>
    <row r="1609" spans="1:75" s="36" customFormat="1" ht="16.75" customHeight="1" x14ac:dyDescent="0.2">
      <c r="A1609" s="36" t="s">
        <v>1988</v>
      </c>
      <c r="B1609" s="36">
        <v>2025020773</v>
      </c>
      <c r="C1609" s="35">
        <v>46041</v>
      </c>
      <c r="D1609" s="45" t="s">
        <v>9</v>
      </c>
      <c r="E1609" s="36" t="s">
        <v>10</v>
      </c>
      <c r="F1609" s="45">
        <v>1</v>
      </c>
      <c r="G1609" s="45">
        <v>2</v>
      </c>
      <c r="H1609" s="36" t="s">
        <v>45</v>
      </c>
      <c r="I1609" s="36" t="s">
        <v>340</v>
      </c>
      <c r="J1609" s="46" t="s">
        <v>165</v>
      </c>
      <c r="K1609" s="47">
        <v>2.96</v>
      </c>
      <c r="L1609" s="48">
        <v>0.15</v>
      </c>
      <c r="M1609" s="49">
        <v>0.1</v>
      </c>
      <c r="N1609" s="36">
        <v>3.69999999999999</v>
      </c>
      <c r="O1609" s="36">
        <v>2.8499999999999899</v>
      </c>
      <c r="P1609" s="70">
        <v>3.69999999999999</v>
      </c>
      <c r="Q1609" s="36">
        <v>2.8499999999999899</v>
      </c>
      <c r="R1609" s="50">
        <v>3.1937797193086177</v>
      </c>
      <c r="S1609" s="50">
        <v>2.9084997913030399</v>
      </c>
      <c r="T1609" s="50">
        <v>3.0819974291328158</v>
      </c>
      <c r="U1609" s="50">
        <v>3.0248397829551616</v>
      </c>
      <c r="V1609" s="50">
        <v>1.0349999999999999</v>
      </c>
      <c r="W1609" s="50">
        <v>1.0329456510400874</v>
      </c>
      <c r="X1609" s="50">
        <v>1.1283783783783783</v>
      </c>
      <c r="Y1609" s="50">
        <v>0.9932432432432432</v>
      </c>
      <c r="Z1609" s="50">
        <v>1</v>
      </c>
      <c r="AA1609" s="51">
        <v>0.96499999999999997</v>
      </c>
      <c r="AB1609" s="51">
        <v>1.04</v>
      </c>
      <c r="AC1609" s="51">
        <v>1</v>
      </c>
      <c r="AD1609" s="51">
        <v>1</v>
      </c>
      <c r="AE1609" s="51">
        <v>1</v>
      </c>
      <c r="AF1609" s="51">
        <v>1</v>
      </c>
      <c r="AG1609" s="52">
        <v>1</v>
      </c>
      <c r="AH1609" s="52">
        <v>1</v>
      </c>
      <c r="AI1609" s="53">
        <v>1520</v>
      </c>
      <c r="AJ1609" s="53">
        <v>1456</v>
      </c>
      <c r="AK1609" s="51">
        <v>3.1</v>
      </c>
      <c r="AL1609" s="51">
        <v>3.1123902235436551</v>
      </c>
      <c r="AM1609" s="51">
        <v>2.81</v>
      </c>
      <c r="AN1609" s="51">
        <v>2.824774968695456</v>
      </c>
      <c r="AO1609" s="51">
        <v>2.7731581608301381</v>
      </c>
      <c r="AP1609" s="51">
        <v>2.7934594054010731</v>
      </c>
      <c r="AQ1609" s="51">
        <v>2.81</v>
      </c>
      <c r="AR1609" s="67">
        <v>7.0000000000000007E-2</v>
      </c>
      <c r="AS1609" s="99" t="s">
        <v>1590</v>
      </c>
      <c r="AT1609" s="54">
        <v>3.6684985947635131</v>
      </c>
      <c r="AU1609" s="54">
        <v>2.6747496735135137</v>
      </c>
      <c r="AV1609" s="55">
        <v>3.5913560132703739</v>
      </c>
      <c r="AW1609" s="55">
        <v>2.7447496735135135</v>
      </c>
      <c r="AX1609" s="56">
        <v>-3.150140523647682E-2</v>
      </c>
      <c r="AY1609" s="56">
        <v>-0.1752503264864762</v>
      </c>
      <c r="AZ1609" s="56">
        <v>-0.20675173172295302</v>
      </c>
      <c r="BA1609" s="56">
        <v>0.14374892124999938</v>
      </c>
      <c r="BB1609" s="61">
        <v>-187</v>
      </c>
      <c r="BC1609" s="57">
        <v>159</v>
      </c>
      <c r="BD1609" s="57">
        <v>129</v>
      </c>
      <c r="BE1609" s="57">
        <v>-100</v>
      </c>
      <c r="BF1609" s="95">
        <v>0.65205060603853338</v>
      </c>
      <c r="BG1609" s="58">
        <v>0.38588997147037318</v>
      </c>
      <c r="BH1609" s="58">
        <v>0.43582728383931002</v>
      </c>
      <c r="BI1609" s="58">
        <v>0.50046751907225884</v>
      </c>
      <c r="BJ1609" s="57">
        <v>-172</v>
      </c>
      <c r="BK1609" s="57">
        <v>158</v>
      </c>
      <c r="BL1609" s="57">
        <v>129</v>
      </c>
      <c r="BM1609" s="57">
        <v>-100</v>
      </c>
      <c r="BN1609" s="58">
        <v>0.63237836565066829</v>
      </c>
      <c r="BO1609" s="58">
        <v>0.3879487652690965</v>
      </c>
      <c r="BP1609" s="58">
        <v>0.43720513839466346</v>
      </c>
      <c r="BQ1609" s="58">
        <v>0.50060036004928565</v>
      </c>
      <c r="BR1609" s="36">
        <v>3.75</v>
      </c>
      <c r="BS1609" s="36">
        <v>4.05</v>
      </c>
      <c r="BT1609" s="36">
        <v>0.45401999999999998</v>
      </c>
      <c r="BU1609" s="36">
        <v>0.20427999999999999</v>
      </c>
      <c r="BV1609" s="36">
        <v>0.223939663016191</v>
      </c>
      <c r="BW1609" s="36">
        <v>0.29207</v>
      </c>
    </row>
    <row r="1610" spans="1:75" s="36" customFormat="1" ht="16.75" customHeight="1" x14ac:dyDescent="0.2">
      <c r="A1610" s="36" t="s">
        <v>1989</v>
      </c>
      <c r="B1610" s="36">
        <v>2025020774</v>
      </c>
      <c r="C1610" s="35">
        <v>46041</v>
      </c>
      <c r="D1610" s="45" t="s">
        <v>6</v>
      </c>
      <c r="E1610" s="36" t="s">
        <v>33</v>
      </c>
      <c r="F1610" s="45">
        <v>1</v>
      </c>
      <c r="G1610" s="45">
        <v>1</v>
      </c>
      <c r="H1610" s="36" t="s">
        <v>46</v>
      </c>
      <c r="I1610" s="36" t="s">
        <v>356</v>
      </c>
      <c r="J1610" s="46" t="s">
        <v>169</v>
      </c>
      <c r="K1610" s="47">
        <v>2.96</v>
      </c>
      <c r="L1610" s="48">
        <v>0.15</v>
      </c>
      <c r="M1610" s="49">
        <v>0.1</v>
      </c>
      <c r="N1610" s="36">
        <v>2.9999999999999898</v>
      </c>
      <c r="O1610" s="36">
        <v>2.94999999999999</v>
      </c>
      <c r="P1610" s="70">
        <v>2.9999999999999898</v>
      </c>
      <c r="Q1610" s="36">
        <v>2.94999999999999</v>
      </c>
      <c r="R1610" s="50">
        <v>3.3710380207999462</v>
      </c>
      <c r="S1610" s="50">
        <v>2.75177577906384</v>
      </c>
      <c r="T1610" s="50">
        <v>3.1687757395519491</v>
      </c>
      <c r="U1610" s="50">
        <v>2.8618468102263939</v>
      </c>
      <c r="V1610" s="50">
        <v>0.95</v>
      </c>
      <c r="W1610" s="50">
        <v>0.95302926576458757</v>
      </c>
      <c r="X1610" s="50">
        <v>1.013982372349626</v>
      </c>
      <c r="Y1610" s="50">
        <v>1.0337837837837838</v>
      </c>
      <c r="Z1610" s="50">
        <v>0.99</v>
      </c>
      <c r="AA1610" s="51">
        <v>0.94</v>
      </c>
      <c r="AB1610" s="51">
        <v>1.04</v>
      </c>
      <c r="AC1610" s="51">
        <v>1</v>
      </c>
      <c r="AD1610" s="51">
        <v>1</v>
      </c>
      <c r="AE1610" s="51">
        <v>1</v>
      </c>
      <c r="AF1610" s="51">
        <v>1</v>
      </c>
      <c r="AG1610" s="52">
        <v>1</v>
      </c>
      <c r="AH1610" s="52">
        <v>1</v>
      </c>
      <c r="AI1610" s="53">
        <v>1508</v>
      </c>
      <c r="AJ1610" s="53">
        <v>1466</v>
      </c>
      <c r="AK1610" s="51">
        <v>3.13</v>
      </c>
      <c r="AL1610" s="51">
        <v>3.1631217689012718</v>
      </c>
      <c r="AM1610" s="51">
        <v>2.8660711272469657</v>
      </c>
      <c r="AN1610" s="51">
        <v>2.8489268250194968</v>
      </c>
      <c r="AO1610" s="51">
        <v>2.8636981161907831</v>
      </c>
      <c r="AP1610" s="51">
        <v>2.8427821019531461</v>
      </c>
      <c r="AQ1610" s="51">
        <v>2.8374104159744959</v>
      </c>
      <c r="AR1610" s="67">
        <v>0.05</v>
      </c>
      <c r="AS1610" s="99" t="s">
        <v>1590</v>
      </c>
      <c r="AT1610" s="54">
        <v>2.8266382977513622</v>
      </c>
      <c r="AU1610" s="54">
        <v>3.0191472767691363</v>
      </c>
      <c r="AV1610" s="55">
        <v>2.7766382977513624</v>
      </c>
      <c r="AW1610" s="55">
        <v>3.0725286157780269</v>
      </c>
      <c r="AX1610" s="56">
        <v>-0.17336170224862757</v>
      </c>
      <c r="AY1610" s="56">
        <v>6.9147276769146337E-2</v>
      </c>
      <c r="AZ1610" s="56">
        <v>-0.10421442547948123</v>
      </c>
      <c r="BA1610" s="56">
        <v>-0.24250897901777391</v>
      </c>
      <c r="BB1610" s="61">
        <v>116</v>
      </c>
      <c r="BC1610" s="57">
        <v>-116</v>
      </c>
      <c r="BD1610" s="57">
        <v>110</v>
      </c>
      <c r="BE1610" s="57">
        <v>136</v>
      </c>
      <c r="BF1610" s="95">
        <v>0.46358996894556403</v>
      </c>
      <c r="BG1610" s="58">
        <v>0.53662313769914072</v>
      </c>
      <c r="BH1610" s="58">
        <v>0.47726112085050898</v>
      </c>
      <c r="BI1610" s="58">
        <v>0.42306168080220319</v>
      </c>
      <c r="BJ1610" s="57">
        <v>123</v>
      </c>
      <c r="BK1610" s="57">
        <v>-116</v>
      </c>
      <c r="BL1610" s="57">
        <v>109</v>
      </c>
      <c r="BM1610" s="57">
        <v>136</v>
      </c>
      <c r="BN1610" s="58">
        <v>0.4491259791440716</v>
      </c>
      <c r="BO1610" s="58">
        <v>0.53695953383728323</v>
      </c>
      <c r="BP1610" s="58">
        <v>0.47788438239992259</v>
      </c>
      <c r="BQ1610" s="58">
        <v>0.42381305172445194</v>
      </c>
      <c r="BR1610" s="36">
        <v>3.75</v>
      </c>
      <c r="BS1610" s="36">
        <v>4.0999999999999996</v>
      </c>
      <c r="BT1610" s="36">
        <v>0.44836999999999999</v>
      </c>
      <c r="BU1610" s="36">
        <v>0.1981</v>
      </c>
      <c r="BV1610" s="36">
        <v>0.21668033907574499</v>
      </c>
      <c r="BW1610" s="36">
        <v>0.28384999999999999</v>
      </c>
    </row>
    <row r="1611" spans="1:75" s="36" customFormat="1" ht="16.75" customHeight="1" x14ac:dyDescent="0.2">
      <c r="A1611" s="36" t="s">
        <v>1990</v>
      </c>
      <c r="B1611" s="36">
        <v>2025020774</v>
      </c>
      <c r="C1611" s="35">
        <v>46041</v>
      </c>
      <c r="D1611" s="45" t="s">
        <v>9</v>
      </c>
      <c r="E1611" s="36" t="s">
        <v>18</v>
      </c>
      <c r="F1611" s="45">
        <v>1</v>
      </c>
      <c r="G1611" s="45">
        <v>1</v>
      </c>
      <c r="H1611" s="36" t="s">
        <v>47</v>
      </c>
      <c r="I1611" s="36" t="s">
        <v>930</v>
      </c>
      <c r="J1611" s="46" t="s">
        <v>190</v>
      </c>
      <c r="K1611" s="47">
        <v>2.96</v>
      </c>
      <c r="L1611" s="48">
        <v>0.15</v>
      </c>
      <c r="M1611" s="49">
        <v>0.1</v>
      </c>
      <c r="N1611" s="36">
        <v>2.94999999999999</v>
      </c>
      <c r="O1611" s="36">
        <v>2.9999999999999898</v>
      </c>
      <c r="P1611" s="70">
        <v>2.94999999999999</v>
      </c>
      <c r="Q1611" s="36">
        <v>2.9999999999999898</v>
      </c>
      <c r="R1611" s="50">
        <v>2.9379710098205711</v>
      </c>
      <c r="S1611" s="50">
        <v>3.2325215538818179</v>
      </c>
      <c r="T1611" s="50">
        <v>2.8204521694277482</v>
      </c>
      <c r="U1611" s="50">
        <v>3.264846769420636</v>
      </c>
      <c r="V1611" s="50">
        <v>1.048</v>
      </c>
      <c r="W1611" s="50">
        <v>1.0491546019013618</v>
      </c>
      <c r="X1611" s="50">
        <v>0.96826727271856949</v>
      </c>
      <c r="Y1611" s="50">
        <v>1.0574324324324325</v>
      </c>
      <c r="Z1611" s="50">
        <v>0.97</v>
      </c>
      <c r="AA1611" s="51">
        <v>0.96</v>
      </c>
      <c r="AB1611" s="51">
        <v>1.01</v>
      </c>
      <c r="AC1611" s="51">
        <v>1</v>
      </c>
      <c r="AD1611" s="51">
        <v>1</v>
      </c>
      <c r="AE1611" s="51">
        <v>1</v>
      </c>
      <c r="AF1611" s="51">
        <v>1</v>
      </c>
      <c r="AG1611" s="52">
        <v>1</v>
      </c>
      <c r="AH1611" s="52">
        <v>1</v>
      </c>
      <c r="AI1611" s="53">
        <v>1524</v>
      </c>
      <c r="AJ1611" s="53">
        <v>1454</v>
      </c>
      <c r="AK1611" s="51">
        <v>3.06</v>
      </c>
      <c r="AL1611" s="51">
        <v>3.04</v>
      </c>
      <c r="AM1611" s="51">
        <v>3.0013878221548929</v>
      </c>
      <c r="AN1611" s="51">
        <v>3.0360578819139317</v>
      </c>
      <c r="AO1611" s="51">
        <v>3.0124223387862998</v>
      </c>
      <c r="AP1611" s="51">
        <v>3.030890874058159</v>
      </c>
      <c r="AQ1611" s="51">
        <v>2.911346187490246</v>
      </c>
      <c r="AR1611" s="67">
        <v>-0.05</v>
      </c>
      <c r="AS1611" s="99" t="s">
        <v>1590</v>
      </c>
      <c r="AT1611" s="54">
        <v>3.0191472767691363</v>
      </c>
      <c r="AU1611" s="54">
        <v>2.8266382977513622</v>
      </c>
      <c r="AV1611" s="55">
        <v>3.0725286157780269</v>
      </c>
      <c r="AW1611" s="55">
        <v>2.7766382977513624</v>
      </c>
      <c r="AX1611" s="56">
        <v>6.9147276769146337E-2</v>
      </c>
      <c r="AY1611" s="56">
        <v>-0.17336170224862757</v>
      </c>
      <c r="AZ1611" s="56">
        <v>-0.10421442547948123</v>
      </c>
      <c r="BA1611" s="56">
        <v>0.24250897901777391</v>
      </c>
      <c r="BB1611" s="61">
        <v>-116</v>
      </c>
      <c r="BC1611" s="57">
        <v>116</v>
      </c>
      <c r="BD1611" s="57">
        <v>-110</v>
      </c>
      <c r="BE1611" s="57">
        <v>-136</v>
      </c>
      <c r="BF1611" s="95">
        <v>0.53641003105443597</v>
      </c>
      <c r="BG1611" s="58">
        <v>0.46337686230085928</v>
      </c>
      <c r="BH1611" s="58">
        <v>0.52273887914949102</v>
      </c>
      <c r="BI1611" s="58">
        <v>0.57693831919779681</v>
      </c>
      <c r="BJ1611" s="57">
        <v>-123</v>
      </c>
      <c r="BK1611" s="57">
        <v>116</v>
      </c>
      <c r="BL1611" s="57">
        <v>-109</v>
      </c>
      <c r="BM1611" s="57">
        <v>-136</v>
      </c>
      <c r="BN1611" s="58">
        <v>0.5508740208559284</v>
      </c>
      <c r="BO1611" s="58">
        <v>0.46304046616271677</v>
      </c>
      <c r="BP1611" s="58">
        <v>0.52211561760007741</v>
      </c>
      <c r="BQ1611" s="58">
        <v>0.57618694827554806</v>
      </c>
      <c r="BR1611" s="36">
        <v>3.75</v>
      </c>
      <c r="BS1611" s="36">
        <v>4.1500000000000004</v>
      </c>
      <c r="BT1611" s="36">
        <v>0.44098999999999999</v>
      </c>
      <c r="BU1611" s="36">
        <v>0.19492999999999999</v>
      </c>
      <c r="BV1611" s="36">
        <v>0.213255002352117</v>
      </c>
      <c r="BW1611" s="36">
        <v>0.28086</v>
      </c>
    </row>
    <row r="1612" spans="1:75" s="36" customFormat="1" ht="16.75" customHeight="1" x14ac:dyDescent="0.2">
      <c r="A1612" s="36" t="s">
        <v>1991</v>
      </c>
      <c r="B1612" s="36">
        <v>2025020775</v>
      </c>
      <c r="C1612" s="35">
        <v>46041</v>
      </c>
      <c r="D1612" s="45" t="s">
        <v>6</v>
      </c>
      <c r="E1612" s="36" t="s">
        <v>43</v>
      </c>
      <c r="F1612" s="45">
        <v>1</v>
      </c>
      <c r="G1612" s="45">
        <v>1</v>
      </c>
      <c r="H1612" s="36" t="s">
        <v>46</v>
      </c>
      <c r="I1612" s="36" t="s">
        <v>342</v>
      </c>
      <c r="J1612" s="46" t="s">
        <v>231</v>
      </c>
      <c r="K1612" s="47">
        <v>2.96</v>
      </c>
      <c r="L1612" s="48">
        <v>0.15</v>
      </c>
      <c r="M1612" s="49">
        <v>0.1</v>
      </c>
      <c r="N1612" s="36">
        <v>2.5499999999999901</v>
      </c>
      <c r="O1612" s="36">
        <v>3.69999999999999</v>
      </c>
      <c r="P1612" s="70">
        <v>2.5499999999999901</v>
      </c>
      <c r="Q1612" s="36">
        <v>3.69999999999999</v>
      </c>
      <c r="R1612" s="50">
        <v>2.7315673227327695</v>
      </c>
      <c r="S1612" s="50">
        <v>3.1490425345289026</v>
      </c>
      <c r="T1612" s="50">
        <v>2.7042516495054416</v>
      </c>
      <c r="U1612" s="50">
        <v>3.2435138105647696</v>
      </c>
      <c r="V1612" s="50">
        <v>0.95</v>
      </c>
      <c r="W1612" s="50">
        <v>0.95302926576458757</v>
      </c>
      <c r="X1612" s="50">
        <v>0.94682681594050688</v>
      </c>
      <c r="Y1612" s="50">
        <v>1.0722807950987863</v>
      </c>
      <c r="Z1612" s="50">
        <v>1.04</v>
      </c>
      <c r="AA1612" s="51">
        <v>0.99</v>
      </c>
      <c r="AB1612" s="51">
        <v>1.03</v>
      </c>
      <c r="AC1612" s="51">
        <v>1</v>
      </c>
      <c r="AD1612" s="51">
        <v>1</v>
      </c>
      <c r="AE1612" s="51">
        <v>1</v>
      </c>
      <c r="AF1612" s="51">
        <v>1</v>
      </c>
      <c r="AG1612" s="52">
        <v>1</v>
      </c>
      <c r="AH1612" s="52">
        <v>1</v>
      </c>
      <c r="AI1612" s="53">
        <v>1511</v>
      </c>
      <c r="AJ1612" s="53">
        <v>1438</v>
      </c>
      <c r="AK1612" s="51">
        <v>2.81</v>
      </c>
      <c r="AL1612" s="51">
        <v>2.7978253633115058</v>
      </c>
      <c r="AM1612" s="51">
        <v>3.012078480501863</v>
      </c>
      <c r="AN1612" s="51">
        <v>3.01</v>
      </c>
      <c r="AO1612" s="51">
        <v>3.0839400028744555</v>
      </c>
      <c r="AP1612" s="51">
        <v>3.112599637829796</v>
      </c>
      <c r="AQ1612" s="51">
        <v>3.1325616197219377</v>
      </c>
      <c r="AR1612" s="67">
        <v>-2.5000000000000001E-2</v>
      </c>
      <c r="AS1612" s="99" t="s">
        <v>1590</v>
      </c>
      <c r="AT1612" s="54">
        <v>2.5898811822502252</v>
      </c>
      <c r="AU1612" s="54">
        <v>3.5601778983261219</v>
      </c>
      <c r="AV1612" s="55">
        <v>2.6148811822502251</v>
      </c>
      <c r="AW1612" s="55">
        <v>3.5390726722985062</v>
      </c>
      <c r="AX1612" s="56">
        <v>3.9881182250235181E-2</v>
      </c>
      <c r="AY1612" s="56">
        <v>-0.1398221016738681</v>
      </c>
      <c r="AZ1612" s="56">
        <v>-9.9940919423632923E-2</v>
      </c>
      <c r="BA1612" s="56">
        <v>0.17970328392410329</v>
      </c>
      <c r="BB1612" s="61">
        <v>186</v>
      </c>
      <c r="BC1612" s="57">
        <v>-141</v>
      </c>
      <c r="BD1612" s="57">
        <v>-113</v>
      </c>
      <c r="BE1612" s="57">
        <v>113</v>
      </c>
      <c r="BF1612" s="95">
        <v>0.34915942863825733</v>
      </c>
      <c r="BG1612" s="58">
        <v>0.5856036530682962</v>
      </c>
      <c r="BH1612" s="58">
        <v>0.53103375472856229</v>
      </c>
      <c r="BI1612" s="58">
        <v>0.46923163043757055</v>
      </c>
      <c r="BJ1612" s="57">
        <v>181</v>
      </c>
      <c r="BK1612" s="57">
        <v>-141</v>
      </c>
      <c r="BL1612" s="57">
        <v>-113</v>
      </c>
      <c r="BM1612" s="57">
        <v>113</v>
      </c>
      <c r="BN1612" s="58">
        <v>0.35542673831938154</v>
      </c>
      <c r="BO1612" s="58">
        <v>0.58520067836594769</v>
      </c>
      <c r="BP1612" s="58">
        <v>0.53079076278051351</v>
      </c>
      <c r="BQ1612" s="58">
        <v>0.46923762863230467</v>
      </c>
      <c r="BR1612" s="36">
        <v>3.75</v>
      </c>
      <c r="BS1612" s="36">
        <v>4.2</v>
      </c>
      <c r="BT1612" s="36">
        <v>0.43584000000000001</v>
      </c>
      <c r="BU1612" s="36">
        <v>0.18858</v>
      </c>
      <c r="BV1612" s="36">
        <v>0.20640288950911101</v>
      </c>
      <c r="BW1612" s="36">
        <v>0.27493000000000001</v>
      </c>
    </row>
    <row r="1613" spans="1:75" s="36" customFormat="1" ht="16.75" customHeight="1" x14ac:dyDescent="0.2">
      <c r="A1613" s="36" t="s">
        <v>1992</v>
      </c>
      <c r="B1613" s="36">
        <v>2025020775</v>
      </c>
      <c r="C1613" s="35">
        <v>46041</v>
      </c>
      <c r="D1613" s="45" t="s">
        <v>9</v>
      </c>
      <c r="E1613" s="36" t="s">
        <v>25</v>
      </c>
      <c r="F1613" s="45">
        <v>1</v>
      </c>
      <c r="G1613" s="45">
        <v>1</v>
      </c>
      <c r="H1613" s="36" t="s">
        <v>47</v>
      </c>
      <c r="I1613" s="36" t="s">
        <v>374</v>
      </c>
      <c r="J1613" s="46" t="s">
        <v>195</v>
      </c>
      <c r="K1613" s="47">
        <v>2.96</v>
      </c>
      <c r="L1613" s="48">
        <v>0.15</v>
      </c>
      <c r="M1613" s="49">
        <v>0.1</v>
      </c>
      <c r="N1613" s="36">
        <v>3.69999999999999</v>
      </c>
      <c r="O1613" s="36">
        <v>2.5499999999999901</v>
      </c>
      <c r="P1613" s="70">
        <v>3.69999999999999</v>
      </c>
      <c r="Q1613" s="36">
        <v>2.5499999999999901</v>
      </c>
      <c r="R1613" s="50">
        <v>3.3182758183642487</v>
      </c>
      <c r="S1613" s="50">
        <v>2.7243810407481139</v>
      </c>
      <c r="T1613" s="50">
        <v>3.2353189229051424</v>
      </c>
      <c r="U1613" s="50">
        <v>2.846978187581779</v>
      </c>
      <c r="V1613" s="50">
        <v>1.048</v>
      </c>
      <c r="W1613" s="50">
        <v>1.0491546019013618</v>
      </c>
      <c r="X1613" s="50">
        <v>1.0175940812506294</v>
      </c>
      <c r="Y1613" s="50">
        <v>0.94932432432432434</v>
      </c>
      <c r="Z1613" s="50">
        <v>1</v>
      </c>
      <c r="AA1613" s="51">
        <v>0.97499999999999998</v>
      </c>
      <c r="AB1613" s="51">
        <v>1.0449999999999999</v>
      </c>
      <c r="AC1613" s="51">
        <v>1</v>
      </c>
      <c r="AD1613" s="51">
        <v>1</v>
      </c>
      <c r="AE1613" s="51">
        <v>1</v>
      </c>
      <c r="AF1613" s="51">
        <v>1</v>
      </c>
      <c r="AG1613" s="52">
        <v>1</v>
      </c>
      <c r="AH1613" s="52">
        <v>1</v>
      </c>
      <c r="AI1613" s="53">
        <v>1533</v>
      </c>
      <c r="AJ1613" s="53">
        <v>1455</v>
      </c>
      <c r="AK1613" s="51">
        <v>3.1739511534924074</v>
      </c>
      <c r="AL1613" s="51">
        <v>3.17</v>
      </c>
      <c r="AM1613" s="51">
        <v>2.8026073751839005</v>
      </c>
      <c r="AN1613" s="51">
        <v>2.7908734250185327</v>
      </c>
      <c r="AO1613" s="51">
        <v>2.6592461044856237</v>
      </c>
      <c r="AP1613" s="51">
        <v>2.6690163449249975</v>
      </c>
      <c r="AQ1613" s="51">
        <v>2.8026073751839005</v>
      </c>
      <c r="AR1613" s="67">
        <v>2.5000000000000001E-2</v>
      </c>
      <c r="AS1613" s="99" t="s">
        <v>1590</v>
      </c>
      <c r="AT1613" s="54">
        <v>3.5601778983261219</v>
      </c>
      <c r="AU1613" s="54">
        <v>2.5898811822502252</v>
      </c>
      <c r="AV1613" s="55">
        <v>3.5390726722985062</v>
      </c>
      <c r="AW1613" s="55">
        <v>2.6148811822502251</v>
      </c>
      <c r="AX1613" s="56">
        <v>-0.1398221016738681</v>
      </c>
      <c r="AY1613" s="56">
        <v>3.9881182250235181E-2</v>
      </c>
      <c r="AZ1613" s="56">
        <v>-9.9940919423632923E-2</v>
      </c>
      <c r="BA1613" s="56">
        <v>-0.17970328392410329</v>
      </c>
      <c r="BB1613" s="61">
        <v>-186</v>
      </c>
      <c r="BC1613" s="57">
        <v>141</v>
      </c>
      <c r="BD1613" s="57">
        <v>113</v>
      </c>
      <c r="BE1613" s="57">
        <v>-113</v>
      </c>
      <c r="BF1613" s="95">
        <v>0.65084057136174267</v>
      </c>
      <c r="BG1613" s="58">
        <v>0.4143963469317038</v>
      </c>
      <c r="BH1613" s="58">
        <v>0.46896624527143771</v>
      </c>
      <c r="BI1613" s="58">
        <v>0.53076836956242945</v>
      </c>
      <c r="BJ1613" s="57">
        <v>-181</v>
      </c>
      <c r="BK1613" s="57">
        <v>141</v>
      </c>
      <c r="BL1613" s="57">
        <v>113</v>
      </c>
      <c r="BM1613" s="57">
        <v>-113</v>
      </c>
      <c r="BN1613" s="58">
        <v>0.64457326168061846</v>
      </c>
      <c r="BO1613" s="58">
        <v>0.41479932163405231</v>
      </c>
      <c r="BP1613" s="58">
        <v>0.46920923721948649</v>
      </c>
      <c r="BQ1613" s="58">
        <v>0.53076237136769533</v>
      </c>
      <c r="BR1613" s="36">
        <v>3.75</v>
      </c>
      <c r="BS1613" s="36">
        <v>4.25</v>
      </c>
      <c r="BT1613" s="36">
        <v>0.42808000000000002</v>
      </c>
      <c r="BU1613" s="36">
        <v>0.18346999999999999</v>
      </c>
      <c r="BV1613" s="36">
        <v>0.20029257322518301</v>
      </c>
      <c r="BW1613" s="36">
        <v>0.26745999999999998</v>
      </c>
    </row>
    <row r="1614" spans="1:75" s="36" customFormat="1" ht="16.75" customHeight="1" x14ac:dyDescent="0.2">
      <c r="A1614" s="36" t="s">
        <v>1993</v>
      </c>
      <c r="B1614" s="36">
        <v>2025020776</v>
      </c>
      <c r="C1614" s="35">
        <v>46041</v>
      </c>
      <c r="D1614" s="45" t="s">
        <v>6</v>
      </c>
      <c r="E1614" s="36" t="s">
        <v>16</v>
      </c>
      <c r="F1614" s="45">
        <v>1</v>
      </c>
      <c r="G1614" s="45">
        <v>1</v>
      </c>
      <c r="H1614" s="36" t="s">
        <v>46</v>
      </c>
      <c r="I1614" s="36" t="s">
        <v>316</v>
      </c>
      <c r="J1614" s="46" t="s">
        <v>199</v>
      </c>
      <c r="K1614" s="47">
        <v>2.96</v>
      </c>
      <c r="L1614" s="48">
        <v>0.15</v>
      </c>
      <c r="M1614" s="49">
        <v>0.1</v>
      </c>
      <c r="N1614" s="36">
        <v>3.1499999999999901</v>
      </c>
      <c r="O1614" s="36">
        <v>2.7499999999999898</v>
      </c>
      <c r="P1614" s="70">
        <v>3.1499999999999901</v>
      </c>
      <c r="Q1614" s="36">
        <v>2.7499999999999898</v>
      </c>
      <c r="R1614" s="50">
        <v>3.0018225515591865</v>
      </c>
      <c r="S1614" s="50">
        <v>3.073214676463738</v>
      </c>
      <c r="T1614" s="50">
        <v>3.0018225515591865</v>
      </c>
      <c r="U1614" s="50">
        <v>3.1346789699930127</v>
      </c>
      <c r="V1614" s="50">
        <v>0.95</v>
      </c>
      <c r="W1614" s="50">
        <v>0.95302926576458757</v>
      </c>
      <c r="X1614" s="50">
        <v>1.1469594594594594</v>
      </c>
      <c r="Y1614" s="50">
        <v>0.91211419581312225</v>
      </c>
      <c r="Z1614" s="50">
        <v>0.96499999999999997</v>
      </c>
      <c r="AA1614" s="51">
        <v>1</v>
      </c>
      <c r="AB1614" s="51">
        <v>1.02</v>
      </c>
      <c r="AC1614" s="51">
        <v>1</v>
      </c>
      <c r="AD1614" s="51">
        <v>1</v>
      </c>
      <c r="AE1614" s="51">
        <v>1</v>
      </c>
      <c r="AF1614" s="51">
        <v>1</v>
      </c>
      <c r="AG1614" s="52">
        <v>1</v>
      </c>
      <c r="AH1614" s="52">
        <v>1</v>
      </c>
      <c r="AI1614" s="53">
        <v>1525</v>
      </c>
      <c r="AJ1614" s="53">
        <v>1483</v>
      </c>
      <c r="AK1614" s="51">
        <v>2.8713276831948478</v>
      </c>
      <c r="AL1614" s="51">
        <v>2.86</v>
      </c>
      <c r="AM1614" s="51">
        <v>3.0052460743008114</v>
      </c>
      <c r="AN1614" s="51">
        <v>3.01544136462525</v>
      </c>
      <c r="AO1614" s="51">
        <v>2.885283136928368</v>
      </c>
      <c r="AP1614" s="51">
        <v>2.8973384908072388</v>
      </c>
      <c r="AQ1614" s="51">
        <v>2.900062461700283</v>
      </c>
      <c r="AR1614" s="67">
        <v>0.03</v>
      </c>
      <c r="AS1614" s="99" t="s">
        <v>1590</v>
      </c>
      <c r="AT1614" s="54">
        <v>3.0334863600727076</v>
      </c>
      <c r="AU1614" s="54">
        <v>2.6562202984902128</v>
      </c>
      <c r="AV1614" s="55">
        <v>3.0034863600727078</v>
      </c>
      <c r="AW1614" s="55">
        <v>2.6891797594292517</v>
      </c>
      <c r="AX1614" s="56">
        <v>-0.11651363992728259</v>
      </c>
      <c r="AY1614" s="56">
        <v>-9.3779701509776991E-2</v>
      </c>
      <c r="AZ1614" s="56">
        <v>-0.21029334143705958</v>
      </c>
      <c r="BA1614" s="56">
        <v>-2.2733938417505595E-2</v>
      </c>
      <c r="BB1614" s="61">
        <v>-131</v>
      </c>
      <c r="BC1614" s="57">
        <v>-104</v>
      </c>
      <c r="BD1614" s="57">
        <v>124</v>
      </c>
      <c r="BE1614" s="57">
        <v>152</v>
      </c>
      <c r="BF1614" s="95">
        <v>0.56681220451759695</v>
      </c>
      <c r="BG1614" s="58">
        <v>0.50999242638358178</v>
      </c>
      <c r="BH1614" s="58">
        <v>0.4471416882050695</v>
      </c>
      <c r="BI1614" s="58">
        <v>0.39630773526744001</v>
      </c>
      <c r="BJ1614" s="57">
        <v>-126</v>
      </c>
      <c r="BK1614" s="57">
        <v>-105</v>
      </c>
      <c r="BL1614" s="57">
        <v>123</v>
      </c>
      <c r="BM1614" s="57">
        <v>151</v>
      </c>
      <c r="BN1614" s="58">
        <v>0.55706697766345692</v>
      </c>
      <c r="BO1614" s="58">
        <v>0.51227865049524712</v>
      </c>
      <c r="BP1614" s="58">
        <v>0.44934716936174113</v>
      </c>
      <c r="BQ1614" s="58">
        <v>0.39799011153729524</v>
      </c>
      <c r="BR1614" s="36">
        <v>3.75</v>
      </c>
      <c r="BS1614" s="36">
        <v>4.3</v>
      </c>
      <c r="BT1614" s="36">
        <v>0.42103000000000002</v>
      </c>
      <c r="BU1614" s="36">
        <v>0.18371999999999999</v>
      </c>
      <c r="BV1614" s="36">
        <v>0.200410157954446</v>
      </c>
      <c r="BW1614" s="36">
        <v>0.26700000000000002</v>
      </c>
    </row>
    <row r="1615" spans="1:75" s="36" customFormat="1" ht="16.75" customHeight="1" x14ac:dyDescent="0.2">
      <c r="A1615" s="36" t="s">
        <v>1994</v>
      </c>
      <c r="B1615" s="36">
        <v>2025020776</v>
      </c>
      <c r="C1615" s="35">
        <v>46041</v>
      </c>
      <c r="D1615" s="45" t="s">
        <v>9</v>
      </c>
      <c r="E1615" s="36" t="s">
        <v>14</v>
      </c>
      <c r="F1615" s="45">
        <v>1</v>
      </c>
      <c r="G1615" s="45">
        <v>1</v>
      </c>
      <c r="H1615" s="36" t="s">
        <v>47</v>
      </c>
      <c r="I1615" s="36" t="s">
        <v>328</v>
      </c>
      <c r="J1615" s="46" t="s">
        <v>155</v>
      </c>
      <c r="K1615" s="47">
        <v>2.96</v>
      </c>
      <c r="L1615" s="48">
        <v>0.15</v>
      </c>
      <c r="M1615" s="49">
        <v>0.1</v>
      </c>
      <c r="N1615" s="36">
        <v>2.7499999999999898</v>
      </c>
      <c r="O1615" s="36">
        <v>3.1499999999999901</v>
      </c>
      <c r="P1615" s="70">
        <v>2.7499999999999898</v>
      </c>
      <c r="Q1615" s="36">
        <v>3.1499999999999901</v>
      </c>
      <c r="R1615" s="50">
        <v>2.7609197666631915</v>
      </c>
      <c r="S1615" s="50">
        <v>3.54929450309342</v>
      </c>
      <c r="T1615" s="50">
        <v>2.6228737783300318</v>
      </c>
      <c r="U1615" s="50">
        <v>3.54929450309342</v>
      </c>
      <c r="V1615" s="50">
        <v>1.048</v>
      </c>
      <c r="W1615" s="50">
        <v>1.0491546019013618</v>
      </c>
      <c r="X1615" s="50">
        <v>1.0152858359124364</v>
      </c>
      <c r="Y1615" s="50">
        <v>0.97004313621447558</v>
      </c>
      <c r="Z1615" s="50">
        <v>0.96</v>
      </c>
      <c r="AA1615" s="51">
        <v>0.95</v>
      </c>
      <c r="AB1615" s="51">
        <v>1</v>
      </c>
      <c r="AC1615" s="51">
        <v>1</v>
      </c>
      <c r="AD1615" s="51">
        <v>1</v>
      </c>
      <c r="AE1615" s="51">
        <v>1</v>
      </c>
      <c r="AF1615" s="51">
        <v>1</v>
      </c>
      <c r="AG1615" s="52">
        <v>1</v>
      </c>
      <c r="AH1615" s="52">
        <v>1</v>
      </c>
      <c r="AI1615" s="53">
        <v>1527</v>
      </c>
      <c r="AJ1615" s="53">
        <v>1449</v>
      </c>
      <c r="AK1615" s="51">
        <v>2.6998580196068418</v>
      </c>
      <c r="AL1615" s="51">
        <v>2.7069465918402971</v>
      </c>
      <c r="AM1615" s="51">
        <v>3.395</v>
      </c>
      <c r="AN1615" s="51">
        <v>3.39</v>
      </c>
      <c r="AO1615" s="51">
        <v>3.2909810229782552</v>
      </c>
      <c r="AP1615" s="51">
        <v>3.3084322779769697</v>
      </c>
      <c r="AQ1615" s="51">
        <v>3.2591999999999999</v>
      </c>
      <c r="AR1615" s="67">
        <v>-0.03</v>
      </c>
      <c r="AS1615" s="99" t="s">
        <v>1590</v>
      </c>
      <c r="AT1615" s="54">
        <v>2.6562202984902128</v>
      </c>
      <c r="AU1615" s="54">
        <v>3.0334863600727076</v>
      </c>
      <c r="AV1615" s="55">
        <v>2.6891797594292517</v>
      </c>
      <c r="AW1615" s="55">
        <v>3.0034863600727078</v>
      </c>
      <c r="AX1615" s="56">
        <v>-9.3779701509776991E-2</v>
      </c>
      <c r="AY1615" s="56">
        <v>-0.11651363992728259</v>
      </c>
      <c r="AZ1615" s="56">
        <v>-0.21029334143705958</v>
      </c>
      <c r="BA1615" s="56">
        <v>2.2733938417505595E-2</v>
      </c>
      <c r="BB1615" s="61">
        <v>131</v>
      </c>
      <c r="BC1615" s="57">
        <v>104</v>
      </c>
      <c r="BD1615" s="57">
        <v>-124</v>
      </c>
      <c r="BE1615" s="57">
        <v>-152</v>
      </c>
      <c r="BF1615" s="95">
        <v>0.43318779548240305</v>
      </c>
      <c r="BG1615" s="58">
        <v>0.49000757361641822</v>
      </c>
      <c r="BH1615" s="58">
        <v>0.5528583117949305</v>
      </c>
      <c r="BI1615" s="58">
        <v>0.60369226473255999</v>
      </c>
      <c r="BJ1615" s="57">
        <v>126</v>
      </c>
      <c r="BK1615" s="57">
        <v>105</v>
      </c>
      <c r="BL1615" s="57">
        <v>-123</v>
      </c>
      <c r="BM1615" s="57">
        <v>-151</v>
      </c>
      <c r="BN1615" s="58">
        <v>0.44293302233654308</v>
      </c>
      <c r="BO1615" s="58">
        <v>0.48772134950475288</v>
      </c>
      <c r="BP1615" s="58">
        <v>0.55065283063825887</v>
      </c>
      <c r="BQ1615" s="58">
        <v>0.60200988846270476</v>
      </c>
      <c r="BR1615" s="36">
        <v>3.75</v>
      </c>
      <c r="BS1615" s="36">
        <v>4.3499999999999996</v>
      </c>
      <c r="BT1615" s="36">
        <v>0.41309000000000001</v>
      </c>
      <c r="BU1615" s="36">
        <v>0.17668</v>
      </c>
      <c r="BV1615" s="36">
        <v>0.19220225403594199</v>
      </c>
      <c r="BW1615" s="36">
        <v>0.25744</v>
      </c>
    </row>
    <row r="1616" spans="1:75" s="36" customFormat="1" ht="16.75" customHeight="1" x14ac:dyDescent="0.2">
      <c r="A1616" s="36" t="s">
        <v>1995</v>
      </c>
      <c r="B1616" s="36">
        <v>2025020777</v>
      </c>
      <c r="C1616" s="35">
        <v>46041</v>
      </c>
      <c r="D1616" s="45" t="s">
        <v>6</v>
      </c>
      <c r="E1616" s="36" t="s">
        <v>4</v>
      </c>
      <c r="F1616" s="45">
        <v>1</v>
      </c>
      <c r="G1616" s="45">
        <v>1</v>
      </c>
      <c r="H1616" s="36" t="s">
        <v>46</v>
      </c>
      <c r="I1616" s="36" t="s">
        <v>330</v>
      </c>
      <c r="J1616" s="46" t="s">
        <v>173</v>
      </c>
      <c r="K1616" s="47">
        <v>2.96</v>
      </c>
      <c r="L1616" s="48">
        <v>0.15</v>
      </c>
      <c r="M1616" s="49">
        <v>0.1</v>
      </c>
      <c r="N1616" s="36">
        <v>3.0499999999999901</v>
      </c>
      <c r="O1616" s="36">
        <v>2.8499999999999899</v>
      </c>
      <c r="P1616" s="70">
        <v>3.0499999999999901</v>
      </c>
      <c r="Q1616" s="36">
        <v>2.8499999999999899</v>
      </c>
      <c r="R1616" s="50">
        <v>2.9121777089670218</v>
      </c>
      <c r="S1616" s="50">
        <v>2.9399181018022316</v>
      </c>
      <c r="T1616" s="50">
        <v>2.8830559318773514</v>
      </c>
      <c r="U1616" s="50">
        <v>2.9399181018022316</v>
      </c>
      <c r="V1616" s="50">
        <v>0.95</v>
      </c>
      <c r="W1616" s="50">
        <v>0.95302926576458757</v>
      </c>
      <c r="X1616" s="50">
        <v>1.0882792846906115</v>
      </c>
      <c r="Y1616" s="50">
        <v>0.93351798264070385</v>
      </c>
      <c r="Z1616" s="50">
        <v>1.01</v>
      </c>
      <c r="AA1616" s="51">
        <v>0.99</v>
      </c>
      <c r="AB1616" s="51">
        <v>1</v>
      </c>
      <c r="AC1616" s="51">
        <v>1</v>
      </c>
      <c r="AD1616" s="51">
        <v>1</v>
      </c>
      <c r="AE1616" s="51">
        <v>1</v>
      </c>
      <c r="AF1616" s="51">
        <v>1</v>
      </c>
      <c r="AG1616" s="52">
        <v>1</v>
      </c>
      <c r="AH1616" s="52">
        <v>1</v>
      </c>
      <c r="AI1616" s="53">
        <v>1517</v>
      </c>
      <c r="AJ1616" s="53">
        <v>1475</v>
      </c>
      <c r="AK1616" s="51">
        <v>2.9493390663816252</v>
      </c>
      <c r="AL1616" s="51">
        <v>2.9433280361130896</v>
      </c>
      <c r="AM1616" s="51">
        <v>2.95</v>
      </c>
      <c r="AN1616" s="51">
        <v>2.948487715270335</v>
      </c>
      <c r="AO1616" s="51">
        <v>2.9922768362945096</v>
      </c>
      <c r="AP1616" s="51">
        <v>2.9888329032733711</v>
      </c>
      <c r="AQ1616" s="51">
        <v>2.9795000000000003</v>
      </c>
      <c r="AR1616" s="67">
        <v>0.06</v>
      </c>
      <c r="AS1616" s="99" t="s">
        <v>1591</v>
      </c>
      <c r="AT1616" s="54">
        <v>3.1391017289124603</v>
      </c>
      <c r="AU1616" s="54">
        <v>2.7966263403416534</v>
      </c>
      <c r="AV1616" s="55">
        <v>3.0791017289124603</v>
      </c>
      <c r="AW1616" s="55">
        <v>2.8597735409180269</v>
      </c>
      <c r="AX1616" s="56">
        <v>8.9101728912470257E-2</v>
      </c>
      <c r="AY1616" s="56">
        <v>-5.3373659658336514E-2</v>
      </c>
      <c r="AZ1616" s="56">
        <v>3.5728069254133743E-2</v>
      </c>
      <c r="BA1616" s="56">
        <v>0.14247538857080677</v>
      </c>
      <c r="BB1616" s="61">
        <v>-125</v>
      </c>
      <c r="BC1616" s="57">
        <v>-122</v>
      </c>
      <c r="BD1616" s="57">
        <v>104</v>
      </c>
      <c r="BE1616" s="57">
        <v>130</v>
      </c>
      <c r="BF1616" s="95">
        <v>0.55641664525035517</v>
      </c>
      <c r="BG1616" s="58">
        <v>0.54906459167833921</v>
      </c>
      <c r="BH1616" s="58">
        <v>0.49093939259152308</v>
      </c>
      <c r="BI1616" s="58">
        <v>0.43488121135225366</v>
      </c>
      <c r="BJ1616" s="57">
        <v>-118</v>
      </c>
      <c r="BK1616" s="57">
        <v>-123</v>
      </c>
      <c r="BL1616" s="57">
        <v>102</v>
      </c>
      <c r="BM1616" s="57">
        <v>128</v>
      </c>
      <c r="BN1616" s="58">
        <v>0.54053944846158797</v>
      </c>
      <c r="BO1616" s="58">
        <v>0.55240850298078104</v>
      </c>
      <c r="BP1616" s="58">
        <v>0.49448939612311738</v>
      </c>
      <c r="BQ1616" s="58">
        <v>0.43782635818731253</v>
      </c>
      <c r="BR1616" s="36">
        <v>3.75</v>
      </c>
      <c r="BS1616" s="36">
        <v>4.4000000000000004</v>
      </c>
      <c r="BT1616" s="36">
        <v>0.40810000000000002</v>
      </c>
      <c r="BU1616" s="36">
        <v>0.17288000000000001</v>
      </c>
      <c r="BV1616" s="36">
        <v>0.18832859461638099</v>
      </c>
      <c r="BW1616" s="36">
        <v>0.25491000000000003</v>
      </c>
    </row>
    <row r="1617" spans="1:75" s="36" customFormat="1" ht="16.75" customHeight="1" x14ac:dyDescent="0.2">
      <c r="A1617" s="36" t="s">
        <v>1996</v>
      </c>
      <c r="B1617" s="36">
        <v>2025020777</v>
      </c>
      <c r="C1617" s="35">
        <v>46041</v>
      </c>
      <c r="D1617" s="45" t="s">
        <v>9</v>
      </c>
      <c r="E1617" s="36" t="s">
        <v>22</v>
      </c>
      <c r="F1617" s="45">
        <v>1</v>
      </c>
      <c r="G1617" s="45">
        <v>1</v>
      </c>
      <c r="H1617" s="36" t="s">
        <v>47</v>
      </c>
      <c r="I1617" s="36" t="s">
        <v>457</v>
      </c>
      <c r="J1617" s="46" t="s">
        <v>152</v>
      </c>
      <c r="K1617" s="47">
        <v>2.96</v>
      </c>
      <c r="L1617" s="48">
        <v>0.15</v>
      </c>
      <c r="M1617" s="49">
        <v>0.1</v>
      </c>
      <c r="N1617" s="36">
        <v>2.8499999999999899</v>
      </c>
      <c r="O1617" s="36">
        <v>3.0499999999999901</v>
      </c>
      <c r="P1617" s="70">
        <v>2.8499999999999899</v>
      </c>
      <c r="Q1617" s="36">
        <v>3.0499999999999901</v>
      </c>
      <c r="R1617" s="50">
        <v>2.7537696915081313</v>
      </c>
      <c r="S1617" s="50">
        <v>3.1807185623348797</v>
      </c>
      <c r="T1617" s="50">
        <v>2.6986942976779686</v>
      </c>
      <c r="U1617" s="50">
        <v>3.1807185623348797</v>
      </c>
      <c r="V1617" s="50">
        <v>1.048</v>
      </c>
      <c r="W1617" s="50">
        <v>1.0491546019013618</v>
      </c>
      <c r="X1617" s="50">
        <v>0.99662162162162171</v>
      </c>
      <c r="Y1617" s="50">
        <v>0.99639833323703553</v>
      </c>
      <c r="Z1617" s="50">
        <v>1.02</v>
      </c>
      <c r="AA1617" s="51">
        <v>0.98</v>
      </c>
      <c r="AB1617" s="51">
        <v>1</v>
      </c>
      <c r="AC1617" s="51">
        <v>1</v>
      </c>
      <c r="AD1617" s="51">
        <v>1</v>
      </c>
      <c r="AE1617" s="51">
        <v>1</v>
      </c>
      <c r="AF1617" s="51">
        <v>1</v>
      </c>
      <c r="AG1617" s="52">
        <v>1</v>
      </c>
      <c r="AH1617" s="52">
        <v>1</v>
      </c>
      <c r="AI1617" s="53">
        <v>1513</v>
      </c>
      <c r="AJ1617" s="53">
        <v>1448</v>
      </c>
      <c r="AK1617" s="51">
        <v>2.7632132286164834</v>
      </c>
      <c r="AL1617" s="51">
        <v>2.760970567142778</v>
      </c>
      <c r="AM1617" s="51">
        <v>3.2213066826842098</v>
      </c>
      <c r="AN1617" s="51">
        <v>3.2152184646318105</v>
      </c>
      <c r="AO1617" s="51">
        <v>3.2627223618475951</v>
      </c>
      <c r="AP1617" s="51">
        <v>3.2599639476076927</v>
      </c>
      <c r="AQ1617" s="51">
        <v>3.285732816337894</v>
      </c>
      <c r="AR1617" s="67">
        <v>-0.06</v>
      </c>
      <c r="AS1617" s="99" t="s">
        <v>1591</v>
      </c>
      <c r="AT1617" s="54">
        <v>2.7966263403416534</v>
      </c>
      <c r="AU1617" s="54">
        <v>3.1391017289124603</v>
      </c>
      <c r="AV1617" s="55">
        <v>2.8597735409180269</v>
      </c>
      <c r="AW1617" s="55">
        <v>3.0791017289124603</v>
      </c>
      <c r="AX1617" s="56">
        <v>-5.3373659658336514E-2</v>
      </c>
      <c r="AY1617" s="56">
        <v>8.9101728912470257E-2</v>
      </c>
      <c r="AZ1617" s="56">
        <v>3.5728069254133743E-2</v>
      </c>
      <c r="BA1617" s="56">
        <v>-0.14247538857080677</v>
      </c>
      <c r="BB1617" s="61">
        <v>125</v>
      </c>
      <c r="BC1617" s="57">
        <v>122</v>
      </c>
      <c r="BD1617" s="57">
        <v>-104</v>
      </c>
      <c r="BE1617" s="57">
        <v>-130</v>
      </c>
      <c r="BF1617" s="95">
        <v>0.44358335474964483</v>
      </c>
      <c r="BG1617" s="58">
        <v>0.45093540832166085</v>
      </c>
      <c r="BH1617" s="58">
        <v>0.50906060740847692</v>
      </c>
      <c r="BI1617" s="58">
        <v>0.56511878864774634</v>
      </c>
      <c r="BJ1617" s="57">
        <v>118</v>
      </c>
      <c r="BK1617" s="57">
        <v>123</v>
      </c>
      <c r="BL1617" s="57">
        <v>-102</v>
      </c>
      <c r="BM1617" s="57">
        <v>-128</v>
      </c>
      <c r="BN1617" s="58">
        <v>0.45946055153841203</v>
      </c>
      <c r="BO1617" s="58">
        <v>0.44759149701921896</v>
      </c>
      <c r="BP1617" s="58">
        <v>0.50551060387688262</v>
      </c>
      <c r="BQ1617" s="58">
        <v>0.56217364181268747</v>
      </c>
      <c r="BR1617" s="36">
        <v>3.75</v>
      </c>
      <c r="BS1617" s="36">
        <v>4.45</v>
      </c>
      <c r="BT1617" s="36">
        <v>0.40405999999999997</v>
      </c>
      <c r="BU1617" s="36">
        <v>0.17005999999999999</v>
      </c>
      <c r="BV1617" s="36">
        <v>0.18457697943235399</v>
      </c>
      <c r="BW1617" s="36">
        <v>0.24870999999999999</v>
      </c>
    </row>
    <row r="1618" spans="1:75" s="36" customFormat="1" ht="16.75" customHeight="1" x14ac:dyDescent="0.2">
      <c r="A1618" s="36" t="s">
        <v>1997</v>
      </c>
      <c r="B1618" s="36">
        <v>2025020778</v>
      </c>
      <c r="C1618" s="35">
        <v>46041</v>
      </c>
      <c r="D1618" s="45" t="s">
        <v>6</v>
      </c>
      <c r="E1618" s="36" t="s">
        <v>37</v>
      </c>
      <c r="F1618" s="45">
        <v>1</v>
      </c>
      <c r="G1618" s="45">
        <v>1</v>
      </c>
      <c r="H1618" s="36" t="s">
        <v>46</v>
      </c>
      <c r="I1618" s="36" t="s">
        <v>352</v>
      </c>
      <c r="J1618" s="46" t="s">
        <v>175</v>
      </c>
      <c r="K1618" s="47">
        <v>2.96</v>
      </c>
      <c r="L1618" s="48">
        <v>0.15</v>
      </c>
      <c r="M1618" s="49">
        <v>0.1</v>
      </c>
      <c r="N1618" s="36">
        <v>3.0999999999999899</v>
      </c>
      <c r="O1618" s="36">
        <v>2.5999999999999899</v>
      </c>
      <c r="P1618" s="70">
        <v>3.0999999999999899</v>
      </c>
      <c r="Q1618" s="36">
        <v>2.5999999999999899</v>
      </c>
      <c r="R1618" s="50">
        <v>3.0277920610068207</v>
      </c>
      <c r="S1618" s="50">
        <v>2.821450620541186</v>
      </c>
      <c r="T1618" s="50">
        <v>2.8461245373464115</v>
      </c>
      <c r="U1618" s="50">
        <v>2.849665126746598</v>
      </c>
      <c r="V1618" s="50">
        <v>0.95</v>
      </c>
      <c r="W1618" s="50">
        <v>0.95302926576458757</v>
      </c>
      <c r="X1618" s="50">
        <v>1.0878378378378379</v>
      </c>
      <c r="Y1618" s="50">
        <v>0.92905405405405406</v>
      </c>
      <c r="Z1618" s="50">
        <v>0.97</v>
      </c>
      <c r="AA1618" s="51">
        <v>0.94</v>
      </c>
      <c r="AB1618" s="51">
        <v>1.01</v>
      </c>
      <c r="AC1618" s="51">
        <v>1</v>
      </c>
      <c r="AD1618" s="51">
        <v>1</v>
      </c>
      <c r="AE1618" s="51">
        <v>1</v>
      </c>
      <c r="AF1618" s="51">
        <v>1</v>
      </c>
      <c r="AG1618" s="52">
        <v>1</v>
      </c>
      <c r="AH1618" s="52">
        <v>1</v>
      </c>
      <c r="AI1618" s="53">
        <v>1512</v>
      </c>
      <c r="AJ1618" s="53">
        <v>1452</v>
      </c>
      <c r="AK1618" s="51">
        <v>2.88</v>
      </c>
      <c r="AL1618" s="51">
        <v>2.8994437962961168</v>
      </c>
      <c r="AM1618" s="51">
        <v>2.95</v>
      </c>
      <c r="AN1618" s="51">
        <v>2.9307175930811784</v>
      </c>
      <c r="AO1618" s="51">
        <v>2.9471943921529959</v>
      </c>
      <c r="AP1618" s="51">
        <v>2.9156362986187889</v>
      </c>
      <c r="AQ1618" s="51">
        <v>2.8614999999999999</v>
      </c>
      <c r="AR1618" s="67">
        <v>0.05</v>
      </c>
      <c r="AS1618" s="99" t="s">
        <v>1590</v>
      </c>
      <c r="AT1618" s="54">
        <v>2.9893107550270268</v>
      </c>
      <c r="AU1618" s="54">
        <v>2.6654680844425678</v>
      </c>
      <c r="AV1618" s="55">
        <v>2.939310755027027</v>
      </c>
      <c r="AW1618" s="55">
        <v>2.7184597682339651</v>
      </c>
      <c r="AX1618" s="56">
        <v>-0.11068924497296306</v>
      </c>
      <c r="AY1618" s="56">
        <v>6.5468084442577901E-2</v>
      </c>
      <c r="AZ1618" s="56">
        <v>-4.5221160530385163E-2</v>
      </c>
      <c r="BA1618" s="56">
        <v>-0.17615732941554096</v>
      </c>
      <c r="BB1618" s="61">
        <v>-126</v>
      </c>
      <c r="BC1618" s="57">
        <v>-102</v>
      </c>
      <c r="BD1618" s="57">
        <v>126</v>
      </c>
      <c r="BE1618" s="57">
        <v>155</v>
      </c>
      <c r="BF1618" s="95">
        <v>0.55831309373202564</v>
      </c>
      <c r="BG1618" s="58">
        <v>0.50538998849507655</v>
      </c>
      <c r="BH1618" s="58">
        <v>0.44198498549022247</v>
      </c>
      <c r="BI1618" s="58">
        <v>0.39175983660957103</v>
      </c>
      <c r="BJ1618" s="57">
        <v>-117</v>
      </c>
      <c r="BK1618" s="57">
        <v>-102</v>
      </c>
      <c r="BL1618" s="57">
        <v>126</v>
      </c>
      <c r="BM1618" s="57">
        <v>155</v>
      </c>
      <c r="BN1618" s="58">
        <v>0.53997523064487629</v>
      </c>
      <c r="BO1618" s="58">
        <v>0.50525085797402169</v>
      </c>
      <c r="BP1618" s="58">
        <v>0.44197968045691016</v>
      </c>
      <c r="BQ1618" s="58">
        <v>0.39185930688961512</v>
      </c>
      <c r="BR1618" s="36">
        <v>3.75</v>
      </c>
      <c r="BS1618" s="36">
        <v>4.5</v>
      </c>
      <c r="BT1618" s="36">
        <v>0.39781</v>
      </c>
      <c r="BU1618" s="36">
        <v>0.16494</v>
      </c>
      <c r="BV1618" s="36">
        <v>0.17920469361147301</v>
      </c>
      <c r="BW1618" s="36">
        <v>0.24454000000000001</v>
      </c>
    </row>
    <row r="1619" spans="1:75" s="36" customFormat="1" ht="16.75" customHeight="1" x14ac:dyDescent="0.2">
      <c r="A1619" s="36" t="s">
        <v>1998</v>
      </c>
      <c r="B1619" s="36">
        <v>2025020778</v>
      </c>
      <c r="C1619" s="35">
        <v>46041</v>
      </c>
      <c r="D1619" s="45" t="s">
        <v>9</v>
      </c>
      <c r="E1619" s="36" t="s">
        <v>23</v>
      </c>
      <c r="F1619" s="45">
        <v>1</v>
      </c>
      <c r="G1619" s="45">
        <v>1</v>
      </c>
      <c r="H1619" s="36" t="s">
        <v>47</v>
      </c>
      <c r="I1619" s="36" t="s">
        <v>421</v>
      </c>
      <c r="J1619" s="46" t="s">
        <v>194</v>
      </c>
      <c r="K1619" s="47">
        <v>2.96</v>
      </c>
      <c r="L1619" s="48">
        <v>0.15</v>
      </c>
      <c r="M1619" s="49">
        <v>0.1</v>
      </c>
      <c r="N1619" s="36">
        <v>2.5999999999999899</v>
      </c>
      <c r="O1619" s="36">
        <v>3.0999999999999899</v>
      </c>
      <c r="P1619" s="70">
        <v>2.5999999999999899</v>
      </c>
      <c r="Q1619" s="36">
        <v>3.0999999999999899</v>
      </c>
      <c r="R1619" s="50">
        <v>2.6301658327078852</v>
      </c>
      <c r="S1619" s="50">
        <v>3.3852397348756815</v>
      </c>
      <c r="T1619" s="50">
        <v>2.5381100285631093</v>
      </c>
      <c r="U1619" s="50">
        <v>3.4529445295731951</v>
      </c>
      <c r="V1619" s="50">
        <v>1.048</v>
      </c>
      <c r="W1619" s="50">
        <v>1.0491546019013618</v>
      </c>
      <c r="X1619" s="50">
        <v>0.99662162162162171</v>
      </c>
      <c r="Y1619" s="50">
        <v>0.97297297297297292</v>
      </c>
      <c r="Z1619" s="50">
        <v>1.03</v>
      </c>
      <c r="AA1619" s="51">
        <v>0.96499999999999997</v>
      </c>
      <c r="AB1619" s="51">
        <v>1.02</v>
      </c>
      <c r="AC1619" s="51">
        <v>1</v>
      </c>
      <c r="AD1619" s="51">
        <v>1</v>
      </c>
      <c r="AE1619" s="51">
        <v>1</v>
      </c>
      <c r="AF1619" s="51">
        <v>1</v>
      </c>
      <c r="AG1619" s="52">
        <v>1</v>
      </c>
      <c r="AH1619" s="52">
        <v>1</v>
      </c>
      <c r="AI1619" s="53">
        <v>1529</v>
      </c>
      <c r="AJ1619" s="53">
        <v>1444</v>
      </c>
      <c r="AK1619" s="51">
        <v>2.75</v>
      </c>
      <c r="AL1619" s="51">
        <v>2.7306440378440109</v>
      </c>
      <c r="AM1619" s="51">
        <v>3.22</v>
      </c>
      <c r="AN1619" s="51">
        <v>3.2447859602313525</v>
      </c>
      <c r="AO1619" s="51">
        <v>3.2962113900276835</v>
      </c>
      <c r="AP1619" s="51">
        <v>3.3247992205618235</v>
      </c>
      <c r="AQ1619" s="51">
        <v>3.3166000000000002</v>
      </c>
      <c r="AR1619" s="67">
        <v>-0.05</v>
      </c>
      <c r="AS1619" s="99" t="s">
        <v>1590</v>
      </c>
      <c r="AT1619" s="54">
        <v>2.6654680844425678</v>
      </c>
      <c r="AU1619" s="54">
        <v>2.9893107550270268</v>
      </c>
      <c r="AV1619" s="55">
        <v>2.7184597682339651</v>
      </c>
      <c r="AW1619" s="55">
        <v>2.939310755027027</v>
      </c>
      <c r="AX1619" s="56">
        <v>6.5468084442577901E-2</v>
      </c>
      <c r="AY1619" s="56">
        <v>-0.11068924497296306</v>
      </c>
      <c r="AZ1619" s="56">
        <v>-4.5221160530385163E-2</v>
      </c>
      <c r="BA1619" s="56">
        <v>0.17615732941554096</v>
      </c>
      <c r="BB1619" s="61">
        <v>126</v>
      </c>
      <c r="BC1619" s="57">
        <v>102</v>
      </c>
      <c r="BD1619" s="57">
        <v>-126</v>
      </c>
      <c r="BE1619" s="57">
        <v>-155</v>
      </c>
      <c r="BF1619" s="95">
        <v>0.44168690626797436</v>
      </c>
      <c r="BG1619" s="58">
        <v>0.4946100115049234</v>
      </c>
      <c r="BH1619" s="58">
        <v>0.55801501450977753</v>
      </c>
      <c r="BI1619" s="58">
        <v>0.60824016339042897</v>
      </c>
      <c r="BJ1619" s="57">
        <v>117</v>
      </c>
      <c r="BK1619" s="57">
        <v>102</v>
      </c>
      <c r="BL1619" s="57">
        <v>-126</v>
      </c>
      <c r="BM1619" s="57">
        <v>-155</v>
      </c>
      <c r="BN1619" s="58">
        <v>0.46002476935512371</v>
      </c>
      <c r="BO1619" s="58">
        <v>0.49474914202597831</v>
      </c>
      <c r="BP1619" s="58">
        <v>0.55802031954308984</v>
      </c>
      <c r="BQ1619" s="58">
        <v>0.60814069311038488</v>
      </c>
      <c r="BR1619" s="36">
        <v>3.75</v>
      </c>
      <c r="BS1619" s="36">
        <v>4.55</v>
      </c>
      <c r="BT1619" s="36">
        <v>0.38932</v>
      </c>
      <c r="BU1619" s="36">
        <v>0.16047</v>
      </c>
      <c r="BV1619" s="36">
        <v>0.17416266903991801</v>
      </c>
      <c r="BW1619" s="36">
        <v>0.23909</v>
      </c>
    </row>
    <row r="1620" spans="1:75" s="36" customFormat="1" ht="16.75" customHeight="1" x14ac:dyDescent="0.2">
      <c r="A1620" s="36" t="s">
        <v>1999</v>
      </c>
      <c r="B1620" s="36">
        <v>2025020779</v>
      </c>
      <c r="C1620" s="35">
        <v>46041</v>
      </c>
      <c r="D1620" s="45" t="s">
        <v>6</v>
      </c>
      <c r="E1620" s="36" t="s">
        <v>20</v>
      </c>
      <c r="F1620" s="45">
        <v>1</v>
      </c>
      <c r="G1620" s="45">
        <v>1</v>
      </c>
      <c r="H1620" s="36" t="s">
        <v>46</v>
      </c>
      <c r="I1620" s="36" t="s">
        <v>1301</v>
      </c>
      <c r="J1620" s="46" t="s">
        <v>1168</v>
      </c>
      <c r="K1620" s="47">
        <v>2.96</v>
      </c>
      <c r="L1620" s="48">
        <v>0.15</v>
      </c>
      <c r="M1620" s="49">
        <v>0.1</v>
      </c>
      <c r="N1620" s="36">
        <v>3.0999999999999899</v>
      </c>
      <c r="O1620" s="36">
        <v>3.5499999999999901</v>
      </c>
      <c r="P1620" s="70">
        <v>3.0999999999999899</v>
      </c>
      <c r="Q1620" s="36">
        <v>3.5499999999999901</v>
      </c>
      <c r="R1620" s="50">
        <v>2.9462880746654356</v>
      </c>
      <c r="S1620" s="50">
        <v>3.1109443126185408</v>
      </c>
      <c r="T1620" s="50">
        <v>2.9168251939187813</v>
      </c>
      <c r="U1620" s="50">
        <v>3.2042726419970973</v>
      </c>
      <c r="V1620" s="50">
        <v>0.95</v>
      </c>
      <c r="W1620" s="50">
        <v>0.95302926576458757</v>
      </c>
      <c r="X1620" s="50">
        <v>1.1382874458223144</v>
      </c>
      <c r="Y1620" s="50">
        <v>1.048648477824683</v>
      </c>
      <c r="Z1620" s="50">
        <v>1.06</v>
      </c>
      <c r="AA1620" s="51">
        <v>0.99</v>
      </c>
      <c r="AB1620" s="51">
        <v>1.03</v>
      </c>
      <c r="AC1620" s="51">
        <v>1</v>
      </c>
      <c r="AD1620" s="51">
        <v>1</v>
      </c>
      <c r="AE1620" s="51">
        <v>1</v>
      </c>
      <c r="AF1620" s="51">
        <v>1</v>
      </c>
      <c r="AG1620" s="52">
        <v>1</v>
      </c>
      <c r="AH1620" s="52">
        <v>1</v>
      </c>
      <c r="AI1620" s="53">
        <v>1510</v>
      </c>
      <c r="AJ1620" s="53">
        <v>1468</v>
      </c>
      <c r="AK1620" s="51">
        <v>2.7892665602613942</v>
      </c>
      <c r="AL1620" s="51">
        <v>2.8123778442108005</v>
      </c>
      <c r="AM1620" s="51">
        <v>2.99</v>
      </c>
      <c r="AN1620" s="51">
        <v>3.03</v>
      </c>
      <c r="AO1620" s="51">
        <v>3.2683341650565167</v>
      </c>
      <c r="AP1620" s="51">
        <v>3.2727241860043872</v>
      </c>
      <c r="AQ1620" s="51">
        <v>3.1694000000000004</v>
      </c>
      <c r="AR1620" s="67">
        <v>0</v>
      </c>
      <c r="AS1620" s="99" t="s">
        <v>1589</v>
      </c>
      <c r="AT1620" s="54">
        <v>2.9254580455105712</v>
      </c>
      <c r="AU1620" s="54">
        <v>3.4082315862332586</v>
      </c>
      <c r="AV1620" s="55">
        <v>2.9254580455105712</v>
      </c>
      <c r="AW1620" s="55">
        <v>3.411986500994467</v>
      </c>
      <c r="AX1620" s="56">
        <v>-0.17454195448941867</v>
      </c>
      <c r="AY1620" s="56">
        <v>-0.14176841376673144</v>
      </c>
      <c r="AZ1620" s="56">
        <v>-0.31631036825615011</v>
      </c>
      <c r="BA1620" s="56">
        <v>-3.2773540722687233E-2</v>
      </c>
      <c r="BB1620" s="61">
        <v>137</v>
      </c>
      <c r="BC1620" s="57">
        <v>-159</v>
      </c>
      <c r="BD1620" s="57">
        <v>-130</v>
      </c>
      <c r="BE1620" s="57">
        <v>-100</v>
      </c>
      <c r="BF1620" s="95">
        <v>0.42191621415662939</v>
      </c>
      <c r="BG1620" s="58">
        <v>0.6140363763874982</v>
      </c>
      <c r="BH1620" s="58">
        <v>0.56466718448005371</v>
      </c>
      <c r="BI1620" s="58">
        <v>0.50063691656941689</v>
      </c>
      <c r="BJ1620" s="57">
        <v>137</v>
      </c>
      <c r="BK1620" s="57">
        <v>-159</v>
      </c>
      <c r="BL1620" s="57">
        <v>-130</v>
      </c>
      <c r="BM1620" s="57">
        <v>-100</v>
      </c>
      <c r="BN1620" s="58">
        <v>0.42124299672648613</v>
      </c>
      <c r="BO1620" s="58">
        <v>0.6145618406132447</v>
      </c>
      <c r="BP1620" s="58">
        <v>0.56529693266121828</v>
      </c>
      <c r="BQ1620" s="58">
        <v>0.50123965526565684</v>
      </c>
      <c r="BR1620" s="36">
        <v>3.75</v>
      </c>
      <c r="BS1620" s="36">
        <v>4.5999999999999996</v>
      </c>
      <c r="BT1620" s="36">
        <v>0.38694000000000001</v>
      </c>
      <c r="BU1620" s="36">
        <v>0.15873000000000001</v>
      </c>
      <c r="BV1620" s="36">
        <v>0.17191595364453499</v>
      </c>
      <c r="BW1620" s="36">
        <v>0.23543</v>
      </c>
    </row>
    <row r="1621" spans="1:75" s="36" customFormat="1" ht="16.75" customHeight="1" x14ac:dyDescent="0.2">
      <c r="A1621" s="36" t="s">
        <v>2000</v>
      </c>
      <c r="B1621" s="36">
        <v>2025020779</v>
      </c>
      <c r="C1621" s="35">
        <v>46041</v>
      </c>
      <c r="D1621" s="45" t="s">
        <v>9</v>
      </c>
      <c r="E1621" s="36" t="s">
        <v>48</v>
      </c>
      <c r="F1621" s="45">
        <v>1</v>
      </c>
      <c r="G1621" s="45">
        <v>1</v>
      </c>
      <c r="H1621" s="36" t="s">
        <v>47</v>
      </c>
      <c r="I1621" s="36" t="s">
        <v>449</v>
      </c>
      <c r="J1621" s="46" t="s">
        <v>146</v>
      </c>
      <c r="K1621" s="47">
        <v>2.96</v>
      </c>
      <c r="L1621" s="48">
        <v>0.15</v>
      </c>
      <c r="M1621" s="49">
        <v>0.1</v>
      </c>
      <c r="N1621" s="36">
        <v>3.5499999999999901</v>
      </c>
      <c r="O1621" s="36">
        <v>3.0999999999999899</v>
      </c>
      <c r="P1621" s="70">
        <v>3.5499999999999901</v>
      </c>
      <c r="Q1621" s="36">
        <v>3.0999999999999899</v>
      </c>
      <c r="R1621" s="50">
        <v>3.2295550412553076</v>
      </c>
      <c r="S1621" s="50">
        <v>3.5590070213604754</v>
      </c>
      <c r="T1621" s="50">
        <v>3.0680772891925421</v>
      </c>
      <c r="U1621" s="50">
        <v>3.5945970915740801</v>
      </c>
      <c r="V1621" s="50">
        <v>1.048</v>
      </c>
      <c r="W1621" s="50">
        <v>1.0491546019013618</v>
      </c>
      <c r="X1621" s="50">
        <v>1.0101351351351353</v>
      </c>
      <c r="Y1621" s="50">
        <v>0.9423197838720927</v>
      </c>
      <c r="Z1621" s="50">
        <v>0.97</v>
      </c>
      <c r="AA1621" s="51">
        <v>0.95</v>
      </c>
      <c r="AB1621" s="51">
        <v>1.01</v>
      </c>
      <c r="AC1621" s="51">
        <v>1</v>
      </c>
      <c r="AD1621" s="51">
        <v>1</v>
      </c>
      <c r="AE1621" s="51">
        <v>1</v>
      </c>
      <c r="AF1621" s="51">
        <v>1</v>
      </c>
      <c r="AG1621" s="52">
        <v>1</v>
      </c>
      <c r="AH1621" s="52">
        <v>1</v>
      </c>
      <c r="AI1621" s="53">
        <v>1531</v>
      </c>
      <c r="AJ1621" s="53">
        <v>1464</v>
      </c>
      <c r="AK1621" s="51">
        <v>3.1039994943610614</v>
      </c>
      <c r="AL1621" s="51">
        <v>3.1204106601142572</v>
      </c>
      <c r="AM1621" s="51">
        <v>3.3693308396340509</v>
      </c>
      <c r="AN1621" s="51">
        <v>3.37</v>
      </c>
      <c r="AO1621" s="51">
        <v>3.2853077780930979</v>
      </c>
      <c r="AP1621" s="51">
        <v>3.3103471329870824</v>
      </c>
      <c r="AQ1621" s="51">
        <v>3.2682509144450291</v>
      </c>
      <c r="AR1621" s="67">
        <v>0</v>
      </c>
      <c r="AS1621" s="99" t="s">
        <v>1589</v>
      </c>
      <c r="AT1621" s="54">
        <v>3.4082315862332586</v>
      </c>
      <c r="AU1621" s="54">
        <v>2.9254580455105712</v>
      </c>
      <c r="AV1621" s="55">
        <v>3.411986500994467</v>
      </c>
      <c r="AW1621" s="55">
        <v>2.9254580455105712</v>
      </c>
      <c r="AX1621" s="56">
        <v>-0.14176841376673144</v>
      </c>
      <c r="AY1621" s="56">
        <v>-0.17454195448941867</v>
      </c>
      <c r="AZ1621" s="56">
        <v>-0.31631036825615011</v>
      </c>
      <c r="BA1621" s="56">
        <v>3.2773540722687233E-2</v>
      </c>
      <c r="BB1621" s="61">
        <v>-137</v>
      </c>
      <c r="BC1621" s="57">
        <v>159</v>
      </c>
      <c r="BD1621" s="57">
        <v>130</v>
      </c>
      <c r="BE1621" s="57">
        <v>100</v>
      </c>
      <c r="BF1621" s="95">
        <v>0.57808378584337061</v>
      </c>
      <c r="BG1621" s="58">
        <v>0.3859636236125018</v>
      </c>
      <c r="BH1621" s="58">
        <v>0.43533281551994624</v>
      </c>
      <c r="BI1621" s="58">
        <v>0.49936308343058311</v>
      </c>
      <c r="BJ1621" s="57">
        <v>-137</v>
      </c>
      <c r="BK1621" s="57">
        <v>159</v>
      </c>
      <c r="BL1621" s="57">
        <v>130</v>
      </c>
      <c r="BM1621" s="57">
        <v>100</v>
      </c>
      <c r="BN1621" s="58">
        <v>0.57875700327351387</v>
      </c>
      <c r="BO1621" s="58">
        <v>0.3854381593867553</v>
      </c>
      <c r="BP1621" s="58">
        <v>0.43470306733878172</v>
      </c>
      <c r="BQ1621" s="58">
        <v>0.49876034473434311</v>
      </c>
      <c r="BR1621" s="36">
        <v>3.75</v>
      </c>
      <c r="BS1621" s="36">
        <v>4.6500000000000004</v>
      </c>
      <c r="BT1621" s="36">
        <v>0.37702000000000002</v>
      </c>
      <c r="BU1621" s="36">
        <v>0.15240000000000001</v>
      </c>
      <c r="BV1621" s="36">
        <v>0.16476922577924799</v>
      </c>
      <c r="BW1621" s="36">
        <v>0.22747000000000001</v>
      </c>
    </row>
    <row r="1622" spans="1:75" s="36" customFormat="1" ht="16.75" customHeight="1" x14ac:dyDescent="0.2">
      <c r="A1622" s="36" t="s">
        <v>2001</v>
      </c>
      <c r="B1622" s="36">
        <v>2025020780</v>
      </c>
      <c r="C1622" s="35">
        <v>46042</v>
      </c>
      <c r="D1622" s="45" t="s">
        <v>6</v>
      </c>
      <c r="E1622" s="36" t="s">
        <v>33</v>
      </c>
      <c r="F1622" s="45">
        <v>0</v>
      </c>
      <c r="G1622" s="45">
        <v>2</v>
      </c>
      <c r="H1622" s="36" t="s">
        <v>29</v>
      </c>
      <c r="I1622" s="36" t="s">
        <v>424</v>
      </c>
      <c r="J1622" s="46" t="s">
        <v>229</v>
      </c>
      <c r="K1622" s="47">
        <v>2.96</v>
      </c>
      <c r="L1622" s="48">
        <v>0.15</v>
      </c>
      <c r="M1622" s="49">
        <v>0.1</v>
      </c>
      <c r="N1622" s="36">
        <v>2.94999999999999</v>
      </c>
      <c r="O1622" s="36">
        <v>3.2999999999999901</v>
      </c>
      <c r="P1622" s="70">
        <v>2.94999999999999</v>
      </c>
      <c r="Q1622" s="36">
        <v>3.2999999999999901</v>
      </c>
      <c r="R1622" s="50">
        <v>3.2869112027542933</v>
      </c>
      <c r="S1622" s="50">
        <v>2.8352497144401929</v>
      </c>
      <c r="T1622" s="50">
        <v>3.0896965305890354</v>
      </c>
      <c r="U1622" s="50">
        <v>2.9486597030178006</v>
      </c>
      <c r="V1622" s="50">
        <v>0.90300000000000002</v>
      </c>
      <c r="W1622" s="50">
        <v>0.92051577291954856</v>
      </c>
      <c r="X1622" s="50">
        <v>1.0168918918918919</v>
      </c>
      <c r="Y1622" s="50">
        <v>1.0386878892149378</v>
      </c>
      <c r="Z1622" s="50">
        <v>1.0149999999999999</v>
      </c>
      <c r="AA1622" s="51">
        <v>0.94</v>
      </c>
      <c r="AB1622" s="51">
        <v>1.04</v>
      </c>
      <c r="AC1622" s="51">
        <v>1</v>
      </c>
      <c r="AD1622" s="51">
        <v>1</v>
      </c>
      <c r="AE1622" s="51">
        <v>1</v>
      </c>
      <c r="AF1622" s="51">
        <v>1</v>
      </c>
      <c r="AG1622" s="52">
        <v>1</v>
      </c>
      <c r="AH1622" s="52">
        <v>1</v>
      </c>
      <c r="AI1622" s="53">
        <v>1548</v>
      </c>
      <c r="AJ1622" s="53">
        <v>1447</v>
      </c>
      <c r="AK1622" s="51">
        <v>3.1631217689012718</v>
      </c>
      <c r="AL1622" s="51">
        <v>3.1787319638967459</v>
      </c>
      <c r="AM1622" s="51">
        <v>2.8489268250194968</v>
      </c>
      <c r="AN1622" s="51">
        <v>2.8468752584326014</v>
      </c>
      <c r="AO1622" s="51">
        <v>2.9340752336480072</v>
      </c>
      <c r="AP1622" s="51">
        <v>2.9256307176243252</v>
      </c>
      <c r="AQ1622" s="51">
        <v>2.8916607273947887</v>
      </c>
      <c r="AR1622" s="67">
        <v>7.0000000000000007E-2</v>
      </c>
      <c r="AS1622" s="99" t="s">
        <v>1591</v>
      </c>
      <c r="AT1622" s="54">
        <v>2.8548799037945343</v>
      </c>
      <c r="AU1622" s="54">
        <v>3.2514028793131686</v>
      </c>
      <c r="AV1622" s="55">
        <v>2.7848799037945344</v>
      </c>
      <c r="AW1622" s="55">
        <v>3.3159190439846622</v>
      </c>
      <c r="AX1622" s="56">
        <v>-9.5120096205455695E-2</v>
      </c>
      <c r="AY1622" s="56">
        <v>-4.8597120686821427E-2</v>
      </c>
      <c r="AZ1622" s="56">
        <v>-0.14371721689227712</v>
      </c>
      <c r="BA1622" s="56">
        <v>-4.6522975518634269E-2</v>
      </c>
      <c r="BB1622" s="61">
        <v>130</v>
      </c>
      <c r="BC1622" s="57">
        <v>-136</v>
      </c>
      <c r="BD1622" s="57">
        <v>-109</v>
      </c>
      <c r="BE1622" s="57">
        <v>116</v>
      </c>
      <c r="BF1622" s="95">
        <v>0.43495049573219485</v>
      </c>
      <c r="BG1622" s="58">
        <v>0.57704262381650973</v>
      </c>
      <c r="BH1622" s="58">
        <v>0.52251398970192175</v>
      </c>
      <c r="BI1622" s="58">
        <v>0.46284477886985831</v>
      </c>
      <c r="BJ1622" s="57">
        <v>141</v>
      </c>
      <c r="BK1622" s="57">
        <v>-137</v>
      </c>
      <c r="BL1622" s="57">
        <v>-110</v>
      </c>
      <c r="BM1622" s="57">
        <v>116</v>
      </c>
      <c r="BN1622" s="58">
        <v>0.41466879162877063</v>
      </c>
      <c r="BO1622" s="58">
        <v>0.57726018179118843</v>
      </c>
      <c r="BP1622" s="58">
        <v>0.52268783380424633</v>
      </c>
      <c r="BQ1622" s="58">
        <v>0.46291359792303544</v>
      </c>
      <c r="BR1622" s="36">
        <v>3.75</v>
      </c>
      <c r="BS1622" s="36">
        <v>4.7</v>
      </c>
      <c r="BT1622" s="36">
        <v>0.37196000000000001</v>
      </c>
      <c r="BU1622" s="36">
        <v>0.14763000000000001</v>
      </c>
      <c r="BV1622" s="36">
        <v>0.15947759017402799</v>
      </c>
      <c r="BW1622" s="36">
        <v>0.22192000000000001</v>
      </c>
    </row>
    <row r="1623" spans="1:75" s="36" customFormat="1" ht="16.75" customHeight="1" x14ac:dyDescent="0.2">
      <c r="A1623" s="36" t="s">
        <v>2002</v>
      </c>
      <c r="B1623" s="36">
        <v>2025020780</v>
      </c>
      <c r="C1623" s="35">
        <v>46042</v>
      </c>
      <c r="D1623" s="45" t="s">
        <v>9</v>
      </c>
      <c r="E1623" s="36" t="s">
        <v>19</v>
      </c>
      <c r="F1623" s="45">
        <v>2</v>
      </c>
      <c r="G1623" s="45">
        <v>0</v>
      </c>
      <c r="H1623" s="36" t="s">
        <v>31</v>
      </c>
      <c r="I1623" s="36" t="s">
        <v>468</v>
      </c>
      <c r="J1623" s="46" t="s">
        <v>171</v>
      </c>
      <c r="K1623" s="47">
        <v>2.96</v>
      </c>
      <c r="L1623" s="48">
        <v>0.15</v>
      </c>
      <c r="M1623" s="49">
        <v>0.1</v>
      </c>
      <c r="N1623" s="36">
        <v>3.2999999999999901</v>
      </c>
      <c r="O1623" s="36">
        <v>2.94999999999999</v>
      </c>
      <c r="P1623" s="70">
        <v>3.2999999999999901</v>
      </c>
      <c r="Q1623" s="36">
        <v>2.94999999999999</v>
      </c>
      <c r="R1623" s="50">
        <v>3.059756033627222</v>
      </c>
      <c r="S1623" s="50">
        <v>3.1277969813116049</v>
      </c>
      <c r="T1623" s="50">
        <v>2.9985609129546775</v>
      </c>
      <c r="U1623" s="50">
        <v>3.1277969813116049</v>
      </c>
      <c r="V1623" s="50">
        <v>1.085</v>
      </c>
      <c r="W1623" s="50">
        <v>1.0832085999357419</v>
      </c>
      <c r="X1623" s="50">
        <v>0.96247527872280303</v>
      </c>
      <c r="Y1623" s="50">
        <v>1.0686222192234027</v>
      </c>
      <c r="Z1623" s="50">
        <v>1.02</v>
      </c>
      <c r="AA1623" s="51">
        <v>0.98</v>
      </c>
      <c r="AB1623" s="51">
        <v>1</v>
      </c>
      <c r="AC1623" s="51">
        <v>1</v>
      </c>
      <c r="AD1623" s="51">
        <v>1</v>
      </c>
      <c r="AE1623" s="51">
        <v>1</v>
      </c>
      <c r="AF1623" s="51">
        <v>1</v>
      </c>
      <c r="AG1623" s="52">
        <v>1</v>
      </c>
      <c r="AH1623" s="52">
        <v>1</v>
      </c>
      <c r="AI1623" s="53">
        <v>1522</v>
      </c>
      <c r="AJ1623" s="53">
        <v>1399</v>
      </c>
      <c r="AK1623" s="51">
        <v>3.0745161520762161</v>
      </c>
      <c r="AL1623" s="51">
        <v>3.0713842074987783</v>
      </c>
      <c r="AM1623" s="51">
        <v>3.01</v>
      </c>
      <c r="AN1623" s="51">
        <v>3.0276695471967403</v>
      </c>
      <c r="AO1623" s="51">
        <v>3.0754556954326322</v>
      </c>
      <c r="AP1623" s="51">
        <v>3.0926902792584126</v>
      </c>
      <c r="AQ1623" s="51">
        <v>3.0701999999999998</v>
      </c>
      <c r="AR1623" s="67">
        <v>-7.0000000000000007E-2</v>
      </c>
      <c r="AS1623" s="99" t="s">
        <v>1591</v>
      </c>
      <c r="AT1623" s="54">
        <v>3.2514028793131686</v>
      </c>
      <c r="AU1623" s="54">
        <v>2.8548799037945343</v>
      </c>
      <c r="AV1623" s="55">
        <v>3.3159190439846622</v>
      </c>
      <c r="AW1623" s="55">
        <v>2.7848799037945344</v>
      </c>
      <c r="AX1623" s="56">
        <v>-4.8597120686821427E-2</v>
      </c>
      <c r="AY1623" s="56">
        <v>-9.5120096205455695E-2</v>
      </c>
      <c r="AZ1623" s="56">
        <v>-0.14371721689227712</v>
      </c>
      <c r="BA1623" s="56">
        <v>4.6522975518634269E-2</v>
      </c>
      <c r="BB1623" s="61">
        <v>-130</v>
      </c>
      <c r="BC1623" s="57">
        <v>136</v>
      </c>
      <c r="BD1623" s="57">
        <v>109</v>
      </c>
      <c r="BE1623" s="57">
        <v>-116</v>
      </c>
      <c r="BF1623" s="95">
        <v>0.5650495042678052</v>
      </c>
      <c r="BG1623" s="58">
        <v>0.42295737618349027</v>
      </c>
      <c r="BH1623" s="58">
        <v>0.47748601029807819</v>
      </c>
      <c r="BI1623" s="58">
        <v>0.53715522113014169</v>
      </c>
      <c r="BJ1623" s="57">
        <v>-141</v>
      </c>
      <c r="BK1623" s="57">
        <v>137</v>
      </c>
      <c r="BL1623" s="57">
        <v>110</v>
      </c>
      <c r="BM1623" s="57">
        <v>-116</v>
      </c>
      <c r="BN1623" s="58">
        <v>0.58533120837122943</v>
      </c>
      <c r="BO1623" s="58">
        <v>0.42273981820881151</v>
      </c>
      <c r="BP1623" s="58">
        <v>0.47731216619575367</v>
      </c>
      <c r="BQ1623" s="58">
        <v>0.53708640207696456</v>
      </c>
      <c r="BR1623" s="36">
        <v>3.75</v>
      </c>
      <c r="BS1623" s="36">
        <v>4.75</v>
      </c>
      <c r="BT1623" s="36">
        <v>0.36831999999999998</v>
      </c>
      <c r="BU1623" s="36">
        <v>0.14538000000000001</v>
      </c>
      <c r="BV1623" s="36">
        <v>0.15664260316776199</v>
      </c>
      <c r="BW1623" s="36">
        <v>0.21728</v>
      </c>
    </row>
    <row r="1624" spans="1:75" s="36" customFormat="1" ht="16.75" customHeight="1" x14ac:dyDescent="0.2">
      <c r="A1624" s="36" t="s">
        <v>2003</v>
      </c>
      <c r="B1624" s="36">
        <v>2025020782</v>
      </c>
      <c r="C1624" s="35">
        <v>46042</v>
      </c>
      <c r="D1624" s="45" t="s">
        <v>6</v>
      </c>
      <c r="E1624" s="36" t="s">
        <v>39</v>
      </c>
      <c r="F1624" s="45">
        <v>1</v>
      </c>
      <c r="G1624" s="45">
        <v>2</v>
      </c>
      <c r="H1624" s="36" t="s">
        <v>36</v>
      </c>
      <c r="I1624" s="36" t="s">
        <v>1977</v>
      </c>
      <c r="J1624" s="46" t="s">
        <v>1929</v>
      </c>
      <c r="K1624" s="47">
        <v>2.96</v>
      </c>
      <c r="L1624" s="48">
        <v>0.15</v>
      </c>
      <c r="M1624" s="49">
        <v>0.1</v>
      </c>
      <c r="N1624" s="36">
        <v>3.2999999999999901</v>
      </c>
      <c r="O1624" s="36">
        <v>3.2499999999999898</v>
      </c>
      <c r="P1624" s="70">
        <v>3.2999999999999901</v>
      </c>
      <c r="Q1624" s="36">
        <v>3.2499999999999898</v>
      </c>
      <c r="R1624" s="50">
        <v>3.0745795636894271</v>
      </c>
      <c r="S1624" s="50">
        <v>3.0656494305315496</v>
      </c>
      <c r="T1624" s="50">
        <v>3.0745795636894271</v>
      </c>
      <c r="U1624" s="50">
        <v>3.0656494305315496</v>
      </c>
      <c r="V1624" s="50">
        <v>0.97</v>
      </c>
      <c r="W1624" s="50">
        <v>0.95751047349149665</v>
      </c>
      <c r="X1624" s="50">
        <v>1.0675675675675675</v>
      </c>
      <c r="Y1624" s="50">
        <v>1.0304054054054053</v>
      </c>
      <c r="Z1624" s="50">
        <v>1.02</v>
      </c>
      <c r="AA1624" s="51">
        <v>1</v>
      </c>
      <c r="AB1624" s="51">
        <v>1</v>
      </c>
      <c r="AC1624" s="51">
        <v>1</v>
      </c>
      <c r="AD1624" s="51">
        <v>1</v>
      </c>
      <c r="AE1624" s="51">
        <v>1</v>
      </c>
      <c r="AF1624" s="51">
        <v>1</v>
      </c>
      <c r="AG1624" s="52">
        <v>1</v>
      </c>
      <c r="AH1624" s="52">
        <v>1</v>
      </c>
      <c r="AI1624" s="53">
        <v>1536</v>
      </c>
      <c r="AJ1624" s="53">
        <v>1494</v>
      </c>
      <c r="AK1624" s="51">
        <v>3.0660499328076183</v>
      </c>
      <c r="AL1624" s="51">
        <v>3.0673293774398895</v>
      </c>
      <c r="AM1624" s="51">
        <v>3.1</v>
      </c>
      <c r="AN1624" s="51">
        <v>3.094847414579732</v>
      </c>
      <c r="AO1624" s="51">
        <v>3.0660938129160424</v>
      </c>
      <c r="AP1624" s="51">
        <v>3.0752241038499628</v>
      </c>
      <c r="AQ1624" s="51">
        <v>3.1620000000000004</v>
      </c>
      <c r="AR1624" s="67">
        <v>0.03</v>
      </c>
      <c r="AS1624" s="99" t="s">
        <v>1591</v>
      </c>
      <c r="AT1624" s="54">
        <v>3.3637699549810836</v>
      </c>
      <c r="AU1624" s="54">
        <v>3.2726155287162162</v>
      </c>
      <c r="AV1624" s="55">
        <v>3.3337699549810837</v>
      </c>
      <c r="AW1624" s="55">
        <v>3.2864162156509447</v>
      </c>
      <c r="AX1624" s="56">
        <v>6.3769954981093502E-2</v>
      </c>
      <c r="AY1624" s="56">
        <v>2.2615528716226407E-2</v>
      </c>
      <c r="AZ1624" s="56">
        <v>8.6385483697319909E-2</v>
      </c>
      <c r="BA1624" s="56">
        <v>4.1154426264867094E-2</v>
      </c>
      <c r="BB1624" s="61">
        <v>-107</v>
      </c>
      <c r="BC1624" s="57">
        <v>-192</v>
      </c>
      <c r="BD1624" s="57">
        <v>-160</v>
      </c>
      <c r="BE1624" s="57">
        <v>-122</v>
      </c>
      <c r="BF1624" s="95">
        <v>0.51787213080236227</v>
      </c>
      <c r="BG1624" s="58">
        <v>0.6576873221144679</v>
      </c>
      <c r="BH1624" s="58">
        <v>0.61604464819296689</v>
      </c>
      <c r="BI1624" s="58">
        <v>0.54923266487203826</v>
      </c>
      <c r="BJ1624" s="57">
        <v>-105</v>
      </c>
      <c r="BK1624" s="57">
        <v>-190</v>
      </c>
      <c r="BL1624" s="57">
        <v>-158</v>
      </c>
      <c r="BM1624" s="57">
        <v>-121</v>
      </c>
      <c r="BN1624" s="58">
        <v>0.51132875445757253</v>
      </c>
      <c r="BO1624" s="58">
        <v>0.6548824645059409</v>
      </c>
      <c r="BP1624" s="58">
        <v>0.61307270179413731</v>
      </c>
      <c r="BQ1624" s="58">
        <v>0.54682626187360039</v>
      </c>
      <c r="BR1624" s="36">
        <v>3.75</v>
      </c>
      <c r="BS1624" s="36">
        <v>4.8</v>
      </c>
      <c r="BT1624" s="36">
        <v>0.36287000000000003</v>
      </c>
      <c r="BU1624" s="36">
        <v>0.14283000000000001</v>
      </c>
      <c r="BV1624" s="36">
        <v>0.15391993103076601</v>
      </c>
      <c r="BW1624" s="36">
        <v>0.21487999999999999</v>
      </c>
    </row>
    <row r="1625" spans="1:75" s="36" customFormat="1" ht="16.75" customHeight="1" x14ac:dyDescent="0.2">
      <c r="A1625" s="36" t="s">
        <v>2004</v>
      </c>
      <c r="B1625" s="36">
        <v>2025020782</v>
      </c>
      <c r="C1625" s="35">
        <v>46042</v>
      </c>
      <c r="D1625" s="45" t="s">
        <v>9</v>
      </c>
      <c r="E1625" s="36" t="s">
        <v>32</v>
      </c>
      <c r="F1625" s="45">
        <v>2</v>
      </c>
      <c r="G1625" s="45">
        <v>1</v>
      </c>
      <c r="H1625" s="36" t="s">
        <v>38</v>
      </c>
      <c r="I1625" s="36" t="s">
        <v>354</v>
      </c>
      <c r="J1625" s="46" t="s">
        <v>159</v>
      </c>
      <c r="K1625" s="47">
        <v>2.96</v>
      </c>
      <c r="L1625" s="48">
        <v>0.15</v>
      </c>
      <c r="M1625" s="49">
        <v>0.1</v>
      </c>
      <c r="N1625" s="36">
        <v>3.2499999999999898</v>
      </c>
      <c r="O1625" s="36">
        <v>3.2999999999999901</v>
      </c>
      <c r="P1625" s="70">
        <v>3.2499999999999898</v>
      </c>
      <c r="Q1625" s="36">
        <v>3.2999999999999901</v>
      </c>
      <c r="R1625" s="50">
        <v>3.0162034719745883</v>
      </c>
      <c r="S1625" s="50">
        <v>3.168790996290733</v>
      </c>
      <c r="T1625" s="50">
        <v>2.9257173678153507</v>
      </c>
      <c r="U1625" s="50">
        <v>3.168790996290733</v>
      </c>
      <c r="V1625" s="50">
        <v>1.0449999999999999</v>
      </c>
      <c r="W1625" s="50">
        <v>1.0398742800952707</v>
      </c>
      <c r="X1625" s="50">
        <v>1.0472972972972974</v>
      </c>
      <c r="Y1625" s="50">
        <v>1.0358276800025739</v>
      </c>
      <c r="Z1625" s="50">
        <v>1.05</v>
      </c>
      <c r="AA1625" s="51">
        <v>0.97</v>
      </c>
      <c r="AB1625" s="51">
        <v>1</v>
      </c>
      <c r="AC1625" s="51">
        <v>1</v>
      </c>
      <c r="AD1625" s="51">
        <v>1</v>
      </c>
      <c r="AE1625" s="51">
        <v>1</v>
      </c>
      <c r="AF1625" s="51">
        <v>1</v>
      </c>
      <c r="AG1625" s="52">
        <v>1</v>
      </c>
      <c r="AH1625" s="52">
        <v>1</v>
      </c>
      <c r="AI1625" s="53">
        <v>1518</v>
      </c>
      <c r="AJ1625" s="53">
        <v>1476</v>
      </c>
      <c r="AK1625" s="51">
        <v>3.05</v>
      </c>
      <c r="AL1625" s="51">
        <v>3.0435732292337994</v>
      </c>
      <c r="AM1625" s="51">
        <v>3.16</v>
      </c>
      <c r="AN1625" s="51">
        <v>3.1613186494436096</v>
      </c>
      <c r="AO1625" s="51">
        <v>3.2641541166700181</v>
      </c>
      <c r="AP1625" s="51">
        <v>3.273615581085306</v>
      </c>
      <c r="AQ1625" s="51">
        <v>3.3180000000000005</v>
      </c>
      <c r="AR1625" s="67">
        <v>-0.03</v>
      </c>
      <c r="AS1625" s="99" t="s">
        <v>1591</v>
      </c>
      <c r="AT1625" s="54">
        <v>3.2726155287162162</v>
      </c>
      <c r="AU1625" s="54">
        <v>3.3637699549810836</v>
      </c>
      <c r="AV1625" s="55">
        <v>3.2864162156509447</v>
      </c>
      <c r="AW1625" s="55">
        <v>3.3337699549810837</v>
      </c>
      <c r="AX1625" s="56">
        <v>2.2615528716226407E-2</v>
      </c>
      <c r="AY1625" s="56">
        <v>6.3769954981093502E-2</v>
      </c>
      <c r="AZ1625" s="56">
        <v>8.6385483697319909E-2</v>
      </c>
      <c r="BA1625" s="56">
        <v>-4.1154426264867094E-2</v>
      </c>
      <c r="BB1625" s="61">
        <v>107</v>
      </c>
      <c r="BC1625" s="57">
        <v>192</v>
      </c>
      <c r="BD1625" s="57">
        <v>160</v>
      </c>
      <c r="BE1625" s="57">
        <v>122</v>
      </c>
      <c r="BF1625" s="95">
        <v>0.48212786919763773</v>
      </c>
      <c r="BG1625" s="58">
        <v>0.34231267788553205</v>
      </c>
      <c r="BH1625" s="58">
        <v>0.38395535180703305</v>
      </c>
      <c r="BI1625" s="58">
        <v>0.45076733512796174</v>
      </c>
      <c r="BJ1625" s="57">
        <v>105</v>
      </c>
      <c r="BK1625" s="57">
        <v>190</v>
      </c>
      <c r="BL1625" s="57">
        <v>158</v>
      </c>
      <c r="BM1625" s="57">
        <v>121</v>
      </c>
      <c r="BN1625" s="58">
        <v>0.48867124554242747</v>
      </c>
      <c r="BO1625" s="58">
        <v>0.3451175354940591</v>
      </c>
      <c r="BP1625" s="58">
        <v>0.38692729820586264</v>
      </c>
      <c r="BQ1625" s="58">
        <v>0.45317373812639961</v>
      </c>
      <c r="BR1625" s="36">
        <v>3.75</v>
      </c>
      <c r="BS1625" s="36">
        <v>4.8499999999999996</v>
      </c>
      <c r="BT1625" s="36">
        <v>0.35321000000000002</v>
      </c>
      <c r="BU1625" s="36">
        <v>0.13933999999999999</v>
      </c>
      <c r="BV1625" s="36">
        <v>0.15007000538502899</v>
      </c>
      <c r="BW1625" s="36">
        <v>0.21084</v>
      </c>
    </row>
    <row r="1626" spans="1:75" s="36" customFormat="1" ht="16.75" customHeight="1" x14ac:dyDescent="0.2">
      <c r="A1626" s="36" t="s">
        <v>2005</v>
      </c>
      <c r="B1626" s="36">
        <v>2025020781</v>
      </c>
      <c r="C1626" s="35">
        <v>46042</v>
      </c>
      <c r="D1626" s="45" t="s">
        <v>6</v>
      </c>
      <c r="E1626" s="36" t="s">
        <v>40</v>
      </c>
      <c r="F1626" s="45">
        <v>0</v>
      </c>
      <c r="G1626" s="45">
        <v>1</v>
      </c>
      <c r="H1626" s="36" t="s">
        <v>26</v>
      </c>
      <c r="I1626" s="36" t="s">
        <v>368</v>
      </c>
      <c r="J1626" s="46" t="s">
        <v>183</v>
      </c>
      <c r="K1626" s="47">
        <v>2.96</v>
      </c>
      <c r="L1626" s="48">
        <v>0.15</v>
      </c>
      <c r="M1626" s="49">
        <v>0.1</v>
      </c>
      <c r="N1626" s="36">
        <v>2.3499999999999899</v>
      </c>
      <c r="O1626" s="36">
        <v>3.94999999999999</v>
      </c>
      <c r="P1626" s="70">
        <v>2.3499999999999899</v>
      </c>
      <c r="Q1626" s="36">
        <v>3.94999999999999</v>
      </c>
      <c r="R1626" s="50">
        <v>2.8769212817196741</v>
      </c>
      <c r="S1626" s="50">
        <v>3.4849825732428474</v>
      </c>
      <c r="T1626" s="50">
        <v>2.8337674624938791</v>
      </c>
      <c r="U1626" s="50">
        <v>3.4849825732428474</v>
      </c>
      <c r="V1626" s="50">
        <v>0.95</v>
      </c>
      <c r="W1626" s="50">
        <v>0.92554174501717079</v>
      </c>
      <c r="X1626" s="50">
        <v>0.88851351351351349</v>
      </c>
      <c r="Y1626" s="50">
        <v>1.1351351351351351</v>
      </c>
      <c r="Z1626" s="50">
        <v>0.98</v>
      </c>
      <c r="AA1626" s="51">
        <v>0.98499999999999999</v>
      </c>
      <c r="AB1626" s="51">
        <v>1</v>
      </c>
      <c r="AC1626" s="51">
        <v>1</v>
      </c>
      <c r="AD1626" s="51">
        <v>1</v>
      </c>
      <c r="AE1626" s="51">
        <v>1</v>
      </c>
      <c r="AF1626" s="51">
        <v>1</v>
      </c>
      <c r="AG1626" s="52">
        <v>1</v>
      </c>
      <c r="AH1626" s="52">
        <v>1</v>
      </c>
      <c r="AI1626" s="53">
        <v>1546</v>
      </c>
      <c r="AJ1626" s="53">
        <v>1458</v>
      </c>
      <c r="AK1626" s="51">
        <v>2.9750000000000001</v>
      </c>
      <c r="AL1626" s="51">
        <v>2.9596408849695641</v>
      </c>
      <c r="AM1626" s="51">
        <v>3.34</v>
      </c>
      <c r="AN1626" s="51">
        <v>3.3617473859864271</v>
      </c>
      <c r="AO1626" s="51">
        <v>3.4357135723684338</v>
      </c>
      <c r="AP1626" s="51">
        <v>3.432648974779867</v>
      </c>
      <c r="AQ1626" s="51">
        <v>3.2731999999999997</v>
      </c>
      <c r="AR1626" s="67">
        <v>-0.06</v>
      </c>
      <c r="AS1626" s="99" t="s">
        <v>1590</v>
      </c>
      <c r="AT1626" s="54">
        <v>2.4343330838930526</v>
      </c>
      <c r="AU1626" s="54">
        <v>3.766235513513513</v>
      </c>
      <c r="AV1626" s="55">
        <v>2.4943330838930526</v>
      </c>
      <c r="AW1626" s="55">
        <v>3.7856717279718297</v>
      </c>
      <c r="AX1626" s="56">
        <v>8.433308389306271E-2</v>
      </c>
      <c r="AY1626" s="56">
        <v>-0.18376448648647692</v>
      </c>
      <c r="AZ1626" s="56">
        <v>-9.9431402593414209E-2</v>
      </c>
      <c r="BA1626" s="56">
        <v>0.26809757037953963</v>
      </c>
      <c r="BB1626" s="61">
        <v>233</v>
      </c>
      <c r="BC1626" s="57">
        <v>-145</v>
      </c>
      <c r="BD1626" s="57">
        <v>-116</v>
      </c>
      <c r="BE1626" s="57">
        <v>111</v>
      </c>
      <c r="BF1626" s="95">
        <v>0.29999515905318652</v>
      </c>
      <c r="BG1626" s="58">
        <v>0.59142933965481648</v>
      </c>
      <c r="BH1626" s="58">
        <v>0.53663005006008746</v>
      </c>
      <c r="BI1626" s="58">
        <v>0.47317267150586584</v>
      </c>
      <c r="BJ1626" s="57">
        <v>227</v>
      </c>
      <c r="BK1626" s="57">
        <v>-153</v>
      </c>
      <c r="BL1626" s="57">
        <v>-124</v>
      </c>
      <c r="BM1626" s="57">
        <v>105</v>
      </c>
      <c r="BN1626" s="58">
        <v>0.30622821313315784</v>
      </c>
      <c r="BO1626" s="58">
        <v>0.60510387005731969</v>
      </c>
      <c r="BP1626" s="58">
        <v>0.5530132507098281</v>
      </c>
      <c r="BQ1626" s="58">
        <v>0.48857029153167608</v>
      </c>
      <c r="BR1626" s="36">
        <v>3.75</v>
      </c>
      <c r="BS1626" s="36">
        <v>4.9000000000000004</v>
      </c>
      <c r="BT1626" s="36">
        <v>0.34741</v>
      </c>
      <c r="BU1626" s="36">
        <v>0.13477</v>
      </c>
      <c r="BV1626" s="36">
        <v>0.144935796786613</v>
      </c>
      <c r="BW1626" s="36">
        <v>0.20491000000000001</v>
      </c>
    </row>
    <row r="1627" spans="1:75" s="36" customFormat="1" ht="16.75" customHeight="1" x14ac:dyDescent="0.2">
      <c r="A1627" s="36" t="s">
        <v>2006</v>
      </c>
      <c r="B1627" s="36">
        <v>2025020781</v>
      </c>
      <c r="C1627" s="35">
        <v>46042</v>
      </c>
      <c r="D1627" s="45" t="s">
        <v>9</v>
      </c>
      <c r="E1627" s="36" t="s">
        <v>41</v>
      </c>
      <c r="F1627" s="45">
        <v>1</v>
      </c>
      <c r="G1627" s="45">
        <v>0</v>
      </c>
      <c r="H1627" s="36" t="s">
        <v>27</v>
      </c>
      <c r="I1627" s="36" t="s">
        <v>332</v>
      </c>
      <c r="J1627" s="46" t="s">
        <v>187</v>
      </c>
      <c r="K1627" s="47">
        <v>2.96</v>
      </c>
      <c r="L1627" s="48">
        <v>0.15</v>
      </c>
      <c r="M1627" s="49">
        <v>0.1</v>
      </c>
      <c r="N1627" s="36">
        <v>3.94999999999999</v>
      </c>
      <c r="O1627" s="36">
        <v>2.3499999999999899</v>
      </c>
      <c r="P1627" s="70">
        <v>3.94999999999999</v>
      </c>
      <c r="Q1627" s="36">
        <v>2.3499999999999899</v>
      </c>
      <c r="R1627" s="50">
        <v>3.5058507323640629</v>
      </c>
      <c r="S1627" s="50">
        <v>2.5432951162765525</v>
      </c>
      <c r="T1627" s="50">
        <v>3.3305581957458594</v>
      </c>
      <c r="U1627" s="50">
        <v>2.6577433965089972</v>
      </c>
      <c r="V1627" s="50">
        <v>1.05</v>
      </c>
      <c r="W1627" s="50">
        <v>1.0725047827848808</v>
      </c>
      <c r="X1627" s="50">
        <v>1.1283783783783783</v>
      </c>
      <c r="Y1627" s="50">
        <v>1.0050675675675675</v>
      </c>
      <c r="Z1627" s="50">
        <v>0.96499999999999997</v>
      </c>
      <c r="AA1627" s="51">
        <v>0.95</v>
      </c>
      <c r="AB1627" s="51">
        <v>1.0449999999999999</v>
      </c>
      <c r="AC1627" s="51">
        <v>1</v>
      </c>
      <c r="AD1627" s="51">
        <v>1</v>
      </c>
      <c r="AE1627" s="51">
        <v>1</v>
      </c>
      <c r="AF1627" s="51">
        <v>1</v>
      </c>
      <c r="AG1627" s="52">
        <v>1</v>
      </c>
      <c r="AH1627" s="52">
        <v>1</v>
      </c>
      <c r="AI1627" s="53">
        <v>1534</v>
      </c>
      <c r="AJ1627" s="53">
        <v>1492</v>
      </c>
      <c r="AK1627" s="51">
        <v>3.36</v>
      </c>
      <c r="AL1627" s="51">
        <v>3.3792482218053363</v>
      </c>
      <c r="AM1627" s="51">
        <v>2.63</v>
      </c>
      <c r="AN1627" s="51">
        <v>2.6169942674414828</v>
      </c>
      <c r="AO1627" s="51">
        <v>2.6063345471988395</v>
      </c>
      <c r="AP1627" s="51">
        <v>2.5835263332000444</v>
      </c>
      <c r="AQ1627" s="51">
        <v>2.5379499999999999</v>
      </c>
      <c r="AR1627" s="67">
        <v>0.06</v>
      </c>
      <c r="AS1627" s="99" t="s">
        <v>1590</v>
      </c>
      <c r="AT1627" s="54">
        <v>3.766235513513513</v>
      </c>
      <c r="AU1627" s="54">
        <v>2.4343330838930526</v>
      </c>
      <c r="AV1627" s="55">
        <v>3.7856717279718297</v>
      </c>
      <c r="AW1627" s="55">
        <v>2.4943330838930526</v>
      </c>
      <c r="AX1627" s="56">
        <v>-0.18376448648647692</v>
      </c>
      <c r="AY1627" s="56">
        <v>8.433308389306271E-2</v>
      </c>
      <c r="AZ1627" s="56">
        <v>-9.9431402593414209E-2</v>
      </c>
      <c r="BA1627" s="56">
        <v>-0.26809757037953963</v>
      </c>
      <c r="BB1627" s="61">
        <v>-233</v>
      </c>
      <c r="BC1627" s="57">
        <v>145</v>
      </c>
      <c r="BD1627" s="57">
        <v>116</v>
      </c>
      <c r="BE1627" s="57">
        <v>-111</v>
      </c>
      <c r="BF1627" s="95">
        <v>0.70000484094681348</v>
      </c>
      <c r="BG1627" s="58">
        <v>0.40857066034518352</v>
      </c>
      <c r="BH1627" s="58">
        <v>0.46336994993991254</v>
      </c>
      <c r="BI1627" s="58">
        <v>0.52682732849413416</v>
      </c>
      <c r="BJ1627" s="57">
        <v>-227</v>
      </c>
      <c r="BK1627" s="57">
        <v>153</v>
      </c>
      <c r="BL1627" s="57">
        <v>124</v>
      </c>
      <c r="BM1627" s="57">
        <v>-105</v>
      </c>
      <c r="BN1627" s="58">
        <v>0.69377178686684216</v>
      </c>
      <c r="BO1627" s="58">
        <v>0.39489612994268025</v>
      </c>
      <c r="BP1627" s="58">
        <v>0.4469867492901719</v>
      </c>
      <c r="BQ1627" s="58">
        <v>0.51142970846832392</v>
      </c>
      <c r="BR1627" s="36">
        <v>3.75</v>
      </c>
      <c r="BS1627" s="36">
        <v>4.95</v>
      </c>
      <c r="BT1627" s="36">
        <v>0.34426000000000001</v>
      </c>
      <c r="BU1627" s="36">
        <v>0.13259000000000001</v>
      </c>
      <c r="BV1627" s="36">
        <v>0.14256376069846399</v>
      </c>
      <c r="BW1627" s="36">
        <v>0.20255000000000001</v>
      </c>
    </row>
    <row r="1628" spans="1:75" s="36" customFormat="1" ht="16.75" customHeight="1" x14ac:dyDescent="0.2">
      <c r="A1628" s="36" t="s">
        <v>2007</v>
      </c>
      <c r="B1628" s="36">
        <v>2025020783</v>
      </c>
      <c r="C1628" s="35">
        <v>46042</v>
      </c>
      <c r="D1628" s="45" t="s">
        <v>6</v>
      </c>
      <c r="E1628" s="36" t="s">
        <v>7</v>
      </c>
      <c r="F1628" s="45">
        <v>2</v>
      </c>
      <c r="G1628" s="45">
        <v>1</v>
      </c>
      <c r="H1628" s="36" t="s">
        <v>44</v>
      </c>
      <c r="I1628" s="36" t="s">
        <v>324</v>
      </c>
      <c r="J1628" s="46" t="s">
        <v>148</v>
      </c>
      <c r="K1628" s="47">
        <v>2.96</v>
      </c>
      <c r="L1628" s="48">
        <v>0.15</v>
      </c>
      <c r="M1628" s="49">
        <v>0.1</v>
      </c>
      <c r="N1628" s="36">
        <v>2.69999999999999</v>
      </c>
      <c r="O1628" s="36">
        <v>3.0499999999999901</v>
      </c>
      <c r="P1628" s="70">
        <v>2.69999999999999</v>
      </c>
      <c r="Q1628" s="36">
        <v>3.0499999999999901</v>
      </c>
      <c r="R1628" s="50">
        <v>2.8859175406128674</v>
      </c>
      <c r="S1628" s="50">
        <v>2.9737782593556243</v>
      </c>
      <c r="T1628" s="50">
        <v>2.8859175406128674</v>
      </c>
      <c r="U1628" s="50">
        <v>2.9737782593556243</v>
      </c>
      <c r="V1628" s="50">
        <v>0.96</v>
      </c>
      <c r="W1628" s="50">
        <v>0.96305398776725637</v>
      </c>
      <c r="X1628" s="50">
        <v>0.97635135135135143</v>
      </c>
      <c r="Y1628" s="50">
        <v>1.060810810810811</v>
      </c>
      <c r="Z1628" s="50">
        <v>0.97499999999999998</v>
      </c>
      <c r="AA1628" s="51">
        <v>1</v>
      </c>
      <c r="AB1628" s="51">
        <v>1</v>
      </c>
      <c r="AC1628" s="51">
        <v>1</v>
      </c>
      <c r="AD1628" s="51">
        <v>1</v>
      </c>
      <c r="AE1628" s="51">
        <v>1</v>
      </c>
      <c r="AF1628" s="51">
        <v>1</v>
      </c>
      <c r="AG1628" s="52">
        <v>1</v>
      </c>
      <c r="AH1628" s="52">
        <v>1</v>
      </c>
      <c r="AI1628" s="53">
        <v>1526</v>
      </c>
      <c r="AJ1628" s="53">
        <v>1443</v>
      </c>
      <c r="AK1628" s="51">
        <v>2.94</v>
      </c>
      <c r="AL1628" s="51">
        <v>2.9318876310919304</v>
      </c>
      <c r="AM1628" s="51">
        <v>3.08</v>
      </c>
      <c r="AN1628" s="51">
        <v>3.0640667389033434</v>
      </c>
      <c r="AO1628" s="51">
        <v>3.1297029277949844</v>
      </c>
      <c r="AP1628" s="51">
        <v>3.0951625590564968</v>
      </c>
      <c r="AQ1628" s="51">
        <v>3.0030000000000001</v>
      </c>
      <c r="AR1628" s="67">
        <v>0.03</v>
      </c>
      <c r="AS1628" s="99" t="s">
        <v>1590</v>
      </c>
      <c r="AT1628" s="54">
        <v>2.7718757837837837</v>
      </c>
      <c r="AU1628" s="54">
        <v>3.1352269297297295</v>
      </c>
      <c r="AV1628" s="55">
        <v>2.7418757837837839</v>
      </c>
      <c r="AW1628" s="55">
        <v>3.1589443397287855</v>
      </c>
      <c r="AX1628" s="56">
        <v>7.1875783783793779E-2</v>
      </c>
      <c r="AY1628" s="56">
        <v>8.5226929729739442E-2</v>
      </c>
      <c r="AZ1628" s="56">
        <v>0.15710271351353322</v>
      </c>
      <c r="BA1628" s="56">
        <v>-1.3351145945945664E-2</v>
      </c>
      <c r="BB1628" s="61">
        <v>128</v>
      </c>
      <c r="BC1628" s="57">
        <v>-120</v>
      </c>
      <c r="BD1628" s="57">
        <v>105</v>
      </c>
      <c r="BE1628" s="57">
        <v>131</v>
      </c>
      <c r="BF1628" s="95">
        <v>0.43857468049020765</v>
      </c>
      <c r="BG1628" s="58">
        <v>0.54580226025433787</v>
      </c>
      <c r="BH1628" s="58">
        <v>0.48772983956860017</v>
      </c>
      <c r="BI1628" s="58">
        <v>0.43243299364674281</v>
      </c>
      <c r="BJ1628" s="57">
        <v>133</v>
      </c>
      <c r="BK1628" s="57">
        <v>-120</v>
      </c>
      <c r="BL1628" s="57">
        <v>105</v>
      </c>
      <c r="BM1628" s="57">
        <v>131</v>
      </c>
      <c r="BN1628" s="58">
        <v>0.42856842851895594</v>
      </c>
      <c r="BO1628" s="58">
        <v>0.54557715118808114</v>
      </c>
      <c r="BP1628" s="58">
        <v>0.48756578782570703</v>
      </c>
      <c r="BQ1628" s="58">
        <v>0.4323739631569542</v>
      </c>
      <c r="BR1628" s="36">
        <v>3.75</v>
      </c>
      <c r="BS1628" s="36">
        <v>5</v>
      </c>
      <c r="BT1628" s="36">
        <v>0.33740999999999999</v>
      </c>
      <c r="BU1628" s="36">
        <v>0.13134999999999999</v>
      </c>
      <c r="BV1628" s="36">
        <v>0.14105000912771201</v>
      </c>
      <c r="BW1628" s="36">
        <v>0.20011999999999999</v>
      </c>
    </row>
    <row r="1629" spans="1:75" s="36" customFormat="1" ht="16.75" customHeight="1" x14ac:dyDescent="0.2">
      <c r="A1629" s="36" t="s">
        <v>2008</v>
      </c>
      <c r="B1629" s="36">
        <v>2025020783</v>
      </c>
      <c r="C1629" s="35">
        <v>46042</v>
      </c>
      <c r="D1629" s="45" t="s">
        <v>9</v>
      </c>
      <c r="E1629" s="36" t="s">
        <v>34</v>
      </c>
      <c r="F1629" s="45">
        <v>1</v>
      </c>
      <c r="G1629" s="45">
        <v>2</v>
      </c>
      <c r="H1629" s="36" t="s">
        <v>45</v>
      </c>
      <c r="I1629" s="36" t="s">
        <v>362</v>
      </c>
      <c r="J1629" s="46" t="s">
        <v>160</v>
      </c>
      <c r="K1629" s="47">
        <v>2.96</v>
      </c>
      <c r="L1629" s="48">
        <v>0.15</v>
      </c>
      <c r="M1629" s="49">
        <v>0.1</v>
      </c>
      <c r="N1629" s="36">
        <v>3.0499999999999901</v>
      </c>
      <c r="O1629" s="36">
        <v>2.69999999999999</v>
      </c>
      <c r="P1629" s="70">
        <v>3.0499999999999901</v>
      </c>
      <c r="Q1629" s="36">
        <v>2.69999999999999</v>
      </c>
      <c r="R1629" s="50">
        <v>3.0317090046677468</v>
      </c>
      <c r="S1629" s="50">
        <v>2.8368373103303361</v>
      </c>
      <c r="T1629" s="50">
        <v>2.9104406444810369</v>
      </c>
      <c r="U1629" s="50">
        <v>2.8368373103303361</v>
      </c>
      <c r="V1629" s="50">
        <v>1.0349999999999999</v>
      </c>
      <c r="W1629" s="50">
        <v>1.0329456510400874</v>
      </c>
      <c r="X1629" s="50">
        <v>1.0405405405405406</v>
      </c>
      <c r="Y1629" s="50">
        <v>0.9932432432432432</v>
      </c>
      <c r="Z1629" s="50">
        <v>0.995</v>
      </c>
      <c r="AA1629" s="51">
        <v>0.96</v>
      </c>
      <c r="AB1629" s="51">
        <v>1</v>
      </c>
      <c r="AC1629" s="51">
        <v>1</v>
      </c>
      <c r="AD1629" s="51">
        <v>1</v>
      </c>
      <c r="AE1629" s="51">
        <v>1</v>
      </c>
      <c r="AF1629" s="51">
        <v>1</v>
      </c>
      <c r="AG1629" s="52">
        <v>1</v>
      </c>
      <c r="AH1629" s="52">
        <v>1</v>
      </c>
      <c r="AI1629" s="53">
        <v>1535</v>
      </c>
      <c r="AJ1629" s="53">
        <v>1493</v>
      </c>
      <c r="AK1629" s="51">
        <v>3.14</v>
      </c>
      <c r="AL1629" s="51">
        <v>3.1219373252973615</v>
      </c>
      <c r="AM1629" s="51">
        <v>2.89</v>
      </c>
      <c r="AN1629" s="51">
        <v>2.8820255965495507</v>
      </c>
      <c r="AO1629" s="51">
        <v>2.8620533921821014</v>
      </c>
      <c r="AP1629" s="51">
        <v>2.8561433519215891</v>
      </c>
      <c r="AQ1629" s="51">
        <v>2.8755500000000001</v>
      </c>
      <c r="AR1629" s="67">
        <v>-0.03</v>
      </c>
      <c r="AS1629" s="99" t="s">
        <v>1590</v>
      </c>
      <c r="AT1629" s="54">
        <v>3.1352269297297295</v>
      </c>
      <c r="AU1629" s="54">
        <v>2.7718757837837837</v>
      </c>
      <c r="AV1629" s="55">
        <v>3.1589443397287855</v>
      </c>
      <c r="AW1629" s="55">
        <v>2.7418757837837839</v>
      </c>
      <c r="AX1629" s="56">
        <v>8.5226929729739442E-2</v>
      </c>
      <c r="AY1629" s="56">
        <v>7.1875783783793779E-2</v>
      </c>
      <c r="AZ1629" s="56">
        <v>0.15710271351353322</v>
      </c>
      <c r="BA1629" s="56">
        <v>1.3351145945945664E-2</v>
      </c>
      <c r="BB1629" s="61">
        <v>-128</v>
      </c>
      <c r="BC1629" s="57">
        <v>120</v>
      </c>
      <c r="BD1629" s="57">
        <v>-105</v>
      </c>
      <c r="BE1629" s="57">
        <v>-131</v>
      </c>
      <c r="BF1629" s="95">
        <v>0.56142531950979235</v>
      </c>
      <c r="BG1629" s="58">
        <v>0.45419773974566213</v>
      </c>
      <c r="BH1629" s="58">
        <v>0.51227016043139983</v>
      </c>
      <c r="BI1629" s="58">
        <v>0.56756700635325719</v>
      </c>
      <c r="BJ1629" s="57">
        <v>-133</v>
      </c>
      <c r="BK1629" s="57">
        <v>120</v>
      </c>
      <c r="BL1629" s="57">
        <v>-105</v>
      </c>
      <c r="BM1629" s="57">
        <v>-131</v>
      </c>
      <c r="BN1629" s="58">
        <v>0.57143157148104406</v>
      </c>
      <c r="BO1629" s="58">
        <v>0.4544228488119188</v>
      </c>
      <c r="BP1629" s="58">
        <v>0.51243421217429297</v>
      </c>
      <c r="BQ1629" s="58">
        <v>0.5676260368430458</v>
      </c>
      <c r="BR1629" s="36">
        <v>3.8</v>
      </c>
      <c r="BS1629" s="36">
        <v>3.8</v>
      </c>
      <c r="BT1629" s="36">
        <v>0.49556</v>
      </c>
      <c r="BU1629" s="36">
        <v>0.22383</v>
      </c>
      <c r="BV1629" s="36">
        <v>0.246443671276314</v>
      </c>
      <c r="BW1629" s="36">
        <v>0.31558999999999998</v>
      </c>
    </row>
    <row r="1630" spans="1:75" s="36" customFormat="1" ht="16.75" customHeight="1" x14ac:dyDescent="0.2">
      <c r="A1630" s="36" t="s">
        <v>2009</v>
      </c>
      <c r="B1630" s="36">
        <v>2025020784</v>
      </c>
      <c r="C1630" s="35">
        <v>46042</v>
      </c>
      <c r="D1630" s="45" t="s">
        <v>6</v>
      </c>
      <c r="E1630" s="36" t="s">
        <v>5</v>
      </c>
      <c r="F1630" s="45">
        <v>0</v>
      </c>
      <c r="G1630" s="45">
        <v>2</v>
      </c>
      <c r="H1630" s="36" t="s">
        <v>29</v>
      </c>
      <c r="I1630" s="36" t="s">
        <v>322</v>
      </c>
      <c r="J1630" s="46" t="s">
        <v>274</v>
      </c>
      <c r="K1630" s="47">
        <v>2.96</v>
      </c>
      <c r="L1630" s="48">
        <v>0.15</v>
      </c>
      <c r="M1630" s="49">
        <v>0.1</v>
      </c>
      <c r="N1630" s="36">
        <v>2.94999999999999</v>
      </c>
      <c r="O1630" s="36">
        <v>3.2499999999999898</v>
      </c>
      <c r="P1630" s="70">
        <v>2.94999999999999</v>
      </c>
      <c r="Q1630" s="36">
        <v>3.2499999999999898</v>
      </c>
      <c r="R1630" s="50">
        <v>3.1255725121878331</v>
      </c>
      <c r="S1630" s="50">
        <v>3.1780695769676064</v>
      </c>
      <c r="T1630" s="50">
        <v>3.0630610619440763</v>
      </c>
      <c r="U1630" s="50">
        <v>3.1780695769676064</v>
      </c>
      <c r="V1630" s="50">
        <v>0.90300000000000002</v>
      </c>
      <c r="W1630" s="50">
        <v>0.92051577291954856</v>
      </c>
      <c r="X1630" s="50">
        <v>1.0558135240607931</v>
      </c>
      <c r="Y1630" s="50">
        <v>0.95361410494366461</v>
      </c>
      <c r="Z1630" s="50">
        <v>0.99</v>
      </c>
      <c r="AA1630" s="51">
        <v>0.98</v>
      </c>
      <c r="AB1630" s="51">
        <v>1</v>
      </c>
      <c r="AC1630" s="51">
        <v>1</v>
      </c>
      <c r="AD1630" s="51">
        <v>1</v>
      </c>
      <c r="AE1630" s="51">
        <v>1</v>
      </c>
      <c r="AF1630" s="51">
        <v>1</v>
      </c>
      <c r="AG1630" s="52">
        <v>1</v>
      </c>
      <c r="AH1630" s="52">
        <v>1</v>
      </c>
      <c r="AI1630" s="53">
        <v>1540</v>
      </c>
      <c r="AJ1630" s="53">
        <v>1178</v>
      </c>
      <c r="AK1630" s="51">
        <v>3.091245633564522</v>
      </c>
      <c r="AL1630" s="51">
        <v>3.0954569936043623</v>
      </c>
      <c r="AM1630" s="51">
        <v>3.0367240681417416</v>
      </c>
      <c r="AN1630" s="51">
        <v>3.0579258944656216</v>
      </c>
      <c r="AO1630" s="51">
        <v>3.1954482578559116</v>
      </c>
      <c r="AP1630" s="51">
        <v>3.1880743513572143</v>
      </c>
      <c r="AQ1630" s="51">
        <v>3.0063568274603241</v>
      </c>
      <c r="AR1630" s="67">
        <v>0.02</v>
      </c>
      <c r="AS1630" s="99" t="s">
        <v>1591</v>
      </c>
      <c r="AT1630" s="54">
        <v>2.8820846133392948</v>
      </c>
      <c r="AU1630" s="54">
        <v>3.0905911385484397</v>
      </c>
      <c r="AV1630" s="55">
        <v>2.8620846133392948</v>
      </c>
      <c r="AW1630" s="55">
        <v>3.1054553660456969</v>
      </c>
      <c r="AX1630" s="56">
        <v>-6.7915386660695187E-2</v>
      </c>
      <c r="AY1630" s="56">
        <v>-0.15940886145155009</v>
      </c>
      <c r="AZ1630" s="56">
        <v>-0.22732424811224528</v>
      </c>
      <c r="BA1630" s="56">
        <v>9.1493474790854901E-2</v>
      </c>
      <c r="BB1630" s="61">
        <v>117</v>
      </c>
      <c r="BC1630" s="57">
        <v>-126</v>
      </c>
      <c r="BD1630" s="57">
        <v>-100</v>
      </c>
      <c r="BE1630" s="57">
        <v>126</v>
      </c>
      <c r="BF1630" s="95">
        <v>0.46178791108494155</v>
      </c>
      <c r="BG1630" s="58">
        <v>0.55827994631770461</v>
      </c>
      <c r="BH1630" s="58">
        <v>0.50078726537613849</v>
      </c>
      <c r="BI1630" s="58">
        <v>0.44310706550233603</v>
      </c>
      <c r="BJ1630" s="57">
        <v>118</v>
      </c>
      <c r="BK1630" s="57">
        <v>-126</v>
      </c>
      <c r="BL1630" s="57">
        <v>100</v>
      </c>
      <c r="BM1630" s="57">
        <v>126</v>
      </c>
      <c r="BN1630" s="58">
        <v>0.4578299191664339</v>
      </c>
      <c r="BO1630" s="58">
        <v>0.55689236136657849</v>
      </c>
      <c r="BP1630" s="58">
        <v>0.49932873668822175</v>
      </c>
      <c r="BQ1630" s="58">
        <v>0.44191870941639488</v>
      </c>
      <c r="BR1630" s="36">
        <v>3.8</v>
      </c>
      <c r="BS1630" s="36">
        <v>3.85</v>
      </c>
      <c r="BT1630" s="36">
        <v>0.48938999999999999</v>
      </c>
      <c r="BU1630" s="36">
        <v>0.22033</v>
      </c>
      <c r="BV1630" s="36">
        <v>0.24242190852377099</v>
      </c>
      <c r="BW1630" s="36">
        <v>0.31146000000000001</v>
      </c>
    </row>
    <row r="1631" spans="1:75" s="36" customFormat="1" ht="16.75" customHeight="1" x14ac:dyDescent="0.2">
      <c r="A1631" s="36" t="s">
        <v>2010</v>
      </c>
      <c r="B1631" s="36">
        <v>2025020784</v>
      </c>
      <c r="C1631" s="35">
        <v>46042</v>
      </c>
      <c r="D1631" s="45" t="s">
        <v>9</v>
      </c>
      <c r="E1631" s="36" t="s">
        <v>35</v>
      </c>
      <c r="F1631" s="45">
        <v>2</v>
      </c>
      <c r="G1631" s="45">
        <v>0</v>
      </c>
      <c r="H1631" s="36" t="s">
        <v>31</v>
      </c>
      <c r="I1631" s="36" t="s">
        <v>360</v>
      </c>
      <c r="J1631" s="46" t="s">
        <v>172</v>
      </c>
      <c r="K1631" s="47">
        <v>2.96</v>
      </c>
      <c r="L1631" s="48">
        <v>0.15</v>
      </c>
      <c r="M1631" s="49">
        <v>0.1</v>
      </c>
      <c r="N1631" s="36">
        <v>3.2499999999999898</v>
      </c>
      <c r="O1631" s="36">
        <v>2.94999999999999</v>
      </c>
      <c r="P1631" s="70">
        <v>3.2499999999999898</v>
      </c>
      <c r="Q1631" s="36">
        <v>2.94999999999999</v>
      </c>
      <c r="R1631" s="50">
        <v>2.9540813208464689</v>
      </c>
      <c r="S1631" s="50">
        <v>3.159912046842472</v>
      </c>
      <c r="T1631" s="50">
        <v>2.9540813208464689</v>
      </c>
      <c r="U1631" s="50">
        <v>3.159912046842472</v>
      </c>
      <c r="V1631" s="50">
        <v>1.085</v>
      </c>
      <c r="W1631" s="50">
        <v>1.0832085999357419</v>
      </c>
      <c r="X1631" s="50">
        <v>1.0259202932911289</v>
      </c>
      <c r="Y1631" s="50">
        <v>1.0443397410690953</v>
      </c>
      <c r="Z1631" s="50">
        <v>0.99094124800379646</v>
      </c>
      <c r="AA1631" s="51">
        <v>1</v>
      </c>
      <c r="AB1631" s="51">
        <v>1</v>
      </c>
      <c r="AC1631" s="51">
        <v>1</v>
      </c>
      <c r="AD1631" s="51">
        <v>1</v>
      </c>
      <c r="AE1631" s="51">
        <v>1</v>
      </c>
      <c r="AF1631" s="51">
        <v>1</v>
      </c>
      <c r="AG1631" s="52">
        <v>1</v>
      </c>
      <c r="AH1631" s="52">
        <v>1</v>
      </c>
      <c r="AI1631" s="53">
        <v>1532</v>
      </c>
      <c r="AJ1631" s="53">
        <v>1462</v>
      </c>
      <c r="AK1631" s="51">
        <v>2.8226977506332473</v>
      </c>
      <c r="AL1631" s="51">
        <v>2.8424052861652305</v>
      </c>
      <c r="AM1631" s="51">
        <v>3.1252080312199477</v>
      </c>
      <c r="AN1631" s="51">
        <v>3.1304136335633261</v>
      </c>
      <c r="AO1631" s="51">
        <v>3.13306191240203</v>
      </c>
      <c r="AP1631" s="51">
        <v>3.1327957036337719</v>
      </c>
      <c r="AQ1631" s="51">
        <v>3.0968975467285826</v>
      </c>
      <c r="AR1631" s="67">
        <v>-0.02</v>
      </c>
      <c r="AS1631" s="99" t="s">
        <v>1591</v>
      </c>
      <c r="AT1631" s="54">
        <v>3.0905911385484397</v>
      </c>
      <c r="AU1631" s="54">
        <v>2.8820846133392948</v>
      </c>
      <c r="AV1631" s="55">
        <v>3.1054553660456969</v>
      </c>
      <c r="AW1631" s="55">
        <v>2.8620846133392948</v>
      </c>
      <c r="AX1631" s="56">
        <v>-0.15940886145155009</v>
      </c>
      <c r="AY1631" s="56">
        <v>-6.7915386660695187E-2</v>
      </c>
      <c r="AZ1631" s="56">
        <v>-0.22732424811224528</v>
      </c>
      <c r="BA1631" s="56">
        <v>-9.1493474790854901E-2</v>
      </c>
      <c r="BB1631" s="61">
        <v>-117</v>
      </c>
      <c r="BC1631" s="57">
        <v>126</v>
      </c>
      <c r="BD1631" s="57">
        <v>100</v>
      </c>
      <c r="BE1631" s="57">
        <v>-126</v>
      </c>
      <c r="BF1631" s="95">
        <v>0.53821208891505845</v>
      </c>
      <c r="BG1631" s="58">
        <v>0.44172005368229539</v>
      </c>
      <c r="BH1631" s="58">
        <v>0.49921273462386145</v>
      </c>
      <c r="BI1631" s="58">
        <v>0.55689293449766397</v>
      </c>
      <c r="BJ1631" s="57">
        <v>-118</v>
      </c>
      <c r="BK1631" s="57">
        <v>126</v>
      </c>
      <c r="BL1631" s="57">
        <v>-100</v>
      </c>
      <c r="BM1631" s="57">
        <v>-126</v>
      </c>
      <c r="BN1631" s="58">
        <v>0.5421700808335661</v>
      </c>
      <c r="BO1631" s="58">
        <v>0.44310763863342151</v>
      </c>
      <c r="BP1631" s="58">
        <v>0.50067126331177825</v>
      </c>
      <c r="BQ1631" s="58">
        <v>0.55808129058360512</v>
      </c>
      <c r="BR1631" s="36">
        <v>3.8</v>
      </c>
      <c r="BS1631" s="36">
        <v>3.9</v>
      </c>
      <c r="BT1631" s="36">
        <v>0.48010000000000003</v>
      </c>
      <c r="BU1631" s="36">
        <v>0.21625</v>
      </c>
      <c r="BV1631" s="36">
        <v>0.237217669836882</v>
      </c>
      <c r="BW1631" s="36">
        <v>0.30464000000000002</v>
      </c>
    </row>
    <row r="1632" spans="1:75" s="36" customFormat="1" ht="16.75" customHeight="1" x14ac:dyDescent="0.2">
      <c r="A1632" s="36" t="s">
        <v>2011</v>
      </c>
      <c r="B1632" s="36">
        <v>2025020785</v>
      </c>
      <c r="C1632" s="35">
        <v>46042</v>
      </c>
      <c r="D1632" s="45" t="s">
        <v>6</v>
      </c>
      <c r="E1632" s="36" t="s">
        <v>12</v>
      </c>
      <c r="F1632" s="45">
        <v>1</v>
      </c>
      <c r="G1632" s="45">
        <v>0</v>
      </c>
      <c r="H1632" s="36" t="s">
        <v>52</v>
      </c>
      <c r="I1632" s="36" t="s">
        <v>318</v>
      </c>
      <c r="J1632" s="46" t="s">
        <v>233</v>
      </c>
      <c r="K1632" s="47">
        <v>2.96</v>
      </c>
      <c r="L1632" s="48">
        <v>0.15</v>
      </c>
      <c r="M1632" s="49">
        <v>0.1</v>
      </c>
      <c r="N1632" s="36">
        <v>2.8499999999999899</v>
      </c>
      <c r="O1632" s="36">
        <v>2.9999999999999898</v>
      </c>
      <c r="P1632" s="70">
        <v>2.8499999999999899</v>
      </c>
      <c r="Q1632" s="36">
        <v>2.9999999999999898</v>
      </c>
      <c r="R1632" s="50">
        <v>2.7034211558559438</v>
      </c>
      <c r="S1632" s="50">
        <v>3.1222297807852746</v>
      </c>
      <c r="T1632" s="50">
        <v>2.5682500980631464</v>
      </c>
      <c r="U1632" s="50">
        <v>3.1534520785931273</v>
      </c>
      <c r="V1632" s="50">
        <v>1.04</v>
      </c>
      <c r="W1632" s="50">
        <v>1.0074936850113505</v>
      </c>
      <c r="X1632" s="50">
        <v>1.0187301907517736</v>
      </c>
      <c r="Y1632" s="50">
        <v>0.96621621621621623</v>
      </c>
      <c r="Z1632" s="50">
        <v>0.98</v>
      </c>
      <c r="AA1632" s="51">
        <v>0.95</v>
      </c>
      <c r="AB1632" s="51">
        <v>1.01</v>
      </c>
      <c r="AC1632" s="51">
        <v>1</v>
      </c>
      <c r="AD1632" s="51">
        <v>1</v>
      </c>
      <c r="AE1632" s="51">
        <v>1</v>
      </c>
      <c r="AF1632" s="51">
        <v>1</v>
      </c>
      <c r="AG1632" s="52">
        <v>1</v>
      </c>
      <c r="AH1632" s="52">
        <v>1</v>
      </c>
      <c r="AI1632" s="53">
        <v>1538</v>
      </c>
      <c r="AJ1632" s="53">
        <v>1461</v>
      </c>
      <c r="AK1632" s="51">
        <v>2.72</v>
      </c>
      <c r="AL1632" s="51">
        <v>2.7154856075114999</v>
      </c>
      <c r="AM1632" s="51">
        <v>3.16</v>
      </c>
      <c r="AN1632" s="51">
        <v>3.1543344671177911</v>
      </c>
      <c r="AO1632" s="51">
        <v>3.1187132979462997</v>
      </c>
      <c r="AP1632" s="51">
        <v>3.1098740810297896</v>
      </c>
      <c r="AQ1632" s="51">
        <v>3.0968</v>
      </c>
      <c r="AR1632" s="67">
        <v>-0.05</v>
      </c>
      <c r="AS1632" s="99" t="s">
        <v>1591</v>
      </c>
      <c r="AT1632" s="54">
        <v>2.9099955803706838</v>
      </c>
      <c r="AU1632" s="54">
        <v>3.0721001621621618</v>
      </c>
      <c r="AV1632" s="55">
        <v>2.9599955803706837</v>
      </c>
      <c r="AW1632" s="55">
        <v>3.0362915818500862</v>
      </c>
      <c r="AX1632" s="56">
        <v>5.9995580370693968E-2</v>
      </c>
      <c r="AY1632" s="56">
        <v>7.2100162162171966E-2</v>
      </c>
      <c r="AZ1632" s="56">
        <v>0.13209574253286593</v>
      </c>
      <c r="BA1632" s="56">
        <v>-1.2104581791477997E-2</v>
      </c>
      <c r="BB1632" s="61">
        <v>113</v>
      </c>
      <c r="BC1632" s="57">
        <v>-127</v>
      </c>
      <c r="BD1632" s="57">
        <v>-101</v>
      </c>
      <c r="BE1632" s="57">
        <v>125</v>
      </c>
      <c r="BF1632" s="95">
        <v>0.46902521627125526</v>
      </c>
      <c r="BG1632" s="58">
        <v>0.55950516235131753</v>
      </c>
      <c r="BH1632" s="58">
        <v>0.50240914957796545</v>
      </c>
      <c r="BI1632" s="58">
        <v>0.44476235220064186</v>
      </c>
      <c r="BJ1632" s="57">
        <v>108</v>
      </c>
      <c r="BK1632" s="57">
        <v>-128</v>
      </c>
      <c r="BL1632" s="57">
        <v>-102</v>
      </c>
      <c r="BM1632" s="57">
        <v>124</v>
      </c>
      <c r="BN1632" s="58">
        <v>0.48140512561068621</v>
      </c>
      <c r="BO1632" s="58">
        <v>0.5612635080948335</v>
      </c>
      <c r="BP1632" s="58">
        <v>0.50474382534594686</v>
      </c>
      <c r="BQ1632" s="58">
        <v>0.44713872215899619</v>
      </c>
      <c r="BR1632" s="36">
        <v>3.8</v>
      </c>
      <c r="BS1632" s="36">
        <v>3.95</v>
      </c>
      <c r="BT1632" s="36">
        <v>0.47392000000000001</v>
      </c>
      <c r="BU1632" s="36">
        <v>0.21001</v>
      </c>
      <c r="BV1632" s="36">
        <v>0.23042824696342901</v>
      </c>
      <c r="BW1632" s="36">
        <v>0.29862</v>
      </c>
    </row>
    <row r="1633" spans="1:75" s="36" customFormat="1" ht="16.75" customHeight="1" x14ac:dyDescent="0.2">
      <c r="A1633" s="36" t="s">
        <v>2012</v>
      </c>
      <c r="B1633" s="36">
        <v>2025020785</v>
      </c>
      <c r="C1633" s="35">
        <v>46042</v>
      </c>
      <c r="D1633" s="45" t="s">
        <v>9</v>
      </c>
      <c r="E1633" s="36" t="s">
        <v>16</v>
      </c>
      <c r="F1633" s="45">
        <v>0</v>
      </c>
      <c r="G1633" s="45">
        <v>1</v>
      </c>
      <c r="H1633" s="36" t="s">
        <v>53</v>
      </c>
      <c r="I1633" s="36" t="s">
        <v>406</v>
      </c>
      <c r="J1633" s="46" t="s">
        <v>200</v>
      </c>
      <c r="K1633" s="47">
        <v>2.96</v>
      </c>
      <c r="L1633" s="48">
        <v>0.15</v>
      </c>
      <c r="M1633" s="49">
        <v>0.1</v>
      </c>
      <c r="N1633" s="36">
        <v>2.9999999999999898</v>
      </c>
      <c r="O1633" s="36">
        <v>2.8499999999999899</v>
      </c>
      <c r="P1633" s="70">
        <v>2.9999999999999898</v>
      </c>
      <c r="Q1633" s="36">
        <v>2.8499999999999899</v>
      </c>
      <c r="R1633" s="50">
        <v>2.8258155610904696</v>
      </c>
      <c r="S1633" s="50">
        <v>2.9970617571216973</v>
      </c>
      <c r="T1633" s="50">
        <v>2.8258155610904696</v>
      </c>
      <c r="U1633" s="50">
        <v>3.0570029922641315</v>
      </c>
      <c r="V1633" s="50">
        <v>1</v>
      </c>
      <c r="W1633" s="50">
        <v>1.0046958799928625</v>
      </c>
      <c r="X1633" s="50">
        <v>1.0675675675675675</v>
      </c>
      <c r="Y1633" s="50">
        <v>0.91891891891891897</v>
      </c>
      <c r="Z1633" s="50">
        <v>1.06</v>
      </c>
      <c r="AA1633" s="51">
        <v>1</v>
      </c>
      <c r="AB1633" s="51">
        <v>1.02</v>
      </c>
      <c r="AC1633" s="51">
        <v>1</v>
      </c>
      <c r="AD1633" s="51">
        <v>1</v>
      </c>
      <c r="AE1633" s="51">
        <v>1</v>
      </c>
      <c r="AF1633" s="51">
        <v>1</v>
      </c>
      <c r="AG1633" s="52">
        <v>1</v>
      </c>
      <c r="AH1633" s="52">
        <v>1</v>
      </c>
      <c r="AI1633" s="53">
        <v>1552</v>
      </c>
      <c r="AJ1633" s="53">
        <v>1347</v>
      </c>
      <c r="AK1633" s="51">
        <v>2.86</v>
      </c>
      <c r="AL1633" s="51">
        <v>2.8548723341635704</v>
      </c>
      <c r="AM1633" s="51">
        <v>3.01544136462525</v>
      </c>
      <c r="AN1633" s="51">
        <v>3.0126844234997172</v>
      </c>
      <c r="AO1633" s="51">
        <v>3.0963337510954476</v>
      </c>
      <c r="AP1633" s="51">
        <v>3.1084165078134802</v>
      </c>
      <c r="AQ1633" s="51">
        <v>3.1963678465027652</v>
      </c>
      <c r="AR1633" s="67">
        <v>0.05</v>
      </c>
      <c r="AS1633" s="99" t="s">
        <v>1591</v>
      </c>
      <c r="AT1633" s="54">
        <v>3.0721001621621618</v>
      </c>
      <c r="AU1633" s="54">
        <v>2.9099955803706838</v>
      </c>
      <c r="AV1633" s="55">
        <v>3.0362915818500862</v>
      </c>
      <c r="AW1633" s="55">
        <v>2.9599955803706837</v>
      </c>
      <c r="AX1633" s="56">
        <v>7.2100162162171966E-2</v>
      </c>
      <c r="AY1633" s="56">
        <v>5.9995580370693968E-2</v>
      </c>
      <c r="AZ1633" s="56">
        <v>0.13209574253286593</v>
      </c>
      <c r="BA1633" s="56">
        <v>1.2104581791477997E-2</v>
      </c>
      <c r="BB1633" s="61">
        <v>-113</v>
      </c>
      <c r="BC1633" s="57">
        <v>127</v>
      </c>
      <c r="BD1633" s="57">
        <v>101</v>
      </c>
      <c r="BE1633" s="57">
        <v>-125</v>
      </c>
      <c r="BF1633" s="95">
        <v>0.53097478372874474</v>
      </c>
      <c r="BG1633" s="58">
        <v>0.44049483764868247</v>
      </c>
      <c r="BH1633" s="58">
        <v>0.49759085042203449</v>
      </c>
      <c r="BI1633" s="58">
        <v>0.55523764779935814</v>
      </c>
      <c r="BJ1633" s="57">
        <v>-108</v>
      </c>
      <c r="BK1633" s="57">
        <v>128</v>
      </c>
      <c r="BL1633" s="57">
        <v>102</v>
      </c>
      <c r="BM1633" s="57">
        <v>-124</v>
      </c>
      <c r="BN1633" s="58">
        <v>0.51859487438931384</v>
      </c>
      <c r="BO1633" s="58">
        <v>0.4387364919051665</v>
      </c>
      <c r="BP1633" s="58">
        <v>0.49525617465405308</v>
      </c>
      <c r="BQ1633" s="58">
        <v>0.55286127784100381</v>
      </c>
      <c r="BR1633" s="36">
        <v>3.8</v>
      </c>
      <c r="BS1633" s="36">
        <v>4</v>
      </c>
      <c r="BT1633" s="36">
        <v>0.47008</v>
      </c>
      <c r="BU1633" s="36">
        <v>0.20455000000000001</v>
      </c>
      <c r="BV1633" s="36">
        <v>0.22438569548047299</v>
      </c>
      <c r="BW1633" s="36">
        <v>0.29294999999999999</v>
      </c>
    </row>
    <row r="1634" spans="1:75" s="36" customFormat="1" ht="16.75" customHeight="1" x14ac:dyDescent="0.2">
      <c r="A1634" s="36" t="s">
        <v>2013</v>
      </c>
      <c r="B1634" s="36">
        <v>2025020786</v>
      </c>
      <c r="C1634" s="35">
        <v>46042</v>
      </c>
      <c r="D1634" s="45" t="s">
        <v>6</v>
      </c>
      <c r="E1634" s="36" t="s">
        <v>4</v>
      </c>
      <c r="F1634" s="45">
        <v>0</v>
      </c>
      <c r="G1634" s="45">
        <v>1</v>
      </c>
      <c r="H1634" s="36" t="s">
        <v>26</v>
      </c>
      <c r="I1634" s="36" t="s">
        <v>415</v>
      </c>
      <c r="J1634" s="46" t="s">
        <v>174</v>
      </c>
      <c r="K1634" s="47">
        <v>2.96</v>
      </c>
      <c r="L1634" s="48">
        <v>0.15</v>
      </c>
      <c r="M1634" s="49">
        <v>0.1</v>
      </c>
      <c r="N1634" s="36">
        <v>2.69999999999999</v>
      </c>
      <c r="O1634" s="36">
        <v>3.3999999999999901</v>
      </c>
      <c r="P1634" s="70">
        <v>2.69999999999999</v>
      </c>
      <c r="Q1634" s="36">
        <v>3.3999999999999901</v>
      </c>
      <c r="R1634" s="50">
        <v>2.9493494213954023</v>
      </c>
      <c r="S1634" s="50">
        <v>2.9589561651948619</v>
      </c>
      <c r="T1634" s="50">
        <v>2.9198559271814482</v>
      </c>
      <c r="U1634" s="50">
        <v>3.0181352884987591</v>
      </c>
      <c r="V1634" s="50">
        <v>0.95</v>
      </c>
      <c r="W1634" s="50">
        <v>0.92554174501717079</v>
      </c>
      <c r="X1634" s="50">
        <v>1.0095682215816386</v>
      </c>
      <c r="Y1634" s="50">
        <v>1.1286984484754876</v>
      </c>
      <c r="Z1634" s="50">
        <v>0.99</v>
      </c>
      <c r="AA1634" s="51">
        <v>0.99</v>
      </c>
      <c r="AB1634" s="51">
        <v>1.02</v>
      </c>
      <c r="AC1634" s="51">
        <v>1</v>
      </c>
      <c r="AD1634" s="51">
        <v>1</v>
      </c>
      <c r="AE1634" s="51">
        <v>1</v>
      </c>
      <c r="AF1634" s="51">
        <v>1</v>
      </c>
      <c r="AG1634" s="52">
        <v>1</v>
      </c>
      <c r="AH1634" s="52">
        <v>1</v>
      </c>
      <c r="AI1634" s="53">
        <v>1554</v>
      </c>
      <c r="AJ1634" s="53">
        <v>1380</v>
      </c>
      <c r="AK1634" s="51">
        <v>2.9433280361130896</v>
      </c>
      <c r="AL1634" s="51">
        <v>2.9437888414922275</v>
      </c>
      <c r="AM1634" s="51">
        <v>2.948487715270335</v>
      </c>
      <c r="AN1634" s="51">
        <v>2.9500579827590139</v>
      </c>
      <c r="AO1634" s="51">
        <v>2.8997068844448668</v>
      </c>
      <c r="AP1634" s="51">
        <v>2.9041558423095739</v>
      </c>
      <c r="AQ1634" s="51">
        <v>2.9190028381176316</v>
      </c>
      <c r="AR1634" s="67">
        <v>-0.1</v>
      </c>
      <c r="AS1634" s="99" t="s">
        <v>1590</v>
      </c>
      <c r="AT1634" s="54">
        <v>2.6656918938889342</v>
      </c>
      <c r="AU1634" s="54">
        <v>3.4168800770669034</v>
      </c>
      <c r="AV1634" s="55">
        <v>2.7656918938889343</v>
      </c>
      <c r="AW1634" s="55">
        <v>3.387971187217274</v>
      </c>
      <c r="AX1634" s="56">
        <v>-3.4308106111055725E-2</v>
      </c>
      <c r="AY1634" s="56">
        <v>1.6880077066913302E-2</v>
      </c>
      <c r="AZ1634" s="56">
        <v>-1.7428029044142423E-2</v>
      </c>
      <c r="BA1634" s="56">
        <v>-5.1188183177969027E-2</v>
      </c>
      <c r="BB1634" s="61">
        <v>163</v>
      </c>
      <c r="BC1634" s="57">
        <v>-135</v>
      </c>
      <c r="BD1634" s="57">
        <v>-108</v>
      </c>
      <c r="BE1634" s="57">
        <v>118</v>
      </c>
      <c r="BF1634" s="95">
        <v>0.38089613968786235</v>
      </c>
      <c r="BG1634" s="58">
        <v>0.57362902993616283</v>
      </c>
      <c r="BH1634" s="58">
        <v>0.51812624597738655</v>
      </c>
      <c r="BI1634" s="58">
        <v>0.4584380179087113</v>
      </c>
      <c r="BJ1634" s="57">
        <v>149</v>
      </c>
      <c r="BK1634" s="57">
        <v>-141</v>
      </c>
      <c r="BL1634" s="57">
        <v>-114</v>
      </c>
      <c r="BM1634" s="57">
        <v>112</v>
      </c>
      <c r="BN1634" s="58">
        <v>0.40176040240027638</v>
      </c>
      <c r="BO1634" s="58">
        <v>0.58530075204813758</v>
      </c>
      <c r="BP1634" s="58">
        <v>0.53205880533303063</v>
      </c>
      <c r="BQ1634" s="58">
        <v>0.47152973557351996</v>
      </c>
      <c r="BR1634" s="36">
        <v>3.8</v>
      </c>
      <c r="BS1634" s="36">
        <v>4.05</v>
      </c>
      <c r="BT1634" s="36">
        <v>0.46364</v>
      </c>
      <c r="BU1634" s="36">
        <v>0.20102</v>
      </c>
      <c r="BV1634" s="36">
        <v>0.21980689534514899</v>
      </c>
      <c r="BW1634" s="36">
        <v>0.28649000000000002</v>
      </c>
    </row>
    <row r="1635" spans="1:75" s="36" customFormat="1" ht="16.75" customHeight="1" x14ac:dyDescent="0.2">
      <c r="A1635" s="36" t="s">
        <v>2014</v>
      </c>
      <c r="B1635" s="36">
        <v>2025020786</v>
      </c>
      <c r="C1635" s="35">
        <v>46042</v>
      </c>
      <c r="D1635" s="45" t="s">
        <v>9</v>
      </c>
      <c r="E1635" s="36" t="s">
        <v>17</v>
      </c>
      <c r="F1635" s="45">
        <v>1</v>
      </c>
      <c r="G1635" s="45">
        <v>0</v>
      </c>
      <c r="H1635" s="36" t="s">
        <v>27</v>
      </c>
      <c r="I1635" s="36" t="s">
        <v>1376</v>
      </c>
      <c r="J1635" s="46" t="s">
        <v>181</v>
      </c>
      <c r="K1635" s="47">
        <v>2.96</v>
      </c>
      <c r="L1635" s="48">
        <v>0.15</v>
      </c>
      <c r="M1635" s="49">
        <v>0.1</v>
      </c>
      <c r="N1635" s="36">
        <v>3.3999999999999901</v>
      </c>
      <c r="O1635" s="36">
        <v>2.69999999999999</v>
      </c>
      <c r="P1635" s="70">
        <v>3.3999999999999901</v>
      </c>
      <c r="Q1635" s="36">
        <v>2.69999999999999</v>
      </c>
      <c r="R1635" s="50">
        <v>3.3528092648235366</v>
      </c>
      <c r="S1635" s="50">
        <v>2.9944353685343335</v>
      </c>
      <c r="T1635" s="50">
        <v>3.1516407089341243</v>
      </c>
      <c r="U1635" s="50">
        <v>3.039351899062348</v>
      </c>
      <c r="V1635" s="50">
        <v>1.05</v>
      </c>
      <c r="W1635" s="50">
        <v>1.0725047827848808</v>
      </c>
      <c r="X1635" s="50">
        <v>0.99611071461835643</v>
      </c>
      <c r="Y1635" s="50">
        <v>0.99436757976793566</v>
      </c>
      <c r="Z1635" s="50">
        <v>0.97499999999999998</v>
      </c>
      <c r="AA1635" s="51">
        <v>0.94</v>
      </c>
      <c r="AB1635" s="51">
        <v>1.0149999999999999</v>
      </c>
      <c r="AC1635" s="51">
        <v>1</v>
      </c>
      <c r="AD1635" s="51">
        <v>1</v>
      </c>
      <c r="AE1635" s="51">
        <v>1</v>
      </c>
      <c r="AF1635" s="51">
        <v>1</v>
      </c>
      <c r="AG1635" s="52">
        <v>1</v>
      </c>
      <c r="AH1635" s="52">
        <v>1</v>
      </c>
      <c r="AI1635" s="53">
        <v>1539</v>
      </c>
      <c r="AJ1635" s="53">
        <v>1486</v>
      </c>
      <c r="AK1635" s="51">
        <v>3.3409474074874432</v>
      </c>
      <c r="AL1635" s="51">
        <v>3.3397091577495157</v>
      </c>
      <c r="AM1635" s="51">
        <v>2.9883219358816504</v>
      </c>
      <c r="AN1635" s="51">
        <v>2.9892389507795527</v>
      </c>
      <c r="AO1635" s="51">
        <v>3.0886148743558683</v>
      </c>
      <c r="AP1635" s="51">
        <v>3.063258815850634</v>
      </c>
      <c r="AQ1635" s="51">
        <v>2.9136138874846091</v>
      </c>
      <c r="AR1635" s="67">
        <v>0.1</v>
      </c>
      <c r="AS1635" s="99" t="s">
        <v>1590</v>
      </c>
      <c r="AT1635" s="54">
        <v>3.4168800770669034</v>
      </c>
      <c r="AU1635" s="54">
        <v>2.6656918938889342</v>
      </c>
      <c r="AV1635" s="55">
        <v>3.387971187217274</v>
      </c>
      <c r="AW1635" s="55">
        <v>2.7656918938889343</v>
      </c>
      <c r="AX1635" s="56">
        <v>1.6880077066913302E-2</v>
      </c>
      <c r="AY1635" s="56">
        <v>-3.4308106111055725E-2</v>
      </c>
      <c r="AZ1635" s="56">
        <v>-1.7428029044142423E-2</v>
      </c>
      <c r="BA1635" s="56">
        <v>5.1188183177969027E-2</v>
      </c>
      <c r="BB1635" s="61">
        <v>-163</v>
      </c>
      <c r="BC1635" s="57">
        <v>135</v>
      </c>
      <c r="BD1635" s="57">
        <v>108</v>
      </c>
      <c r="BE1635" s="57">
        <v>-118</v>
      </c>
      <c r="BF1635" s="95">
        <v>0.61910386031213771</v>
      </c>
      <c r="BG1635" s="58">
        <v>0.42637097006383723</v>
      </c>
      <c r="BH1635" s="58">
        <v>0.48187375402261351</v>
      </c>
      <c r="BI1635" s="58">
        <v>0.5415619820912887</v>
      </c>
      <c r="BJ1635" s="57">
        <v>-149</v>
      </c>
      <c r="BK1635" s="57">
        <v>141</v>
      </c>
      <c r="BL1635" s="57">
        <v>114</v>
      </c>
      <c r="BM1635" s="57">
        <v>-112</v>
      </c>
      <c r="BN1635" s="58">
        <v>0.59823959759972367</v>
      </c>
      <c r="BO1635" s="58">
        <v>0.41469924795186242</v>
      </c>
      <c r="BP1635" s="58">
        <v>0.46794119466696943</v>
      </c>
      <c r="BQ1635" s="58">
        <v>0.52847026442648004</v>
      </c>
      <c r="BR1635" s="36">
        <v>3.8</v>
      </c>
      <c r="BS1635" s="36">
        <v>4.0999999999999996</v>
      </c>
      <c r="BT1635" s="36">
        <v>0.45361000000000001</v>
      </c>
      <c r="BU1635" s="36">
        <v>0.19542000000000001</v>
      </c>
      <c r="BV1635" s="36">
        <v>0.21386827762820901</v>
      </c>
      <c r="BW1635" s="36">
        <v>0.28167999999999999</v>
      </c>
    </row>
    <row r="1636" spans="1:75" s="36" customFormat="1" ht="16.75" customHeight="1" x14ac:dyDescent="0.2">
      <c r="A1636" s="36" t="s">
        <v>2015</v>
      </c>
      <c r="B1636" s="36">
        <v>2025020787</v>
      </c>
      <c r="C1636" s="35">
        <v>46042</v>
      </c>
      <c r="D1636" s="45" t="s">
        <v>6</v>
      </c>
      <c r="E1636" s="36" t="s">
        <v>20</v>
      </c>
      <c r="F1636" s="45">
        <v>0</v>
      </c>
      <c r="G1636" s="45">
        <v>2</v>
      </c>
      <c r="H1636" s="36" t="s">
        <v>29</v>
      </c>
      <c r="I1636" s="36" t="s">
        <v>380</v>
      </c>
      <c r="J1636" s="46" t="s">
        <v>178</v>
      </c>
      <c r="K1636" s="47">
        <v>2.96</v>
      </c>
      <c r="L1636" s="48">
        <v>0.15</v>
      </c>
      <c r="M1636" s="49">
        <v>0.1</v>
      </c>
      <c r="N1636" s="36">
        <v>2.3999999999999901</v>
      </c>
      <c r="O1636" s="36">
        <v>3.2499999999999898</v>
      </c>
      <c r="P1636" s="70">
        <v>2.3999999999999901</v>
      </c>
      <c r="Q1636" s="36">
        <v>3.2499999999999898</v>
      </c>
      <c r="R1636" s="50">
        <v>2.765980759732058</v>
      </c>
      <c r="S1636" s="50">
        <v>3.026135184728719</v>
      </c>
      <c r="T1636" s="50">
        <v>2.7383209521347376</v>
      </c>
      <c r="U1636" s="50">
        <v>3.1169192402705805</v>
      </c>
      <c r="V1636" s="50">
        <v>0.90300000000000002</v>
      </c>
      <c r="W1636" s="50">
        <v>0.92051577291954856</v>
      </c>
      <c r="X1636" s="50">
        <v>0.93449020081292977</v>
      </c>
      <c r="Y1636" s="50">
        <v>0.96501220797494491</v>
      </c>
      <c r="Z1636" s="50">
        <v>1.05</v>
      </c>
      <c r="AA1636" s="51">
        <v>0.99</v>
      </c>
      <c r="AB1636" s="51">
        <v>1.03</v>
      </c>
      <c r="AC1636" s="51">
        <v>1</v>
      </c>
      <c r="AD1636" s="51">
        <v>1</v>
      </c>
      <c r="AE1636" s="51">
        <v>1</v>
      </c>
      <c r="AF1636" s="51">
        <v>1</v>
      </c>
      <c r="AG1636" s="52">
        <v>1</v>
      </c>
      <c r="AH1636" s="52">
        <v>1</v>
      </c>
      <c r="AI1636" s="53">
        <v>1558</v>
      </c>
      <c r="AJ1636" s="53">
        <v>1431</v>
      </c>
      <c r="AK1636" s="51">
        <v>2.8123778442108005</v>
      </c>
      <c r="AL1636" s="51">
        <v>2.8050033844250293</v>
      </c>
      <c r="AM1636" s="51">
        <v>3.03</v>
      </c>
      <c r="AN1636" s="51">
        <v>3.0294202777093076</v>
      </c>
      <c r="AO1636" s="51">
        <v>3.0540831364013497</v>
      </c>
      <c r="AP1636" s="51">
        <v>3.0725869575359201</v>
      </c>
      <c r="AQ1636" s="51">
        <v>3.1814999999999998</v>
      </c>
      <c r="AR1636" s="67">
        <v>0</v>
      </c>
      <c r="AS1636" s="99" t="s">
        <v>1589</v>
      </c>
      <c r="AT1636" s="54">
        <v>2.3938242967421224</v>
      </c>
      <c r="AU1636" s="54">
        <v>3.259532406705727</v>
      </c>
      <c r="AV1636" s="55">
        <v>2.3938242967421224</v>
      </c>
      <c r="AW1636" s="55">
        <v>3.2541507232376858</v>
      </c>
      <c r="AX1636" s="56">
        <v>-6.1757032578677595E-3</v>
      </c>
      <c r="AY1636" s="56">
        <v>9.5324067057371842E-3</v>
      </c>
      <c r="AZ1636" s="56">
        <v>3.3567034478694247E-3</v>
      </c>
      <c r="BA1636" s="56">
        <v>-1.5708109963604944E-2</v>
      </c>
      <c r="BB1636" s="61">
        <v>178</v>
      </c>
      <c r="BC1636" s="57">
        <v>-101</v>
      </c>
      <c r="BD1636" s="57">
        <v>129</v>
      </c>
      <c r="BE1636" s="57">
        <v>158</v>
      </c>
      <c r="BF1636" s="95">
        <v>0.36021515055393694</v>
      </c>
      <c r="BG1636" s="58">
        <v>0.50220654813007459</v>
      </c>
      <c r="BH1636" s="58">
        <v>0.43752359570541588</v>
      </c>
      <c r="BI1636" s="58">
        <v>0.38720660806247875</v>
      </c>
      <c r="BJ1636" s="57">
        <v>177</v>
      </c>
      <c r="BK1636" s="57">
        <v>-101</v>
      </c>
      <c r="BL1636" s="57">
        <v>129</v>
      </c>
      <c r="BM1636" s="57">
        <v>159</v>
      </c>
      <c r="BN1636" s="58">
        <v>0.36108770478523994</v>
      </c>
      <c r="BO1636" s="58">
        <v>0.50143712374137916</v>
      </c>
      <c r="BP1636" s="58">
        <v>0.43667960923459981</v>
      </c>
      <c r="BQ1636" s="58">
        <v>0.38647710986814876</v>
      </c>
      <c r="BR1636" s="36">
        <v>3.8</v>
      </c>
      <c r="BS1636" s="36">
        <v>4.1500000000000004</v>
      </c>
      <c r="BT1636" s="36">
        <v>0.44785000000000003</v>
      </c>
      <c r="BU1636" s="36">
        <v>0.19142000000000001</v>
      </c>
      <c r="BV1636" s="36">
        <v>0.20915646853146799</v>
      </c>
      <c r="BW1636" s="36">
        <v>0.27622000000000002</v>
      </c>
    </row>
    <row r="1637" spans="1:75" s="36" customFormat="1" ht="16.75" customHeight="1" x14ac:dyDescent="0.2">
      <c r="A1637" s="36" t="s">
        <v>2016</v>
      </c>
      <c r="B1637" s="36">
        <v>2025020787</v>
      </c>
      <c r="C1637" s="35">
        <v>46042</v>
      </c>
      <c r="D1637" s="45" t="s">
        <v>9</v>
      </c>
      <c r="E1637" s="36" t="s">
        <v>28</v>
      </c>
      <c r="F1637" s="45">
        <v>2</v>
      </c>
      <c r="G1637" s="45">
        <v>0</v>
      </c>
      <c r="H1637" s="36" t="s">
        <v>31</v>
      </c>
      <c r="I1637" s="36" t="s">
        <v>314</v>
      </c>
      <c r="J1637" s="46" t="s">
        <v>167</v>
      </c>
      <c r="K1637" s="47">
        <v>2.96</v>
      </c>
      <c r="L1637" s="48">
        <v>0.15</v>
      </c>
      <c r="M1637" s="49">
        <v>0.1</v>
      </c>
      <c r="N1637" s="36">
        <v>3.2499999999999898</v>
      </c>
      <c r="O1637" s="36">
        <v>2.3999999999999901</v>
      </c>
      <c r="P1637" s="70">
        <v>3.2499999999999898</v>
      </c>
      <c r="Q1637" s="36">
        <v>2.3999999999999901</v>
      </c>
      <c r="R1637" s="50">
        <v>2.8527927039232202</v>
      </c>
      <c r="S1637" s="50">
        <v>2.7204575252735461</v>
      </c>
      <c r="T1637" s="50">
        <v>2.7101530687270592</v>
      </c>
      <c r="U1637" s="50">
        <v>2.8428781139108557</v>
      </c>
      <c r="V1637" s="50">
        <v>1.085</v>
      </c>
      <c r="W1637" s="50">
        <v>1.0832085999357419</v>
      </c>
      <c r="X1637" s="50">
        <v>1.0236486486486487</v>
      </c>
      <c r="Y1637" s="50">
        <v>0.95012765007121636</v>
      </c>
      <c r="Z1637" s="50">
        <v>0.97499999999999998</v>
      </c>
      <c r="AA1637" s="51">
        <v>0.95</v>
      </c>
      <c r="AB1637" s="51">
        <v>1.0449999999999999</v>
      </c>
      <c r="AC1637" s="51">
        <v>1</v>
      </c>
      <c r="AD1637" s="51">
        <v>1</v>
      </c>
      <c r="AE1637" s="51">
        <v>1</v>
      </c>
      <c r="AF1637" s="51">
        <v>1</v>
      </c>
      <c r="AG1637" s="52">
        <v>1</v>
      </c>
      <c r="AH1637" s="52">
        <v>1</v>
      </c>
      <c r="AI1637" s="53">
        <v>1530</v>
      </c>
      <c r="AJ1637" s="53">
        <v>1465</v>
      </c>
      <c r="AK1637" s="51">
        <v>2.8564361356058368</v>
      </c>
      <c r="AL1637" s="51">
        <v>2.8537500263255016</v>
      </c>
      <c r="AM1637" s="51">
        <v>2.7660909944062722</v>
      </c>
      <c r="AN1637" s="51">
        <v>2.7592459740363631</v>
      </c>
      <c r="AO1637" s="51">
        <v>2.7665315239278705</v>
      </c>
      <c r="AP1637" s="51">
        <v>2.7494187084099457</v>
      </c>
      <c r="AQ1637" s="51">
        <v>2.6969387195461154</v>
      </c>
      <c r="AR1637" s="67">
        <v>0</v>
      </c>
      <c r="AS1637" s="99" t="s">
        <v>1589</v>
      </c>
      <c r="AT1637" s="54">
        <v>3.259532406705727</v>
      </c>
      <c r="AU1637" s="54">
        <v>2.3938242967421224</v>
      </c>
      <c r="AV1637" s="55">
        <v>3.2541507232376858</v>
      </c>
      <c r="AW1637" s="55">
        <v>2.3938242967421224</v>
      </c>
      <c r="AX1637" s="56">
        <v>9.5324067057371842E-3</v>
      </c>
      <c r="AY1637" s="56">
        <v>-6.1757032578677595E-3</v>
      </c>
      <c r="AZ1637" s="56">
        <v>3.3567034478694247E-3</v>
      </c>
      <c r="BA1637" s="56">
        <v>1.5708109963604944E-2</v>
      </c>
      <c r="BB1637" s="61">
        <v>-178</v>
      </c>
      <c r="BC1637" s="57">
        <v>101</v>
      </c>
      <c r="BD1637" s="57">
        <v>-129</v>
      </c>
      <c r="BE1637" s="57">
        <v>-158</v>
      </c>
      <c r="BF1637" s="95">
        <v>0.63978484944606306</v>
      </c>
      <c r="BG1637" s="58">
        <v>0.49779345186992546</v>
      </c>
      <c r="BH1637" s="58">
        <v>0.56247640429458412</v>
      </c>
      <c r="BI1637" s="58">
        <v>0.61279339193752125</v>
      </c>
      <c r="BJ1637" s="57">
        <v>-177</v>
      </c>
      <c r="BK1637" s="57">
        <v>101</v>
      </c>
      <c r="BL1637" s="57">
        <v>-129</v>
      </c>
      <c r="BM1637" s="57">
        <v>-159</v>
      </c>
      <c r="BN1637" s="58">
        <v>0.63891229521476012</v>
      </c>
      <c r="BO1637" s="58">
        <v>0.49856287625862084</v>
      </c>
      <c r="BP1637" s="58">
        <v>0.56332039076540019</v>
      </c>
      <c r="BQ1637" s="58">
        <v>0.61352289013185124</v>
      </c>
      <c r="BR1637" s="36">
        <v>3.8</v>
      </c>
      <c r="BS1637" s="36">
        <v>4.2</v>
      </c>
      <c r="BT1637" s="36">
        <v>0.44205</v>
      </c>
      <c r="BU1637" s="36">
        <v>0.18820000000000001</v>
      </c>
      <c r="BV1637" s="36">
        <v>0.205035461765571</v>
      </c>
      <c r="BW1637" s="36">
        <v>0.27030999999999999</v>
      </c>
    </row>
    <row r="1638" spans="1:75" s="36" customFormat="1" ht="16.75" customHeight="1" x14ac:dyDescent="0.2">
      <c r="A1638" s="36" t="s">
        <v>2017</v>
      </c>
      <c r="B1638" s="36">
        <v>2025020788</v>
      </c>
      <c r="C1638" s="35">
        <v>46043</v>
      </c>
      <c r="D1638" s="45" t="s">
        <v>6</v>
      </c>
      <c r="E1638" s="36" t="s">
        <v>30</v>
      </c>
      <c r="F1638" s="45">
        <v>2</v>
      </c>
      <c r="G1638" s="45">
        <v>1</v>
      </c>
      <c r="H1638" s="36" t="s">
        <v>44</v>
      </c>
      <c r="I1638" s="36" t="s">
        <v>495</v>
      </c>
      <c r="J1638" s="46" t="s">
        <v>161</v>
      </c>
      <c r="K1638" s="47">
        <v>2.96</v>
      </c>
      <c r="L1638" s="48">
        <v>0.15</v>
      </c>
      <c r="M1638" s="49">
        <v>0.1</v>
      </c>
      <c r="N1638" s="36">
        <v>2.94999999999999</v>
      </c>
      <c r="O1638" s="36">
        <v>3.1499999999999901</v>
      </c>
      <c r="P1638" s="70">
        <v>2.94999999999999</v>
      </c>
      <c r="Q1638" s="36">
        <v>3.1499999999999901</v>
      </c>
      <c r="R1638" s="50">
        <v>3.0483156661457649</v>
      </c>
      <c r="S1638" s="50">
        <v>3.1401019328105719</v>
      </c>
      <c r="T1638" s="50">
        <v>3.0483156661457649</v>
      </c>
      <c r="U1638" s="50">
        <v>3.1401019328105719</v>
      </c>
      <c r="V1638" s="50">
        <v>0.96</v>
      </c>
      <c r="W1638" s="50">
        <v>0.96305398776725637</v>
      </c>
      <c r="X1638" s="50">
        <v>1.0256952303763283</v>
      </c>
      <c r="Y1638" s="50">
        <v>1.027027027027027</v>
      </c>
      <c r="Z1638" s="50">
        <v>0.98499999999999999</v>
      </c>
      <c r="AA1638" s="51">
        <v>1</v>
      </c>
      <c r="AB1638" s="51">
        <v>1</v>
      </c>
      <c r="AC1638" s="51">
        <v>1</v>
      </c>
      <c r="AD1638" s="51">
        <v>1</v>
      </c>
      <c r="AE1638" s="51">
        <v>1</v>
      </c>
      <c r="AF1638" s="51">
        <v>1</v>
      </c>
      <c r="AG1638" s="52">
        <v>1</v>
      </c>
      <c r="AH1638" s="52">
        <v>1</v>
      </c>
      <c r="AI1638" s="53">
        <v>1537</v>
      </c>
      <c r="AJ1638" s="53">
        <v>1495</v>
      </c>
      <c r="AK1638" s="51">
        <v>2.93</v>
      </c>
      <c r="AL1638" s="51">
        <v>2.9477473499218645</v>
      </c>
      <c r="AM1638" s="51">
        <v>3.0960005053262432</v>
      </c>
      <c r="AN1638" s="51">
        <v>3.1026157194488926</v>
      </c>
      <c r="AO1638" s="51">
        <v>3.1142244731246937</v>
      </c>
      <c r="AP1638" s="51">
        <v>3.1110408627287516</v>
      </c>
      <c r="AQ1638" s="51">
        <v>3.0495604977463495</v>
      </c>
      <c r="AR1638" s="67">
        <v>0.05</v>
      </c>
      <c r="AS1638" s="99" t="s">
        <v>1590</v>
      </c>
      <c r="AT1638" s="54">
        <v>2.8765085104592849</v>
      </c>
      <c r="AU1638" s="54">
        <v>3.0619363730083613</v>
      </c>
      <c r="AV1638" s="55">
        <v>2.8265085104592851</v>
      </c>
      <c r="AW1638" s="55">
        <v>3.105759558272899</v>
      </c>
      <c r="AX1638" s="56">
        <v>-7.3491489540705057E-2</v>
      </c>
      <c r="AY1638" s="56">
        <v>-8.8063626991628841E-2</v>
      </c>
      <c r="AZ1638" s="56">
        <v>-0.1615551165323339</v>
      </c>
      <c r="BA1638" s="56">
        <v>1.4572137450923783E-2</v>
      </c>
      <c r="BB1638" s="61">
        <v>115</v>
      </c>
      <c r="BC1638" s="57">
        <v>-124</v>
      </c>
      <c r="BD1638" s="57">
        <v>102</v>
      </c>
      <c r="BE1638" s="57">
        <v>128</v>
      </c>
      <c r="BF1638" s="95">
        <v>0.46429560373739054</v>
      </c>
      <c r="BG1638" s="58">
        <v>0.55260627533075701</v>
      </c>
      <c r="BH1638" s="58">
        <v>0.49476337817882676</v>
      </c>
      <c r="BI1638" s="58">
        <v>0.43811245733213733</v>
      </c>
      <c r="BJ1638" s="57">
        <v>120</v>
      </c>
      <c r="BK1638" s="57">
        <v>-123</v>
      </c>
      <c r="BL1638" s="57">
        <v>103</v>
      </c>
      <c r="BM1638" s="57">
        <v>129</v>
      </c>
      <c r="BN1638" s="58">
        <v>0.45372250169108697</v>
      </c>
      <c r="BO1638" s="58">
        <v>0.55064104652112933</v>
      </c>
      <c r="BP1638" s="58">
        <v>0.49258886992734052</v>
      </c>
      <c r="BQ1638" s="58">
        <v>0.4362285782558295</v>
      </c>
      <c r="BR1638" s="36">
        <v>3.8</v>
      </c>
      <c r="BS1638" s="36">
        <v>4.25</v>
      </c>
      <c r="BT1638" s="36">
        <v>0.43561</v>
      </c>
      <c r="BU1638" s="36">
        <v>0.1825</v>
      </c>
      <c r="BV1638" s="36">
        <v>0.19906846864535199</v>
      </c>
      <c r="BW1638" s="36">
        <v>0.26573000000000002</v>
      </c>
    </row>
    <row r="1639" spans="1:75" s="36" customFormat="1" ht="16.75" customHeight="1" x14ac:dyDescent="0.2">
      <c r="A1639" s="36" t="s">
        <v>2018</v>
      </c>
      <c r="B1639" s="36">
        <v>2025020788</v>
      </c>
      <c r="C1639" s="35">
        <v>46043</v>
      </c>
      <c r="D1639" s="45" t="s">
        <v>9</v>
      </c>
      <c r="E1639" s="36" t="s">
        <v>18</v>
      </c>
      <c r="F1639" s="45">
        <v>1</v>
      </c>
      <c r="G1639" s="45">
        <v>2</v>
      </c>
      <c r="H1639" s="36" t="s">
        <v>45</v>
      </c>
      <c r="I1639" s="36" t="s">
        <v>930</v>
      </c>
      <c r="J1639" s="46" t="s">
        <v>190</v>
      </c>
      <c r="K1639" s="47">
        <v>2.96</v>
      </c>
      <c r="L1639" s="48">
        <v>0.15</v>
      </c>
      <c r="M1639" s="49">
        <v>0.1</v>
      </c>
      <c r="N1639" s="36">
        <v>3.1499999999999901</v>
      </c>
      <c r="O1639" s="36">
        <v>2.94999999999999</v>
      </c>
      <c r="P1639" s="70">
        <v>3.1499999999999901</v>
      </c>
      <c r="Q1639" s="36">
        <v>2.94999999999999</v>
      </c>
      <c r="R1639" s="50">
        <v>3.0833037201776006</v>
      </c>
      <c r="S1639" s="50">
        <v>3.1586562473595792</v>
      </c>
      <c r="T1639" s="50">
        <v>2.9599715713704966</v>
      </c>
      <c r="U1639" s="50">
        <v>3.1902428098331752</v>
      </c>
      <c r="V1639" s="50">
        <v>1.0349999999999999</v>
      </c>
      <c r="W1639" s="50">
        <v>1.0329456510400874</v>
      </c>
      <c r="X1639" s="50">
        <v>1.0459461166642714</v>
      </c>
      <c r="Y1639" s="50">
        <v>0.98986486486486491</v>
      </c>
      <c r="Z1639" s="50">
        <v>0.97</v>
      </c>
      <c r="AA1639" s="51">
        <v>0.96</v>
      </c>
      <c r="AB1639" s="51">
        <v>1.01</v>
      </c>
      <c r="AC1639" s="51">
        <v>1</v>
      </c>
      <c r="AD1639" s="51">
        <v>1</v>
      </c>
      <c r="AE1639" s="51">
        <v>1</v>
      </c>
      <c r="AF1639" s="51">
        <v>1</v>
      </c>
      <c r="AG1639" s="52">
        <v>1</v>
      </c>
      <c r="AH1639" s="52">
        <v>1</v>
      </c>
      <c r="AI1639" s="53">
        <v>1549</v>
      </c>
      <c r="AJ1639" s="53">
        <v>1507</v>
      </c>
      <c r="AK1639" s="51">
        <v>3.04</v>
      </c>
      <c r="AL1639" s="51">
        <v>3.0446455757945334</v>
      </c>
      <c r="AM1639" s="51">
        <v>3.0360578819139317</v>
      </c>
      <c r="AN1639" s="51">
        <v>3.0544476367307789</v>
      </c>
      <c r="AO1639" s="51">
        <v>3.030890874058159</v>
      </c>
      <c r="AP1639" s="51">
        <v>3.0358417269402542</v>
      </c>
      <c r="AQ1639" s="51">
        <v>2.9449761454565135</v>
      </c>
      <c r="AR1639" s="67">
        <v>-0.05</v>
      </c>
      <c r="AS1639" s="99" t="s">
        <v>1590</v>
      </c>
      <c r="AT1639" s="54">
        <v>3.0619363730083613</v>
      </c>
      <c r="AU1639" s="54">
        <v>2.8765085104592849</v>
      </c>
      <c r="AV1639" s="55">
        <v>3.105759558272899</v>
      </c>
      <c r="AW1639" s="55">
        <v>2.8265085104592851</v>
      </c>
      <c r="AX1639" s="56">
        <v>-8.8063626991628841E-2</v>
      </c>
      <c r="AY1639" s="56">
        <v>-7.3491489540705057E-2</v>
      </c>
      <c r="AZ1639" s="56">
        <v>-0.1615551165323339</v>
      </c>
      <c r="BA1639" s="56">
        <v>-1.4572137450923783E-2</v>
      </c>
      <c r="BB1639" s="61">
        <v>-115</v>
      </c>
      <c r="BC1639" s="57">
        <v>124</v>
      </c>
      <c r="BD1639" s="57">
        <v>-102</v>
      </c>
      <c r="BE1639" s="57">
        <v>-128</v>
      </c>
      <c r="BF1639" s="95">
        <v>0.53570439626260946</v>
      </c>
      <c r="BG1639" s="58">
        <v>0.44739372466924304</v>
      </c>
      <c r="BH1639" s="58">
        <v>0.50523662182117324</v>
      </c>
      <c r="BI1639" s="58">
        <v>0.56188754266786267</v>
      </c>
      <c r="BJ1639" s="57">
        <v>-120</v>
      </c>
      <c r="BK1639" s="57">
        <v>123</v>
      </c>
      <c r="BL1639" s="57">
        <v>-103</v>
      </c>
      <c r="BM1639" s="57">
        <v>-129</v>
      </c>
      <c r="BN1639" s="58">
        <v>0.54627749830891303</v>
      </c>
      <c r="BO1639" s="58">
        <v>0.44935895347887062</v>
      </c>
      <c r="BP1639" s="58">
        <v>0.50741113007265948</v>
      </c>
      <c r="BQ1639" s="58">
        <v>0.5637714217441705</v>
      </c>
      <c r="BR1639" s="36">
        <v>3.8</v>
      </c>
      <c r="BS1639" s="36">
        <v>4.3</v>
      </c>
      <c r="BT1639" s="36">
        <v>0.4284</v>
      </c>
      <c r="BU1639" s="36">
        <v>0.17759</v>
      </c>
      <c r="BV1639" s="36">
        <v>0.19325737542576599</v>
      </c>
      <c r="BW1639" s="36">
        <v>0.25866</v>
      </c>
    </row>
    <row r="1640" spans="1:75" s="36" customFormat="1" ht="16.75" customHeight="1" x14ac:dyDescent="0.2">
      <c r="A1640" s="36" t="s">
        <v>2019</v>
      </c>
      <c r="B1640" s="36">
        <v>2025020789</v>
      </c>
      <c r="C1640" s="35">
        <v>46043</v>
      </c>
      <c r="D1640" s="45" t="s">
        <v>6</v>
      </c>
      <c r="E1640" s="36" t="s">
        <v>48</v>
      </c>
      <c r="F1640" s="45">
        <v>1</v>
      </c>
      <c r="G1640" s="45">
        <v>1</v>
      </c>
      <c r="H1640" s="36" t="s">
        <v>46</v>
      </c>
      <c r="I1640" s="36" t="s">
        <v>449</v>
      </c>
      <c r="J1640" s="46" t="s">
        <v>146</v>
      </c>
      <c r="K1640" s="47">
        <v>2.96</v>
      </c>
      <c r="L1640" s="48">
        <v>0.15</v>
      </c>
      <c r="M1640" s="49">
        <v>0.1</v>
      </c>
      <c r="N1640" s="36">
        <v>2.44999999999999</v>
      </c>
      <c r="O1640" s="36">
        <v>4.1999999999999904</v>
      </c>
      <c r="P1640" s="70">
        <v>2.44999999999999</v>
      </c>
      <c r="Q1640" s="36">
        <v>4.1999999999999904</v>
      </c>
      <c r="R1640" s="50">
        <v>3.0515921109611015</v>
      </c>
      <c r="S1640" s="50">
        <v>3.4699861523451512</v>
      </c>
      <c r="T1640" s="50">
        <v>2.8227227026390191</v>
      </c>
      <c r="U1640" s="50">
        <v>3.5046860138686027</v>
      </c>
      <c r="V1640" s="50">
        <v>0.95</v>
      </c>
      <c r="W1640" s="50">
        <v>0.95302926576458757</v>
      </c>
      <c r="X1640" s="50">
        <v>0.8885211407889636</v>
      </c>
      <c r="Y1640" s="50">
        <v>1.2077702702702704</v>
      </c>
      <c r="Z1640" s="50">
        <v>0.97</v>
      </c>
      <c r="AA1640" s="51">
        <v>0.92500000000000004</v>
      </c>
      <c r="AB1640" s="51">
        <v>1.01</v>
      </c>
      <c r="AC1640" s="51">
        <v>1</v>
      </c>
      <c r="AD1640" s="51">
        <v>1</v>
      </c>
      <c r="AE1640" s="51">
        <v>1</v>
      </c>
      <c r="AF1640" s="51">
        <v>1</v>
      </c>
      <c r="AG1640" s="52">
        <v>1</v>
      </c>
      <c r="AH1640" s="52">
        <v>1</v>
      </c>
      <c r="AI1640" s="53">
        <v>1559</v>
      </c>
      <c r="AJ1640" s="53">
        <v>1517</v>
      </c>
      <c r="AK1640" s="51">
        <v>3.1204106601142572</v>
      </c>
      <c r="AL1640" s="51">
        <v>3.12</v>
      </c>
      <c r="AM1640" s="51">
        <v>3.37</v>
      </c>
      <c r="AN1640" s="51">
        <v>3.35</v>
      </c>
      <c r="AO1640" s="51">
        <v>3.3103471329870824</v>
      </c>
      <c r="AP1640" s="51">
        <v>3.3186780482052396</v>
      </c>
      <c r="AQ1640" s="51">
        <v>3.2688999999999999</v>
      </c>
      <c r="AR1640" s="67">
        <v>0</v>
      </c>
      <c r="AS1640" s="99" t="s">
        <v>1591</v>
      </c>
      <c r="AT1640" s="54">
        <v>2.4972885264251441</v>
      </c>
      <c r="AU1640" s="54">
        <v>4.0744898694983114</v>
      </c>
      <c r="AV1640" s="55">
        <v>2.4972885264251441</v>
      </c>
      <c r="AW1640" s="55">
        <v>4.0789788139166339</v>
      </c>
      <c r="AX1640" s="56">
        <v>4.7288526425154132E-2</v>
      </c>
      <c r="AY1640" s="56">
        <v>-0.12551013050167903</v>
      </c>
      <c r="AZ1640" s="56">
        <v>-7.8221604076524898E-2</v>
      </c>
      <c r="BA1640" s="56">
        <v>0.17279865692683316</v>
      </c>
      <c r="BB1640" s="61">
        <v>265</v>
      </c>
      <c r="BC1640" s="57">
        <v>-183</v>
      </c>
      <c r="BD1640" s="57">
        <v>-150</v>
      </c>
      <c r="BE1640" s="57">
        <v>-113</v>
      </c>
      <c r="BF1640" s="95">
        <v>0.2738479866831971</v>
      </c>
      <c r="BG1640" s="58">
        <v>0.64657008620285994</v>
      </c>
      <c r="BH1640" s="58">
        <v>0.60043853546167802</v>
      </c>
      <c r="BI1640" s="58">
        <v>0.5311049187730903</v>
      </c>
      <c r="BJ1640" s="57">
        <v>266</v>
      </c>
      <c r="BK1640" s="57">
        <v>-183</v>
      </c>
      <c r="BL1640" s="57">
        <v>-151</v>
      </c>
      <c r="BM1640" s="57">
        <v>-113</v>
      </c>
      <c r="BN1640" s="58">
        <v>0.27324374355902337</v>
      </c>
      <c r="BO1640" s="58">
        <v>0.64719840006704032</v>
      </c>
      <c r="BP1640" s="58">
        <v>0.60104610428074889</v>
      </c>
      <c r="BQ1640" s="58">
        <v>0.53150536550728411</v>
      </c>
      <c r="BR1640" s="36">
        <v>3.8</v>
      </c>
      <c r="BS1640" s="36">
        <v>4.3499999999999996</v>
      </c>
      <c r="BT1640" s="36">
        <v>0.42341000000000001</v>
      </c>
      <c r="BU1640" s="36">
        <v>0.17441000000000001</v>
      </c>
      <c r="BV1640" s="36">
        <v>0.18952870478032599</v>
      </c>
      <c r="BW1640" s="36">
        <v>0.25418000000000002</v>
      </c>
    </row>
    <row r="1641" spans="1:75" s="36" customFormat="1" ht="16.75" customHeight="1" x14ac:dyDescent="0.2">
      <c r="A1641" s="36" t="s">
        <v>2020</v>
      </c>
      <c r="B1641" s="36">
        <v>2025020789</v>
      </c>
      <c r="C1641" s="35">
        <v>46043</v>
      </c>
      <c r="D1641" s="45" t="s">
        <v>9</v>
      </c>
      <c r="E1641" s="36" t="s">
        <v>24</v>
      </c>
      <c r="F1641" s="45">
        <v>1</v>
      </c>
      <c r="G1641" s="45">
        <v>1</v>
      </c>
      <c r="H1641" s="36" t="s">
        <v>47</v>
      </c>
      <c r="I1641" s="36" t="s">
        <v>364</v>
      </c>
      <c r="J1641" s="46" t="s">
        <v>158</v>
      </c>
      <c r="K1641" s="47">
        <v>2.96</v>
      </c>
      <c r="L1641" s="48">
        <v>0.15</v>
      </c>
      <c r="M1641" s="49">
        <v>0.1</v>
      </c>
      <c r="N1641" s="36">
        <v>4.1999999999999904</v>
      </c>
      <c r="O1641" s="36">
        <v>2.44999999999999</v>
      </c>
      <c r="P1641" s="70">
        <v>4.1999999999999904</v>
      </c>
      <c r="Q1641" s="36">
        <v>2.44999999999999</v>
      </c>
      <c r="R1641" s="50">
        <v>3.6810683960338024</v>
      </c>
      <c r="S1641" s="50">
        <v>2.5720192054853634</v>
      </c>
      <c r="T1641" s="50">
        <v>3.5890416861329575</v>
      </c>
      <c r="U1641" s="50">
        <v>2.6363196856224973</v>
      </c>
      <c r="V1641" s="50">
        <v>1.048</v>
      </c>
      <c r="W1641" s="50">
        <v>1.0491546019013618</v>
      </c>
      <c r="X1641" s="50">
        <v>1.1385135135135136</v>
      </c>
      <c r="Y1641" s="50">
        <v>1.0541927905791408</v>
      </c>
      <c r="Z1641" s="50">
        <v>1</v>
      </c>
      <c r="AA1641" s="51">
        <v>0.97499999999999998</v>
      </c>
      <c r="AB1641" s="51">
        <v>1.0249999999999999</v>
      </c>
      <c r="AC1641" s="51">
        <v>1</v>
      </c>
      <c r="AD1641" s="51">
        <v>1</v>
      </c>
      <c r="AE1641" s="51">
        <v>1</v>
      </c>
      <c r="AF1641" s="51">
        <v>1</v>
      </c>
      <c r="AG1641" s="52">
        <v>1</v>
      </c>
      <c r="AH1641" s="52">
        <v>1</v>
      </c>
      <c r="AI1641" s="53">
        <v>1543</v>
      </c>
      <c r="AJ1641" s="53">
        <v>1501</v>
      </c>
      <c r="AK1641" s="51">
        <v>3.5750000000000002</v>
      </c>
      <c r="AL1641" s="51">
        <v>3.58</v>
      </c>
      <c r="AM1641" s="51">
        <v>2.6300225767353322</v>
      </c>
      <c r="AN1641" s="51">
        <v>2.62</v>
      </c>
      <c r="AO1641" s="51">
        <v>2.6723900477170841</v>
      </c>
      <c r="AP1641" s="51">
        <v>2.657334421382326</v>
      </c>
      <c r="AQ1641" s="51">
        <v>2.6300225767353322</v>
      </c>
      <c r="AR1641" s="67">
        <v>0</v>
      </c>
      <c r="AS1641" s="99" t="s">
        <v>1591</v>
      </c>
      <c r="AT1641" s="54">
        <v>4.0744898694983114</v>
      </c>
      <c r="AU1641" s="54">
        <v>2.4972885264251441</v>
      </c>
      <c r="AV1641" s="55">
        <v>4.0789788139166339</v>
      </c>
      <c r="AW1641" s="55">
        <v>2.4972885264251441</v>
      </c>
      <c r="AX1641" s="56">
        <v>-0.12551013050167903</v>
      </c>
      <c r="AY1641" s="56">
        <v>4.7288526425154132E-2</v>
      </c>
      <c r="AZ1641" s="56">
        <v>-7.8221604076524898E-2</v>
      </c>
      <c r="BA1641" s="56">
        <v>-0.17279865692683316</v>
      </c>
      <c r="BB1641" s="61">
        <v>-265</v>
      </c>
      <c r="BC1641" s="57">
        <v>183</v>
      </c>
      <c r="BD1641" s="57">
        <v>150</v>
      </c>
      <c r="BE1641" s="57">
        <v>113</v>
      </c>
      <c r="BF1641" s="95">
        <v>0.7261520133168029</v>
      </c>
      <c r="BG1641" s="58">
        <v>0.35342991379714006</v>
      </c>
      <c r="BH1641" s="58">
        <v>0.39956146453832198</v>
      </c>
      <c r="BI1641" s="58">
        <v>0.46889508122690965</v>
      </c>
      <c r="BJ1641" s="57">
        <v>-266</v>
      </c>
      <c r="BK1641" s="57">
        <v>183</v>
      </c>
      <c r="BL1641" s="57">
        <v>151</v>
      </c>
      <c r="BM1641" s="57">
        <v>113</v>
      </c>
      <c r="BN1641" s="58">
        <v>0.72675625644097663</v>
      </c>
      <c r="BO1641" s="58">
        <v>0.35280159993295973</v>
      </c>
      <c r="BP1641" s="58">
        <v>0.39895389571925116</v>
      </c>
      <c r="BQ1641" s="58">
        <v>0.46849463449271589</v>
      </c>
      <c r="BR1641" s="36">
        <v>3.8</v>
      </c>
      <c r="BS1641" s="36">
        <v>4.4000000000000004</v>
      </c>
      <c r="BT1641" s="36">
        <v>0.41953000000000001</v>
      </c>
      <c r="BU1641" s="36">
        <v>0.16736000000000001</v>
      </c>
      <c r="BV1641" s="36">
        <v>0.181911066184063</v>
      </c>
      <c r="BW1641" s="36">
        <v>0.24734999999999999</v>
      </c>
    </row>
    <row r="1642" spans="1:75" s="36" customFormat="1" ht="16.75" customHeight="1" x14ac:dyDescent="0.2">
      <c r="A1642" s="36" t="s">
        <v>2021</v>
      </c>
      <c r="B1642" s="36">
        <v>2025020790</v>
      </c>
      <c r="C1642" s="35">
        <v>46043</v>
      </c>
      <c r="D1642" s="45" t="s">
        <v>6</v>
      </c>
      <c r="E1642" s="36" t="s">
        <v>43</v>
      </c>
      <c r="F1642" s="45">
        <v>1</v>
      </c>
      <c r="G1642" s="45">
        <v>2</v>
      </c>
      <c r="H1642" s="36" t="s">
        <v>36</v>
      </c>
      <c r="I1642" s="36" t="s">
        <v>342</v>
      </c>
      <c r="J1642" s="46" t="s">
        <v>231</v>
      </c>
      <c r="K1642" s="47">
        <v>2.96</v>
      </c>
      <c r="L1642" s="48">
        <v>0.15</v>
      </c>
      <c r="M1642" s="49">
        <v>0.1</v>
      </c>
      <c r="N1642" s="36">
        <v>2.5999999999999899</v>
      </c>
      <c r="O1642" s="36">
        <v>3.3999999999999901</v>
      </c>
      <c r="P1642" s="70">
        <v>2.5999999999999899</v>
      </c>
      <c r="Q1642" s="36">
        <v>3.3999999999999901</v>
      </c>
      <c r="R1642" s="50">
        <v>2.8572912332886586</v>
      </c>
      <c r="S1642" s="50">
        <v>3.1008655310922979</v>
      </c>
      <c r="T1642" s="50">
        <v>2.828718320955772</v>
      </c>
      <c r="U1642" s="50">
        <v>3.1938914970250671</v>
      </c>
      <c r="V1642" s="50">
        <v>0.97</v>
      </c>
      <c r="W1642" s="50">
        <v>0.95751047349149665</v>
      </c>
      <c r="X1642" s="50">
        <v>0.98961980316591125</v>
      </c>
      <c r="Y1642" s="50">
        <v>1.0253528664789515</v>
      </c>
      <c r="Z1642" s="50">
        <v>1.04</v>
      </c>
      <c r="AA1642" s="51">
        <v>0.99</v>
      </c>
      <c r="AB1642" s="51">
        <v>1.03</v>
      </c>
      <c r="AC1642" s="51">
        <v>1</v>
      </c>
      <c r="AD1642" s="51">
        <v>1</v>
      </c>
      <c r="AE1642" s="51">
        <v>1</v>
      </c>
      <c r="AF1642" s="51">
        <v>1</v>
      </c>
      <c r="AG1642" s="52">
        <v>1</v>
      </c>
      <c r="AH1642" s="52">
        <v>1</v>
      </c>
      <c r="AI1642" s="53">
        <v>1550</v>
      </c>
      <c r="AJ1642" s="53">
        <v>1508</v>
      </c>
      <c r="AK1642" s="51">
        <v>2.7978253633115058</v>
      </c>
      <c r="AL1642" s="51">
        <v>2.8063166501230854</v>
      </c>
      <c r="AM1642" s="51">
        <v>3.01</v>
      </c>
      <c r="AN1642" s="51">
        <v>3.04</v>
      </c>
      <c r="AO1642" s="51">
        <v>3.112599637829796</v>
      </c>
      <c r="AP1642" s="51">
        <v>3.1294447150057247</v>
      </c>
      <c r="AQ1642" s="51">
        <v>3.1303999999999998</v>
      </c>
      <c r="AR1642" s="67">
        <v>-0.02</v>
      </c>
      <c r="AS1642" s="99" t="s">
        <v>1591</v>
      </c>
      <c r="AT1642" s="54">
        <v>2.5590968043871531</v>
      </c>
      <c r="AU1642" s="54">
        <v>3.3366369357876722</v>
      </c>
      <c r="AV1642" s="55">
        <v>2.5790968043871532</v>
      </c>
      <c r="AW1642" s="55">
        <v>3.3003688477890822</v>
      </c>
      <c r="AX1642" s="56">
        <v>-4.0903195612836729E-2</v>
      </c>
      <c r="AY1642" s="56">
        <v>-6.3363064212317965E-2</v>
      </c>
      <c r="AZ1642" s="56">
        <v>-0.10426625982515469</v>
      </c>
      <c r="BA1642" s="56">
        <v>2.2459868599481236E-2</v>
      </c>
      <c r="BB1642" s="61">
        <v>166</v>
      </c>
      <c r="BC1642" s="57">
        <v>-119</v>
      </c>
      <c r="BD1642" s="57">
        <v>107</v>
      </c>
      <c r="BE1642" s="57">
        <v>134</v>
      </c>
      <c r="BF1642" s="95">
        <v>0.37625199774063722</v>
      </c>
      <c r="BG1642" s="58">
        <v>0.54357908808781097</v>
      </c>
      <c r="BH1642" s="58">
        <v>0.4837923154493794</v>
      </c>
      <c r="BI1642" s="58">
        <v>0.42776342462093153</v>
      </c>
      <c r="BJ1642" s="57">
        <v>160</v>
      </c>
      <c r="BK1642" s="57">
        <v>-118</v>
      </c>
      <c r="BL1642" s="57">
        <v>108</v>
      </c>
      <c r="BM1642" s="57">
        <v>135</v>
      </c>
      <c r="BN1642" s="58">
        <v>0.38420483079303547</v>
      </c>
      <c r="BO1642" s="58">
        <v>0.54086952626076135</v>
      </c>
      <c r="BP1642" s="58">
        <v>0.48092233249104943</v>
      </c>
      <c r="BQ1642" s="58">
        <v>0.42538634820100485</v>
      </c>
      <c r="BR1642" s="36">
        <v>3.8</v>
      </c>
      <c r="BS1642" s="36">
        <v>4.45</v>
      </c>
      <c r="BT1642" s="36">
        <v>0.41171000000000002</v>
      </c>
      <c r="BU1642" s="36">
        <v>0.16464999999999999</v>
      </c>
      <c r="BV1642" s="36">
        <v>0.17842629417310499</v>
      </c>
      <c r="BW1642" s="36">
        <v>0.24185999999999999</v>
      </c>
    </row>
    <row r="1643" spans="1:75" s="36" customFormat="1" ht="16.75" customHeight="1" x14ac:dyDescent="0.2">
      <c r="A1643" s="36" t="s">
        <v>2022</v>
      </c>
      <c r="B1643" s="36">
        <v>2025020790</v>
      </c>
      <c r="C1643" s="35">
        <v>46043</v>
      </c>
      <c r="D1643" s="45" t="s">
        <v>9</v>
      </c>
      <c r="E1643" s="36" t="s">
        <v>15</v>
      </c>
      <c r="F1643" s="45">
        <v>2</v>
      </c>
      <c r="G1643" s="45">
        <v>1</v>
      </c>
      <c r="H1643" s="36" t="s">
        <v>38</v>
      </c>
      <c r="I1643" s="36" t="s">
        <v>358</v>
      </c>
      <c r="J1643" s="46" t="s">
        <v>191</v>
      </c>
      <c r="K1643" s="47">
        <v>2.96</v>
      </c>
      <c r="L1643" s="48">
        <v>0.15</v>
      </c>
      <c r="M1643" s="49">
        <v>0.1</v>
      </c>
      <c r="N1643" s="36">
        <v>3.3999999999999901</v>
      </c>
      <c r="O1643" s="36">
        <v>2.5999999999999899</v>
      </c>
      <c r="P1643" s="70">
        <v>3.3999999999999901</v>
      </c>
      <c r="Q1643" s="36">
        <v>2.5999999999999899</v>
      </c>
      <c r="R1643" s="50">
        <v>3.126666055873403</v>
      </c>
      <c r="S1643" s="50">
        <v>2.9915343515947477</v>
      </c>
      <c r="T1643" s="50">
        <v>3.0015994136384667</v>
      </c>
      <c r="U1643" s="50">
        <v>2.9915343515947477</v>
      </c>
      <c r="V1643" s="50">
        <v>1.0449999999999999</v>
      </c>
      <c r="W1643" s="50">
        <v>1.0398742800952707</v>
      </c>
      <c r="X1643" s="50">
        <v>1.0168918918918919</v>
      </c>
      <c r="Y1643" s="50">
        <v>0.94521127138902228</v>
      </c>
      <c r="Z1643" s="50">
        <v>0.97</v>
      </c>
      <c r="AA1643" s="51">
        <v>0.96</v>
      </c>
      <c r="AB1643" s="51">
        <v>1</v>
      </c>
      <c r="AC1643" s="51">
        <v>1</v>
      </c>
      <c r="AD1643" s="51">
        <v>1</v>
      </c>
      <c r="AE1643" s="51">
        <v>1</v>
      </c>
      <c r="AF1643" s="51">
        <v>1</v>
      </c>
      <c r="AG1643" s="52">
        <v>1</v>
      </c>
      <c r="AH1643" s="52">
        <v>1</v>
      </c>
      <c r="AI1643" s="53">
        <v>1515</v>
      </c>
      <c r="AJ1643" s="53">
        <v>1473</v>
      </c>
      <c r="AK1643" s="51">
        <v>3.0350444847776963</v>
      </c>
      <c r="AL1643" s="51">
        <v>3.06</v>
      </c>
      <c r="AM1643" s="51">
        <v>2.9292746173710973</v>
      </c>
      <c r="AN1643" s="51">
        <v>2.95</v>
      </c>
      <c r="AO1643" s="51">
        <v>2.894978476738594</v>
      </c>
      <c r="AP1643" s="51">
        <v>2.8959999533848406</v>
      </c>
      <c r="AQ1643" s="51">
        <v>2.8413963788499643</v>
      </c>
      <c r="AR1643" s="67">
        <v>0.02</v>
      </c>
      <c r="AS1643" s="99" t="s">
        <v>1591</v>
      </c>
      <c r="AT1643" s="54">
        <v>3.3366369357876722</v>
      </c>
      <c r="AU1643" s="54">
        <v>2.5590968043871531</v>
      </c>
      <c r="AV1643" s="55">
        <v>3.3003688477890822</v>
      </c>
      <c r="AW1643" s="55">
        <v>2.5790968043871532</v>
      </c>
      <c r="AX1643" s="56">
        <v>-6.3363064212317965E-2</v>
      </c>
      <c r="AY1643" s="56">
        <v>-4.0903195612836729E-2</v>
      </c>
      <c r="AZ1643" s="56">
        <v>-0.10426625982515469</v>
      </c>
      <c r="BA1643" s="56">
        <v>-2.2459868599481236E-2</v>
      </c>
      <c r="BB1643" s="61">
        <v>-166</v>
      </c>
      <c r="BC1643" s="57">
        <v>119</v>
      </c>
      <c r="BD1643" s="57">
        <v>-107</v>
      </c>
      <c r="BE1643" s="57">
        <v>-134</v>
      </c>
      <c r="BF1643" s="95">
        <v>0.62374800225936278</v>
      </c>
      <c r="BG1643" s="58">
        <v>0.45642091191218903</v>
      </c>
      <c r="BH1643" s="58">
        <v>0.5162076845506206</v>
      </c>
      <c r="BI1643" s="58">
        <v>0.57223657537906847</v>
      </c>
      <c r="BJ1643" s="57">
        <v>-160</v>
      </c>
      <c r="BK1643" s="57">
        <v>118</v>
      </c>
      <c r="BL1643" s="57">
        <v>-108</v>
      </c>
      <c r="BM1643" s="57">
        <v>-135</v>
      </c>
      <c r="BN1643" s="58">
        <v>0.61579516920696453</v>
      </c>
      <c r="BO1643" s="58">
        <v>0.45913047373923865</v>
      </c>
      <c r="BP1643" s="58">
        <v>0.51907766750895057</v>
      </c>
      <c r="BQ1643" s="58">
        <v>0.57461365179899515</v>
      </c>
      <c r="BR1643" s="36">
        <v>3.8</v>
      </c>
      <c r="BS1643" s="36">
        <v>4.5</v>
      </c>
      <c r="BT1643" s="36">
        <v>0.40217999999999998</v>
      </c>
      <c r="BU1643" s="36">
        <v>0.15989</v>
      </c>
      <c r="BV1643" s="36">
        <v>0.17324924963971799</v>
      </c>
      <c r="BW1643" s="36">
        <v>0.23699999999999999</v>
      </c>
    </row>
    <row r="1644" spans="1:75" s="36" customFormat="1" ht="16.75" customHeight="1" x14ac:dyDescent="0.2">
      <c r="A1644" s="36" t="s">
        <v>2023</v>
      </c>
      <c r="B1644" s="36">
        <v>2025020793</v>
      </c>
      <c r="C1644" s="35">
        <v>46043</v>
      </c>
      <c r="D1644" s="45" t="s">
        <v>6</v>
      </c>
      <c r="E1644" s="36" t="s">
        <v>37</v>
      </c>
      <c r="F1644" s="45">
        <v>1</v>
      </c>
      <c r="G1644" s="45">
        <v>1</v>
      </c>
      <c r="H1644" s="36" t="s">
        <v>46</v>
      </c>
      <c r="I1644" s="36" t="s">
        <v>352</v>
      </c>
      <c r="J1644" s="46" t="s">
        <v>175</v>
      </c>
      <c r="K1644" s="47">
        <v>2.96</v>
      </c>
      <c r="L1644" s="48">
        <v>0.15</v>
      </c>
      <c r="M1644" s="49">
        <v>0.1</v>
      </c>
      <c r="N1644" s="36">
        <v>2.8499999999999899</v>
      </c>
      <c r="O1644" s="36">
        <v>2.69999999999999</v>
      </c>
      <c r="P1644" s="70">
        <v>2.8499999999999899</v>
      </c>
      <c r="Q1644" s="36">
        <v>2.69999999999999</v>
      </c>
      <c r="R1644" s="50">
        <v>2.9799940546854722</v>
      </c>
      <c r="S1644" s="50">
        <v>2.9012695719726134</v>
      </c>
      <c r="T1644" s="50">
        <v>2.8011944114043437</v>
      </c>
      <c r="U1644" s="50">
        <v>2.9302822676923395</v>
      </c>
      <c r="V1644" s="50">
        <v>0.95</v>
      </c>
      <c r="W1644" s="50">
        <v>0.95302926576458757</v>
      </c>
      <c r="X1644" s="50">
        <v>1.0675675675675675</v>
      </c>
      <c r="Y1644" s="50">
        <v>0.90540540540540548</v>
      </c>
      <c r="Z1644" s="50">
        <v>0.97</v>
      </c>
      <c r="AA1644" s="51">
        <v>0.94</v>
      </c>
      <c r="AB1644" s="51">
        <v>1.01</v>
      </c>
      <c r="AC1644" s="51">
        <v>1</v>
      </c>
      <c r="AD1644" s="51">
        <v>1</v>
      </c>
      <c r="AE1644" s="51">
        <v>1</v>
      </c>
      <c r="AF1644" s="51">
        <v>1</v>
      </c>
      <c r="AG1644" s="52">
        <v>1</v>
      </c>
      <c r="AH1644" s="52">
        <v>1</v>
      </c>
      <c r="AI1644" s="53">
        <v>1556</v>
      </c>
      <c r="AJ1644" s="53">
        <v>1514</v>
      </c>
      <c r="AK1644" s="51">
        <v>2.8994437962961168</v>
      </c>
      <c r="AL1644" s="51">
        <v>2.9088443404053028</v>
      </c>
      <c r="AM1644" s="51">
        <v>2.9307175930811784</v>
      </c>
      <c r="AN1644" s="51">
        <v>2.9263003899148936</v>
      </c>
      <c r="AO1644" s="51">
        <v>2.9156362986187889</v>
      </c>
      <c r="AP1644" s="51">
        <v>2.9004255765479861</v>
      </c>
      <c r="AQ1644" s="51">
        <v>2.8427960652887432</v>
      </c>
      <c r="AR1644" s="67">
        <v>0.03</v>
      </c>
      <c r="AS1644" s="99" t="s">
        <v>1591</v>
      </c>
      <c r="AT1644" s="54">
        <v>2.7941494796932718</v>
      </c>
      <c r="AU1644" s="54">
        <v>2.6944035973718594</v>
      </c>
      <c r="AV1644" s="55">
        <v>2.764149479693272</v>
      </c>
      <c r="AW1644" s="55">
        <v>2.7274051255909444</v>
      </c>
      <c r="AX1644" s="56">
        <v>-5.585052030671811E-2</v>
      </c>
      <c r="AY1644" s="56">
        <v>-5.5964026281305479E-3</v>
      </c>
      <c r="AZ1644" s="56">
        <v>-6.1446922934848658E-2</v>
      </c>
      <c r="BA1644" s="56">
        <v>-5.0254117678587562E-2</v>
      </c>
      <c r="BB1644" s="61">
        <v>-110</v>
      </c>
      <c r="BC1644" s="57">
        <v>109</v>
      </c>
      <c r="BD1644" s="57">
        <v>143</v>
      </c>
      <c r="BE1644" s="57">
        <v>173</v>
      </c>
      <c r="BF1644" s="95">
        <v>0.52299585936442616</v>
      </c>
      <c r="BG1644" s="58">
        <v>0.47770376844766638</v>
      </c>
      <c r="BH1644" s="58">
        <v>0.41216236436304865</v>
      </c>
      <c r="BI1644" s="58">
        <v>0.36620748020488647</v>
      </c>
      <c r="BJ1644" s="57">
        <v>-104</v>
      </c>
      <c r="BK1644" s="57">
        <v>109</v>
      </c>
      <c r="BL1644" s="57">
        <v>143</v>
      </c>
      <c r="BM1644" s="57">
        <v>173</v>
      </c>
      <c r="BN1644" s="58">
        <v>0.51074012653764989</v>
      </c>
      <c r="BO1644" s="58">
        <v>0.47764590733316603</v>
      </c>
      <c r="BP1644" s="58">
        <v>0.41183178039076185</v>
      </c>
      <c r="BQ1644" s="58">
        <v>0.36574130627505397</v>
      </c>
      <c r="BR1644" s="36">
        <v>3.8</v>
      </c>
      <c r="BS1644" s="36">
        <v>4.55</v>
      </c>
      <c r="BT1644" s="36">
        <v>0.39628000000000002</v>
      </c>
      <c r="BU1644" s="36">
        <v>0.15579999999999999</v>
      </c>
      <c r="BV1644" s="36">
        <v>0.168611069024479</v>
      </c>
      <c r="BW1644" s="36">
        <v>0.23178000000000001</v>
      </c>
    </row>
    <row r="1645" spans="1:75" s="36" customFormat="1" ht="16.75" customHeight="1" x14ac:dyDescent="0.2">
      <c r="A1645" s="36" t="s">
        <v>2024</v>
      </c>
      <c r="B1645" s="36">
        <v>2025020793</v>
      </c>
      <c r="C1645" s="35">
        <v>46043</v>
      </c>
      <c r="D1645" s="45" t="s">
        <v>9</v>
      </c>
      <c r="E1645" s="36" t="s">
        <v>13</v>
      </c>
      <c r="F1645" s="45">
        <v>1</v>
      </c>
      <c r="G1645" s="45">
        <v>1</v>
      </c>
      <c r="H1645" s="36" t="s">
        <v>47</v>
      </c>
      <c r="I1645" s="36" t="s">
        <v>472</v>
      </c>
      <c r="J1645" s="46" t="s">
        <v>185</v>
      </c>
      <c r="K1645" s="47">
        <v>2.96</v>
      </c>
      <c r="L1645" s="48">
        <v>0.15</v>
      </c>
      <c r="M1645" s="49">
        <v>0.1</v>
      </c>
      <c r="N1645" s="36">
        <v>2.69999999999999</v>
      </c>
      <c r="O1645" s="36">
        <v>2.8499999999999899</v>
      </c>
      <c r="P1645" s="70">
        <v>2.69999999999999</v>
      </c>
      <c r="Q1645" s="36">
        <v>2.8499999999999899</v>
      </c>
      <c r="R1645" s="50">
        <v>2.653071203872639</v>
      </c>
      <c r="S1645" s="50">
        <v>3.2477888431000186</v>
      </c>
      <c r="T1645" s="50">
        <v>2.653071203872639</v>
      </c>
      <c r="U1645" s="50">
        <v>3.2477888431000186</v>
      </c>
      <c r="V1645" s="50">
        <v>1.048</v>
      </c>
      <c r="W1645" s="50">
        <v>1.0491546019013618</v>
      </c>
      <c r="X1645" s="50">
        <v>0.99010729495985761</v>
      </c>
      <c r="Y1645" s="50">
        <v>0.97954182307301241</v>
      </c>
      <c r="Z1645" s="50">
        <v>1</v>
      </c>
      <c r="AA1645" s="51">
        <v>1</v>
      </c>
      <c r="AB1645" s="51">
        <v>1</v>
      </c>
      <c r="AC1645" s="51">
        <v>1</v>
      </c>
      <c r="AD1645" s="51">
        <v>1</v>
      </c>
      <c r="AE1645" s="51">
        <v>1</v>
      </c>
      <c r="AF1645" s="51">
        <v>1</v>
      </c>
      <c r="AG1645" s="52">
        <v>1</v>
      </c>
      <c r="AH1645" s="52">
        <v>1</v>
      </c>
      <c r="AI1645" s="53">
        <v>1545</v>
      </c>
      <c r="AJ1645" s="53">
        <v>1472</v>
      </c>
      <c r="AK1645" s="51">
        <v>2.68</v>
      </c>
      <c r="AL1645" s="51">
        <v>2.675960680580896</v>
      </c>
      <c r="AM1645" s="51">
        <v>3.16</v>
      </c>
      <c r="AN1645" s="51">
        <v>3.1731683264650026</v>
      </c>
      <c r="AO1645" s="51">
        <v>3.2075714190171021</v>
      </c>
      <c r="AP1645" s="51">
        <v>3.2136040326295392</v>
      </c>
      <c r="AQ1645" s="51">
        <v>3.16</v>
      </c>
      <c r="AR1645" s="67">
        <v>-0.03</v>
      </c>
      <c r="AS1645" s="99" t="s">
        <v>1591</v>
      </c>
      <c r="AT1645" s="54">
        <v>2.6944035973718594</v>
      </c>
      <c r="AU1645" s="54">
        <v>2.7941494796932718</v>
      </c>
      <c r="AV1645" s="55">
        <v>2.7274051255909444</v>
      </c>
      <c r="AW1645" s="55">
        <v>2.764149479693272</v>
      </c>
      <c r="AX1645" s="56">
        <v>-5.5964026281305479E-3</v>
      </c>
      <c r="AY1645" s="56">
        <v>-5.585052030671811E-2</v>
      </c>
      <c r="AZ1645" s="56">
        <v>-6.1446922934848658E-2</v>
      </c>
      <c r="BA1645" s="56">
        <v>5.0254117678587562E-2</v>
      </c>
      <c r="BB1645" s="61">
        <v>110</v>
      </c>
      <c r="BC1645" s="57">
        <v>-109</v>
      </c>
      <c r="BD1645" s="57">
        <v>-143</v>
      </c>
      <c r="BE1645" s="57">
        <v>-173</v>
      </c>
      <c r="BF1645" s="95">
        <v>0.47700414063557384</v>
      </c>
      <c r="BG1645" s="58">
        <v>0.52229623155233362</v>
      </c>
      <c r="BH1645" s="58">
        <v>0.58783763563695135</v>
      </c>
      <c r="BI1645" s="58">
        <v>0.63379251979511353</v>
      </c>
      <c r="BJ1645" s="57">
        <v>104</v>
      </c>
      <c r="BK1645" s="57">
        <v>-109</v>
      </c>
      <c r="BL1645" s="57">
        <v>-143</v>
      </c>
      <c r="BM1645" s="57">
        <v>-173</v>
      </c>
      <c r="BN1645" s="58">
        <v>0.48925987346235011</v>
      </c>
      <c r="BO1645" s="58">
        <v>0.52235409266683397</v>
      </c>
      <c r="BP1645" s="58">
        <v>0.58816821960923815</v>
      </c>
      <c r="BQ1645" s="58">
        <v>0.63425869372494603</v>
      </c>
      <c r="BR1645" s="36">
        <v>3.8</v>
      </c>
      <c r="BS1645" s="36">
        <v>4.5999999999999996</v>
      </c>
      <c r="BT1645" s="36">
        <v>0.38973999999999998</v>
      </c>
      <c r="BU1645" s="36">
        <v>0.15379999999999999</v>
      </c>
      <c r="BV1645" s="36">
        <v>0.166173261015191</v>
      </c>
      <c r="BW1645" s="36">
        <v>0.22825999999999999</v>
      </c>
    </row>
    <row r="1646" spans="1:75" s="36" customFormat="1" ht="16.75" customHeight="1" x14ac:dyDescent="0.2">
      <c r="A1646" s="36" t="s">
        <v>2025</v>
      </c>
      <c r="B1646" s="36">
        <v>2025020791</v>
      </c>
      <c r="C1646" s="35">
        <v>46043</v>
      </c>
      <c r="D1646" s="45" t="s">
        <v>6</v>
      </c>
      <c r="E1646" s="36" t="s">
        <v>21</v>
      </c>
      <c r="F1646" s="45">
        <v>1</v>
      </c>
      <c r="G1646" s="45">
        <v>1</v>
      </c>
      <c r="H1646" s="36" t="s">
        <v>46</v>
      </c>
      <c r="I1646" s="36" t="s">
        <v>1430</v>
      </c>
      <c r="J1646" s="46" t="s">
        <v>163</v>
      </c>
      <c r="K1646" s="47">
        <v>2.96</v>
      </c>
      <c r="L1646" s="48">
        <v>0.15</v>
      </c>
      <c r="M1646" s="49">
        <v>0.1</v>
      </c>
      <c r="N1646" s="36">
        <v>3.0999999999999899</v>
      </c>
      <c r="O1646" s="36">
        <v>2.8499999999999899</v>
      </c>
      <c r="P1646" s="70">
        <v>3.0999999999999899</v>
      </c>
      <c r="Q1646" s="36">
        <v>2.8499999999999899</v>
      </c>
      <c r="R1646" s="50">
        <v>2.9892565154300348</v>
      </c>
      <c r="S1646" s="50">
        <v>3.0125700055781168</v>
      </c>
      <c r="T1646" s="50">
        <v>2.9892565154300348</v>
      </c>
      <c r="U1646" s="50">
        <v>3.1631985058570229</v>
      </c>
      <c r="V1646" s="50">
        <v>0.95</v>
      </c>
      <c r="W1646" s="50">
        <v>0.95302926576458757</v>
      </c>
      <c r="X1646" s="50">
        <v>1.1047297297297298</v>
      </c>
      <c r="Y1646" s="50">
        <v>0.92229729729729726</v>
      </c>
      <c r="Z1646" s="50">
        <v>0.97499999999999998</v>
      </c>
      <c r="AA1646" s="51">
        <v>1</v>
      </c>
      <c r="AB1646" s="51">
        <v>1.05</v>
      </c>
      <c r="AC1646" s="51">
        <v>1</v>
      </c>
      <c r="AD1646" s="51">
        <v>1</v>
      </c>
      <c r="AE1646" s="51">
        <v>1</v>
      </c>
      <c r="AF1646" s="51">
        <v>1</v>
      </c>
      <c r="AG1646" s="52">
        <v>1</v>
      </c>
      <c r="AH1646" s="52">
        <v>1</v>
      </c>
      <c r="AI1646" s="53">
        <v>1544</v>
      </c>
      <c r="AJ1646" s="53">
        <v>1502</v>
      </c>
      <c r="AK1646" s="51">
        <v>3</v>
      </c>
      <c r="AL1646" s="51">
        <v>2.9983884773145051</v>
      </c>
      <c r="AM1646" s="51">
        <v>3.18</v>
      </c>
      <c r="AN1646" s="51">
        <v>3.1548855008367171</v>
      </c>
      <c r="AO1646" s="51">
        <v>3.065558047703167</v>
      </c>
      <c r="AP1646" s="51">
        <v>3.0463127038634914</v>
      </c>
      <c r="AQ1646" s="51">
        <v>3.1005000000000003</v>
      </c>
      <c r="AR1646" s="67">
        <v>0.03</v>
      </c>
      <c r="AS1646" s="99" t="s">
        <v>1591</v>
      </c>
      <c r="AT1646" s="54">
        <v>3.1312525337837833</v>
      </c>
      <c r="AU1646" s="54">
        <v>2.9750840607871623</v>
      </c>
      <c r="AV1646" s="55">
        <v>3.1012525337837835</v>
      </c>
      <c r="AW1646" s="55">
        <v>3.0083948201100026</v>
      </c>
      <c r="AX1646" s="56">
        <v>3.1252533783793446E-2</v>
      </c>
      <c r="AY1646" s="56">
        <v>0.12508406078717238</v>
      </c>
      <c r="AZ1646" s="56">
        <v>0.15633659457096583</v>
      </c>
      <c r="BA1646" s="56">
        <v>-9.3831527003378934E-2</v>
      </c>
      <c r="BB1646" s="61">
        <v>-112</v>
      </c>
      <c r="BC1646" s="57">
        <v>-137</v>
      </c>
      <c r="BD1646" s="57">
        <v>-110</v>
      </c>
      <c r="BE1646" s="57">
        <v>115</v>
      </c>
      <c r="BF1646" s="95">
        <v>0.52853336008074614</v>
      </c>
      <c r="BG1646" s="58">
        <v>0.57819329879665315</v>
      </c>
      <c r="BH1646" s="58">
        <v>0.52464266842550134</v>
      </c>
      <c r="BI1646" s="58">
        <v>0.46553992735568317</v>
      </c>
      <c r="BJ1646" s="57">
        <v>-108</v>
      </c>
      <c r="BK1646" s="57">
        <v>-137</v>
      </c>
      <c r="BL1646" s="57">
        <v>-110</v>
      </c>
      <c r="BM1646" s="57">
        <v>115</v>
      </c>
      <c r="BN1646" s="58">
        <v>0.51876099576448476</v>
      </c>
      <c r="BO1646" s="58">
        <v>0.57857739841034683</v>
      </c>
      <c r="BP1646" s="58">
        <v>0.52479054564904515</v>
      </c>
      <c r="BQ1646" s="58">
        <v>0.46539545910528557</v>
      </c>
      <c r="BR1646" s="36">
        <v>3.8</v>
      </c>
      <c r="BS1646" s="36">
        <v>4.6500000000000004</v>
      </c>
      <c r="BT1646" s="36">
        <v>0.38307000000000002</v>
      </c>
      <c r="BU1646" s="36">
        <v>0.14965000000000001</v>
      </c>
      <c r="BV1646" s="36">
        <v>0.16161430715897901</v>
      </c>
      <c r="BW1646" s="36">
        <v>0.22367999999999999</v>
      </c>
    </row>
    <row r="1647" spans="1:75" s="36" customFormat="1" ht="16.75" customHeight="1" x14ac:dyDescent="0.2">
      <c r="A1647" s="36" t="s">
        <v>2026</v>
      </c>
      <c r="B1647" s="36">
        <v>2025020791</v>
      </c>
      <c r="C1647" s="35">
        <v>46043</v>
      </c>
      <c r="D1647" s="45" t="s">
        <v>9</v>
      </c>
      <c r="E1647" s="36" t="s">
        <v>22</v>
      </c>
      <c r="F1647" s="45">
        <v>1</v>
      </c>
      <c r="G1647" s="45">
        <v>1</v>
      </c>
      <c r="H1647" s="36" t="s">
        <v>47</v>
      </c>
      <c r="I1647" s="36" t="s">
        <v>320</v>
      </c>
      <c r="J1647" s="46" t="s">
        <v>151</v>
      </c>
      <c r="K1647" s="47">
        <v>2.96</v>
      </c>
      <c r="L1647" s="48">
        <v>0.15</v>
      </c>
      <c r="M1647" s="49">
        <v>0.1</v>
      </c>
      <c r="N1647" s="36">
        <v>2.8499999999999899</v>
      </c>
      <c r="O1647" s="36">
        <v>3.0999999999999899</v>
      </c>
      <c r="P1647" s="70">
        <v>2.8499999999999899</v>
      </c>
      <c r="Q1647" s="36">
        <v>3.0999999999999899</v>
      </c>
      <c r="R1647" s="50">
        <v>2.586262929317062</v>
      </c>
      <c r="S1647" s="50">
        <v>3.2582896018187375</v>
      </c>
      <c r="T1647" s="50">
        <v>2.4698810974977943</v>
      </c>
      <c r="U1647" s="50">
        <v>3.2582896018187375</v>
      </c>
      <c r="V1647" s="50">
        <v>1.048</v>
      </c>
      <c r="W1647" s="50">
        <v>1.0491546019013618</v>
      </c>
      <c r="X1647" s="50">
        <v>1.0743243243243243</v>
      </c>
      <c r="Y1647" s="50">
        <v>1.0135135135135136</v>
      </c>
      <c r="Z1647" s="50">
        <v>0.98499999999999999</v>
      </c>
      <c r="AA1647" s="51">
        <v>0.95499999999999996</v>
      </c>
      <c r="AB1647" s="51">
        <v>1</v>
      </c>
      <c r="AC1647" s="51">
        <v>1</v>
      </c>
      <c r="AD1647" s="51">
        <v>1</v>
      </c>
      <c r="AE1647" s="51">
        <v>1</v>
      </c>
      <c r="AF1647" s="51">
        <v>1</v>
      </c>
      <c r="AG1647" s="52">
        <v>1</v>
      </c>
      <c r="AH1647" s="52">
        <v>1</v>
      </c>
      <c r="AI1647" s="53">
        <v>1555</v>
      </c>
      <c r="AJ1647" s="53">
        <v>1471</v>
      </c>
      <c r="AK1647" s="51">
        <v>2.73</v>
      </c>
      <c r="AL1647" s="51">
        <v>2.69</v>
      </c>
      <c r="AM1647" s="51">
        <v>3.27</v>
      </c>
      <c r="AN1647" s="51">
        <v>3.2682434402728107</v>
      </c>
      <c r="AO1647" s="51">
        <v>3.1696136408700748</v>
      </c>
      <c r="AP1647" s="51">
        <v>3.1755838834082821</v>
      </c>
      <c r="AQ1647" s="51">
        <v>3.2209499999999998</v>
      </c>
      <c r="AR1647" s="67">
        <v>-0.03</v>
      </c>
      <c r="AS1647" s="99" t="s">
        <v>1591</v>
      </c>
      <c r="AT1647" s="54">
        <v>2.9750840607871623</v>
      </c>
      <c r="AU1647" s="54">
        <v>3.1312525337837833</v>
      </c>
      <c r="AV1647" s="55">
        <v>3.0083948201100026</v>
      </c>
      <c r="AW1647" s="55">
        <v>3.1012525337837835</v>
      </c>
      <c r="AX1647" s="56">
        <v>0.12508406078717238</v>
      </c>
      <c r="AY1647" s="56">
        <v>3.1252533783793446E-2</v>
      </c>
      <c r="AZ1647" s="56">
        <v>0.15633659457096583</v>
      </c>
      <c r="BA1647" s="56">
        <v>9.3831527003378934E-2</v>
      </c>
      <c r="BB1647" s="61">
        <v>112</v>
      </c>
      <c r="BC1647" s="57">
        <v>137</v>
      </c>
      <c r="BD1647" s="57">
        <v>110</v>
      </c>
      <c r="BE1647" s="57">
        <v>-115</v>
      </c>
      <c r="BF1647" s="95">
        <v>0.47146663991925386</v>
      </c>
      <c r="BG1647" s="58">
        <v>0.42180670120334685</v>
      </c>
      <c r="BH1647" s="58">
        <v>0.47535733157449866</v>
      </c>
      <c r="BI1647" s="58">
        <v>0.53446007264431683</v>
      </c>
      <c r="BJ1647" s="57">
        <v>108</v>
      </c>
      <c r="BK1647" s="57">
        <v>137</v>
      </c>
      <c r="BL1647" s="57">
        <v>110</v>
      </c>
      <c r="BM1647" s="57">
        <v>-115</v>
      </c>
      <c r="BN1647" s="58">
        <v>0.48123900423551524</v>
      </c>
      <c r="BO1647" s="58">
        <v>0.42142260158965317</v>
      </c>
      <c r="BP1647" s="58">
        <v>0.4752094543509548</v>
      </c>
      <c r="BQ1647" s="58">
        <v>0.53460454089471443</v>
      </c>
      <c r="BR1647" s="36">
        <v>3.8</v>
      </c>
      <c r="BS1647" s="36">
        <v>4.7</v>
      </c>
      <c r="BT1647" s="36">
        <v>0.37956000000000001</v>
      </c>
      <c r="BU1647" s="36">
        <v>0.14541000000000001</v>
      </c>
      <c r="BV1647" s="36">
        <v>0.156926862434033</v>
      </c>
      <c r="BW1647" s="36">
        <v>0.21879999999999999</v>
      </c>
    </row>
    <row r="1648" spans="1:75" s="36" customFormat="1" ht="16.75" customHeight="1" x14ac:dyDescent="0.2">
      <c r="A1648" s="36" t="s">
        <v>2027</v>
      </c>
      <c r="B1648" s="36">
        <v>2025020792</v>
      </c>
      <c r="C1648" s="35">
        <v>46043</v>
      </c>
      <c r="D1648" s="45" t="s">
        <v>6</v>
      </c>
      <c r="E1648" s="36" t="s">
        <v>49</v>
      </c>
      <c r="F1648" s="45">
        <v>1</v>
      </c>
      <c r="G1648" s="45">
        <v>1</v>
      </c>
      <c r="H1648" s="36" t="s">
        <v>46</v>
      </c>
      <c r="I1648" s="36" t="s">
        <v>350</v>
      </c>
      <c r="J1648" s="46" t="s">
        <v>197</v>
      </c>
      <c r="K1648" s="47">
        <v>2.96</v>
      </c>
      <c r="L1648" s="48">
        <v>0.15</v>
      </c>
      <c r="M1648" s="49">
        <v>0.1</v>
      </c>
      <c r="N1648" s="36">
        <v>3.4999999999999898</v>
      </c>
      <c r="O1648" s="36">
        <v>2.7499999999999898</v>
      </c>
      <c r="P1648" s="70">
        <v>3.4999999999999898</v>
      </c>
      <c r="Q1648" s="36">
        <v>2.7499999999999898</v>
      </c>
      <c r="R1648" s="50">
        <v>3.2210307651807435</v>
      </c>
      <c r="S1648" s="50">
        <v>3.0198675540389361</v>
      </c>
      <c r="T1648" s="50">
        <v>3.1888204575289358</v>
      </c>
      <c r="U1648" s="50">
        <v>3.0198675540389361</v>
      </c>
      <c r="V1648" s="50">
        <v>0.95</v>
      </c>
      <c r="W1648" s="50">
        <v>0.95302926576458757</v>
      </c>
      <c r="X1648" s="50">
        <v>1.0962114730511325</v>
      </c>
      <c r="Y1648" s="50">
        <v>0.92251487765000373</v>
      </c>
      <c r="Z1648" s="50">
        <v>0.97499999999999998</v>
      </c>
      <c r="AA1648" s="51">
        <v>0.99</v>
      </c>
      <c r="AB1648" s="51">
        <v>1</v>
      </c>
      <c r="AC1648" s="51">
        <v>1</v>
      </c>
      <c r="AD1648" s="51">
        <v>1</v>
      </c>
      <c r="AE1648" s="51">
        <v>1</v>
      </c>
      <c r="AF1648" s="51">
        <v>1</v>
      </c>
      <c r="AG1648" s="52">
        <v>1</v>
      </c>
      <c r="AH1648" s="52">
        <v>1</v>
      </c>
      <c r="AI1648" s="53">
        <v>1542</v>
      </c>
      <c r="AJ1648" s="53">
        <v>1479</v>
      </c>
      <c r="AK1648" s="51">
        <v>3.0449999999999999</v>
      </c>
      <c r="AL1648" s="51">
        <v>3.0709214601623342</v>
      </c>
      <c r="AM1648" s="51">
        <v>3.0275070377221338</v>
      </c>
      <c r="AN1648" s="51">
        <v>3.0263611151696539</v>
      </c>
      <c r="AO1648" s="51">
        <v>2.9884523540502164</v>
      </c>
      <c r="AP1648" s="51">
        <v>2.9818401307208782</v>
      </c>
      <c r="AQ1648" s="51">
        <v>2.9518193617790804</v>
      </c>
      <c r="AR1648" s="67">
        <v>0.1</v>
      </c>
      <c r="AS1648" s="99" t="s">
        <v>1589</v>
      </c>
      <c r="AT1648" s="54">
        <v>3.3982064483948453</v>
      </c>
      <c r="AU1648" s="54">
        <v>2.6539227385564428</v>
      </c>
      <c r="AV1648" s="55">
        <v>3.2982064483948452</v>
      </c>
      <c r="AW1648" s="55">
        <v>2.7569567885852027</v>
      </c>
      <c r="AX1648" s="56">
        <v>-0.10179355160514447</v>
      </c>
      <c r="AY1648" s="56">
        <v>-9.6077261443547002E-2</v>
      </c>
      <c r="AZ1648" s="56">
        <v>-0.19787081304869147</v>
      </c>
      <c r="BA1648" s="56">
        <v>-5.7162901615974704E-3</v>
      </c>
      <c r="BB1648" s="61">
        <v>-162</v>
      </c>
      <c r="BC1648" s="57">
        <v>-132</v>
      </c>
      <c r="BD1648" s="57">
        <v>-105</v>
      </c>
      <c r="BE1648" s="57">
        <v>120</v>
      </c>
      <c r="BF1648" s="95">
        <v>0.61870866151689907</v>
      </c>
      <c r="BG1648" s="58">
        <v>0.56824786174720865</v>
      </c>
      <c r="BH1648" s="58">
        <v>0.51248408951080282</v>
      </c>
      <c r="BI1648" s="58">
        <v>0.45386085925449993</v>
      </c>
      <c r="BJ1648" s="57">
        <v>-142</v>
      </c>
      <c r="BK1648" s="57">
        <v>-131</v>
      </c>
      <c r="BL1648" s="57">
        <v>-105</v>
      </c>
      <c r="BM1648" s="57">
        <v>120</v>
      </c>
      <c r="BN1648" s="58">
        <v>0.58702965172257326</v>
      </c>
      <c r="BO1648" s="58">
        <v>0.56775529779301803</v>
      </c>
      <c r="BP1648" s="58">
        <v>0.51271262606620827</v>
      </c>
      <c r="BQ1648" s="58">
        <v>0.45479433679227332</v>
      </c>
      <c r="BR1648" s="36">
        <v>3.8</v>
      </c>
      <c r="BS1648" s="36">
        <v>4.75</v>
      </c>
      <c r="BT1648" s="36">
        <v>0.37212000000000001</v>
      </c>
      <c r="BU1648" s="36">
        <v>0.14151</v>
      </c>
      <c r="BV1648" s="36">
        <v>0.15250072742556001</v>
      </c>
      <c r="BW1648" s="36">
        <v>0.21357999999999999</v>
      </c>
    </row>
    <row r="1649" spans="1:75" s="36" customFormat="1" ht="16.75" customHeight="1" x14ac:dyDescent="0.2">
      <c r="A1649" s="36" t="s">
        <v>2028</v>
      </c>
      <c r="B1649" s="36">
        <v>2025020792</v>
      </c>
      <c r="C1649" s="35">
        <v>46043</v>
      </c>
      <c r="D1649" s="45" t="s">
        <v>9</v>
      </c>
      <c r="E1649" s="36" t="s">
        <v>23</v>
      </c>
      <c r="F1649" s="45">
        <v>1</v>
      </c>
      <c r="G1649" s="45">
        <v>1</v>
      </c>
      <c r="H1649" s="36" t="s">
        <v>47</v>
      </c>
      <c r="I1649" s="36" t="s">
        <v>421</v>
      </c>
      <c r="J1649" s="46" t="s">
        <v>194</v>
      </c>
      <c r="K1649" s="47">
        <v>2.96</v>
      </c>
      <c r="L1649" s="48">
        <v>0.15</v>
      </c>
      <c r="M1649" s="49">
        <v>0.1</v>
      </c>
      <c r="N1649" s="36">
        <v>2.7499999999999898</v>
      </c>
      <c r="O1649" s="36">
        <v>3.4999999999999898</v>
      </c>
      <c r="P1649" s="70">
        <v>2.7499999999999898</v>
      </c>
      <c r="Q1649" s="36">
        <v>3.4999999999999898</v>
      </c>
      <c r="R1649" s="50">
        <v>2.7237536457452283</v>
      </c>
      <c r="S1649" s="50">
        <v>3.4323663068412893</v>
      </c>
      <c r="T1649" s="50">
        <v>2.6284222681441451</v>
      </c>
      <c r="U1649" s="50">
        <v>3.5010136329781152</v>
      </c>
      <c r="V1649" s="50">
        <v>1.048</v>
      </c>
      <c r="W1649" s="50">
        <v>1.0491546019013618</v>
      </c>
      <c r="X1649" s="50">
        <v>1.0228064316628831</v>
      </c>
      <c r="Y1649" s="50">
        <v>1.0287162162162162</v>
      </c>
      <c r="Z1649" s="50">
        <v>1.03</v>
      </c>
      <c r="AA1649" s="51">
        <v>0.96499999999999997</v>
      </c>
      <c r="AB1649" s="51">
        <v>1.02</v>
      </c>
      <c r="AC1649" s="51">
        <v>1</v>
      </c>
      <c r="AD1649" s="51">
        <v>1</v>
      </c>
      <c r="AE1649" s="51">
        <v>1</v>
      </c>
      <c r="AF1649" s="51">
        <v>1</v>
      </c>
      <c r="AG1649" s="52">
        <v>1</v>
      </c>
      <c r="AH1649" s="52">
        <v>1</v>
      </c>
      <c r="AI1649" s="53">
        <v>1557</v>
      </c>
      <c r="AJ1649" s="53">
        <v>1515</v>
      </c>
      <c r="AK1649" s="51">
        <v>2.7306440378440109</v>
      </c>
      <c r="AL1649" s="51">
        <v>2.7281805083651771</v>
      </c>
      <c r="AM1649" s="51">
        <v>3.2447859602313525</v>
      </c>
      <c r="AN1649" s="51">
        <v>3.26</v>
      </c>
      <c r="AO1649" s="51">
        <v>3.3247992205618235</v>
      </c>
      <c r="AP1649" s="51">
        <v>3.3563799318845291</v>
      </c>
      <c r="AQ1649" s="51">
        <v>3.342129539038293</v>
      </c>
      <c r="AR1649" s="67">
        <v>-0.1</v>
      </c>
      <c r="AS1649" s="99" t="s">
        <v>1589</v>
      </c>
      <c r="AT1649" s="54">
        <v>2.6539227385564428</v>
      </c>
      <c r="AU1649" s="54">
        <v>3.3982064483948453</v>
      </c>
      <c r="AV1649" s="55">
        <v>2.7569567885852027</v>
      </c>
      <c r="AW1649" s="55">
        <v>3.2982064483948452</v>
      </c>
      <c r="AX1649" s="56">
        <v>-9.6077261443547002E-2</v>
      </c>
      <c r="AY1649" s="56">
        <v>-0.10179355160514447</v>
      </c>
      <c r="AZ1649" s="56">
        <v>-0.19787081304869147</v>
      </c>
      <c r="BA1649" s="56">
        <v>5.7162901615974704E-3</v>
      </c>
      <c r="BB1649" s="61">
        <v>162</v>
      </c>
      <c r="BC1649" s="57">
        <v>132</v>
      </c>
      <c r="BD1649" s="57">
        <v>105</v>
      </c>
      <c r="BE1649" s="57">
        <v>-120</v>
      </c>
      <c r="BF1649" s="95">
        <v>0.38129133848310093</v>
      </c>
      <c r="BG1649" s="58">
        <v>0.4317521382527913</v>
      </c>
      <c r="BH1649" s="58">
        <v>0.48751591048919718</v>
      </c>
      <c r="BI1649" s="58">
        <v>0.54613914074550007</v>
      </c>
      <c r="BJ1649" s="57">
        <v>142</v>
      </c>
      <c r="BK1649" s="57">
        <v>131</v>
      </c>
      <c r="BL1649" s="57">
        <v>105</v>
      </c>
      <c r="BM1649" s="57">
        <v>-120</v>
      </c>
      <c r="BN1649" s="58">
        <v>0.41297034827742674</v>
      </c>
      <c r="BO1649" s="58">
        <v>0.43224470220698197</v>
      </c>
      <c r="BP1649" s="58">
        <v>0.48728737393379173</v>
      </c>
      <c r="BQ1649" s="58">
        <v>0.54520566320772668</v>
      </c>
      <c r="BR1649" s="36">
        <v>3.8</v>
      </c>
      <c r="BS1649" s="36">
        <v>4.8</v>
      </c>
      <c r="BT1649" s="36">
        <v>0.36554999999999999</v>
      </c>
      <c r="BU1649" s="36">
        <v>0.13954</v>
      </c>
      <c r="BV1649" s="36">
        <v>0.15029026247482399</v>
      </c>
      <c r="BW1649" s="36">
        <v>0.21107000000000001</v>
      </c>
    </row>
    <row r="1650" spans="1:75" s="36" customFormat="1" ht="16.75" customHeight="1" x14ac:dyDescent="0.2">
      <c r="A1650" s="36" t="s">
        <v>2029</v>
      </c>
      <c r="B1650" s="36">
        <v>2025020795</v>
      </c>
      <c r="C1650" s="35">
        <v>46044</v>
      </c>
      <c r="D1650" s="45" t="s">
        <v>6</v>
      </c>
      <c r="E1650" s="36" t="s">
        <v>5</v>
      </c>
      <c r="F1650" s="45">
        <v>1</v>
      </c>
      <c r="G1650" s="45">
        <v>1</v>
      </c>
      <c r="H1650" s="36" t="s">
        <v>46</v>
      </c>
      <c r="I1650" s="36" t="s">
        <v>597</v>
      </c>
      <c r="J1650" s="46" t="s">
        <v>225</v>
      </c>
      <c r="K1650" s="47">
        <v>2.96</v>
      </c>
      <c r="L1650" s="48">
        <v>0.15</v>
      </c>
      <c r="M1650" s="49">
        <v>0.1</v>
      </c>
      <c r="N1650" s="36">
        <v>3.1499999999999901</v>
      </c>
      <c r="O1650" s="36">
        <v>3.3499999999999899</v>
      </c>
      <c r="P1650" s="70">
        <v>3.1499999999999901</v>
      </c>
      <c r="Q1650" s="36">
        <v>3.3499999999999899</v>
      </c>
      <c r="R1650" s="50">
        <v>3.297322903730675</v>
      </c>
      <c r="S1650" s="50">
        <v>3.0936470446059507</v>
      </c>
      <c r="T1650" s="50">
        <v>3.2313764456560614</v>
      </c>
      <c r="U1650" s="50">
        <v>3.0936470446059507</v>
      </c>
      <c r="V1650" s="50">
        <v>0.95</v>
      </c>
      <c r="W1650" s="50">
        <v>0.95302926576458757</v>
      </c>
      <c r="X1650" s="50">
        <v>1.0228613335124124</v>
      </c>
      <c r="Y1650" s="50">
        <v>1.0376297998306683</v>
      </c>
      <c r="Z1650" s="50">
        <v>1.0149999999999999</v>
      </c>
      <c r="AA1650" s="51">
        <v>0.98</v>
      </c>
      <c r="AB1650" s="51">
        <v>1</v>
      </c>
      <c r="AC1650" s="51">
        <v>1</v>
      </c>
      <c r="AD1650" s="51">
        <v>1</v>
      </c>
      <c r="AE1650" s="51">
        <v>1</v>
      </c>
      <c r="AF1650" s="51">
        <v>1</v>
      </c>
      <c r="AG1650" s="52">
        <v>1</v>
      </c>
      <c r="AH1650" s="52">
        <v>1</v>
      </c>
      <c r="AI1650" s="53">
        <v>1568</v>
      </c>
      <c r="AJ1650" s="53">
        <v>1498</v>
      </c>
      <c r="AK1650" s="51">
        <v>3.0954569936043623</v>
      </c>
      <c r="AL1650" s="51">
        <v>3.13</v>
      </c>
      <c r="AM1650" s="51">
        <v>3.0579258944656216</v>
      </c>
      <c r="AN1650" s="51">
        <v>3.05</v>
      </c>
      <c r="AO1650" s="51">
        <v>3.1326508467280041</v>
      </c>
      <c r="AP1650" s="51">
        <v>3.1337609822600596</v>
      </c>
      <c r="AQ1650" s="51">
        <v>3.1037947828826056</v>
      </c>
      <c r="AR1650" s="67">
        <v>0</v>
      </c>
      <c r="AS1650" s="99" t="s">
        <v>1591</v>
      </c>
      <c r="AT1650" s="54">
        <v>2.9477538627951958</v>
      </c>
      <c r="AU1650" s="54">
        <v>3.3076747117768264</v>
      </c>
      <c r="AV1650" s="55">
        <v>2.9477538627951958</v>
      </c>
      <c r="AW1650" s="55">
        <v>3.3113188410815058</v>
      </c>
      <c r="AX1650" s="56">
        <v>-0.20224613720479434</v>
      </c>
      <c r="AY1650" s="56">
        <v>-4.2325288223163504E-2</v>
      </c>
      <c r="AZ1650" s="56">
        <v>-0.24457142542795784</v>
      </c>
      <c r="BA1650" s="56">
        <v>-0.15992084898163084</v>
      </c>
      <c r="BB1650" s="61">
        <v>127</v>
      </c>
      <c r="BC1650" s="57">
        <v>-152</v>
      </c>
      <c r="BD1650" s="57">
        <v>-124</v>
      </c>
      <c r="BE1650" s="57">
        <v>103</v>
      </c>
      <c r="BF1650" s="95">
        <v>0.44056810917719713</v>
      </c>
      <c r="BG1650" s="58">
        <v>0.60319967405847696</v>
      </c>
      <c r="BH1650" s="58">
        <v>0.55357880713187546</v>
      </c>
      <c r="BI1650" s="58">
        <v>0.49204480189690591</v>
      </c>
      <c r="BJ1650" s="57">
        <v>127</v>
      </c>
      <c r="BK1650" s="57">
        <v>-152</v>
      </c>
      <c r="BL1650" s="57">
        <v>-124</v>
      </c>
      <c r="BM1650" s="57">
        <v>103</v>
      </c>
      <c r="BN1650" s="58">
        <v>0.4399954883963843</v>
      </c>
      <c r="BO1650" s="58">
        <v>0.603643861884818</v>
      </c>
      <c r="BP1650" s="58">
        <v>0.55394800103385822</v>
      </c>
      <c r="BQ1650" s="58">
        <v>0.49222671232730741</v>
      </c>
      <c r="BR1650" s="36">
        <v>3.8</v>
      </c>
      <c r="BS1650" s="36">
        <v>4.8499999999999996</v>
      </c>
      <c r="BT1650" s="36">
        <v>0.36076999999999998</v>
      </c>
      <c r="BU1650" s="36">
        <v>0.13619000000000001</v>
      </c>
      <c r="BV1650" s="36">
        <v>0.14635430659287499</v>
      </c>
      <c r="BW1650" s="36">
        <v>0.20563999999999999</v>
      </c>
    </row>
    <row r="1651" spans="1:75" s="36" customFormat="1" ht="16.75" customHeight="1" x14ac:dyDescent="0.2">
      <c r="A1651" s="36" t="s">
        <v>2030</v>
      </c>
      <c r="B1651" s="36">
        <v>2025020795</v>
      </c>
      <c r="C1651" s="35">
        <v>46044</v>
      </c>
      <c r="D1651" s="45" t="s">
        <v>9</v>
      </c>
      <c r="E1651" s="36" t="s">
        <v>19</v>
      </c>
      <c r="F1651" s="45">
        <v>1</v>
      </c>
      <c r="G1651" s="45">
        <v>1</v>
      </c>
      <c r="H1651" s="36" t="s">
        <v>47</v>
      </c>
      <c r="I1651" s="36" t="s">
        <v>326</v>
      </c>
      <c r="J1651" s="46" t="s">
        <v>170</v>
      </c>
      <c r="K1651" s="47">
        <v>2.96</v>
      </c>
      <c r="L1651" s="48">
        <v>0.15</v>
      </c>
      <c r="M1651" s="49">
        <v>0.1</v>
      </c>
      <c r="N1651" s="36">
        <v>3.3499999999999899</v>
      </c>
      <c r="O1651" s="36">
        <v>3.1499999999999901</v>
      </c>
      <c r="P1651" s="70">
        <v>3.3499999999999899</v>
      </c>
      <c r="Q1651" s="36">
        <v>3.1499999999999901</v>
      </c>
      <c r="R1651" s="50">
        <v>3.1072625708735298</v>
      </c>
      <c r="S1651" s="50">
        <v>3.2251147935591935</v>
      </c>
      <c r="T1651" s="50">
        <v>3.0451173194560592</v>
      </c>
      <c r="U1651" s="50">
        <v>3.2251147935591935</v>
      </c>
      <c r="V1651" s="50">
        <v>1.048</v>
      </c>
      <c r="W1651" s="50">
        <v>1.0491546019013618</v>
      </c>
      <c r="X1651" s="50">
        <v>1.0330830724546018</v>
      </c>
      <c r="Y1651" s="50">
        <v>1.0457624978393116</v>
      </c>
      <c r="Z1651" s="50">
        <v>1</v>
      </c>
      <c r="AA1651" s="51">
        <v>0.98</v>
      </c>
      <c r="AB1651" s="51">
        <v>1</v>
      </c>
      <c r="AC1651" s="51">
        <v>1</v>
      </c>
      <c r="AD1651" s="51">
        <v>1</v>
      </c>
      <c r="AE1651" s="51">
        <v>1</v>
      </c>
      <c r="AF1651" s="51">
        <v>1</v>
      </c>
      <c r="AG1651" s="52">
        <v>1</v>
      </c>
      <c r="AH1651" s="52">
        <v>1</v>
      </c>
      <c r="AI1651" s="53">
        <v>1561</v>
      </c>
      <c r="AJ1651" s="53">
        <v>1480</v>
      </c>
      <c r="AK1651" s="51">
        <v>3.0713842074987783</v>
      </c>
      <c r="AL1651" s="51">
        <v>3.07</v>
      </c>
      <c r="AM1651" s="51">
        <v>3.0276695471967403</v>
      </c>
      <c r="AN1651" s="51">
        <v>3.07</v>
      </c>
      <c r="AO1651" s="51">
        <v>3.0380974006538217</v>
      </c>
      <c r="AP1651" s="51">
        <v>3.0661500095896272</v>
      </c>
      <c r="AQ1651" s="51">
        <v>3.0276695471967403</v>
      </c>
      <c r="AR1651" s="67">
        <v>0</v>
      </c>
      <c r="AS1651" s="99" t="s">
        <v>1591</v>
      </c>
      <c r="AT1651" s="54">
        <v>3.3076747117768264</v>
      </c>
      <c r="AU1651" s="54">
        <v>2.9477538627951958</v>
      </c>
      <c r="AV1651" s="55">
        <v>3.3113188410815058</v>
      </c>
      <c r="AW1651" s="55">
        <v>2.9477538627951958</v>
      </c>
      <c r="AX1651" s="56">
        <v>-4.2325288223163504E-2</v>
      </c>
      <c r="AY1651" s="56">
        <v>-0.20224613720479434</v>
      </c>
      <c r="AZ1651" s="56">
        <v>-0.24457142542795784</v>
      </c>
      <c r="BA1651" s="56">
        <v>0.15992084898163084</v>
      </c>
      <c r="BB1651" s="61">
        <v>-127</v>
      </c>
      <c r="BC1651" s="57">
        <v>152</v>
      </c>
      <c r="BD1651" s="57">
        <v>124</v>
      </c>
      <c r="BE1651" s="57">
        <v>-103</v>
      </c>
      <c r="BF1651" s="95">
        <v>0.55943189082280287</v>
      </c>
      <c r="BG1651" s="58">
        <v>0.39680032594152304</v>
      </c>
      <c r="BH1651" s="58">
        <v>0.44642119286812459</v>
      </c>
      <c r="BI1651" s="58">
        <v>0.50795519810309409</v>
      </c>
      <c r="BJ1651" s="57">
        <v>-127</v>
      </c>
      <c r="BK1651" s="57">
        <v>152</v>
      </c>
      <c r="BL1651" s="57">
        <v>124</v>
      </c>
      <c r="BM1651" s="57">
        <v>-103</v>
      </c>
      <c r="BN1651" s="58">
        <v>0.56000451160361564</v>
      </c>
      <c r="BO1651" s="58">
        <v>0.396356138115182</v>
      </c>
      <c r="BP1651" s="58">
        <v>0.44605199896614178</v>
      </c>
      <c r="BQ1651" s="58">
        <v>0.50777328767269259</v>
      </c>
      <c r="BR1651" s="36">
        <v>3.8</v>
      </c>
      <c r="BS1651" s="36">
        <v>4.9000000000000004</v>
      </c>
      <c r="BT1651" s="36">
        <v>0.35372999999999999</v>
      </c>
      <c r="BU1651" s="36">
        <v>0.13317999999999999</v>
      </c>
      <c r="BV1651" s="36">
        <v>0.143242807206238</v>
      </c>
      <c r="BW1651" s="36">
        <v>0.20343</v>
      </c>
    </row>
    <row r="1652" spans="1:75" s="36" customFormat="1" ht="16.75" customHeight="1" x14ac:dyDescent="0.2">
      <c r="A1652" s="36" t="s">
        <v>2031</v>
      </c>
      <c r="B1652" s="36">
        <v>2025020796</v>
      </c>
      <c r="C1652" s="35">
        <v>46044</v>
      </c>
      <c r="D1652" s="45" t="s">
        <v>6</v>
      </c>
      <c r="E1652" s="36" t="s">
        <v>14</v>
      </c>
      <c r="F1652" s="45">
        <v>2</v>
      </c>
      <c r="G1652" s="45">
        <v>2</v>
      </c>
      <c r="H1652" s="36" t="s">
        <v>8</v>
      </c>
      <c r="I1652" s="36" t="s">
        <v>328</v>
      </c>
      <c r="J1652" s="46" t="s">
        <v>155</v>
      </c>
      <c r="K1652" s="47">
        <v>2.96</v>
      </c>
      <c r="L1652" s="48">
        <v>0.15</v>
      </c>
      <c r="M1652" s="49">
        <v>0.1</v>
      </c>
      <c r="N1652" s="36">
        <v>2.3499999999999899</v>
      </c>
      <c r="O1652" s="36">
        <v>3.7999999999999901</v>
      </c>
      <c r="P1652" s="70">
        <v>2.3499999999999899</v>
      </c>
      <c r="Q1652" s="36">
        <v>3.7999999999999901</v>
      </c>
      <c r="R1652" s="50">
        <v>2.5334531496480164</v>
      </c>
      <c r="S1652" s="50">
        <v>3.3718361315886547</v>
      </c>
      <c r="T1652" s="50">
        <v>2.495451352403296</v>
      </c>
      <c r="U1652" s="50">
        <v>3.3718361315886547</v>
      </c>
      <c r="V1652" s="50">
        <v>0.96</v>
      </c>
      <c r="W1652" s="50">
        <v>0.95702751457800772</v>
      </c>
      <c r="X1652" s="50">
        <v>0.92770948674239717</v>
      </c>
      <c r="Y1652" s="50">
        <v>1.1365580827891226</v>
      </c>
      <c r="Z1652" s="50">
        <v>0.96</v>
      </c>
      <c r="AA1652" s="51">
        <v>0.98499999999999999</v>
      </c>
      <c r="AB1652" s="51">
        <v>1</v>
      </c>
      <c r="AC1652" s="51">
        <v>1</v>
      </c>
      <c r="AD1652" s="51">
        <v>1</v>
      </c>
      <c r="AE1652" s="51">
        <v>1</v>
      </c>
      <c r="AF1652" s="51">
        <v>1</v>
      </c>
      <c r="AG1652" s="52">
        <v>1</v>
      </c>
      <c r="AH1652" s="52">
        <v>1</v>
      </c>
      <c r="AI1652" s="53">
        <v>1553</v>
      </c>
      <c r="AJ1652" s="53">
        <v>1511</v>
      </c>
      <c r="AK1652" s="51">
        <v>2.7069465918402971</v>
      </c>
      <c r="AL1652" s="51">
        <v>2.71</v>
      </c>
      <c r="AM1652" s="51">
        <v>3.39</v>
      </c>
      <c r="AN1652" s="51">
        <v>3.3872754197382982</v>
      </c>
      <c r="AO1652" s="51">
        <v>3.3084322779769697</v>
      </c>
      <c r="AP1652" s="51">
        <v>3.2977118392291906</v>
      </c>
      <c r="AQ1652" s="51">
        <v>3.2544</v>
      </c>
      <c r="AR1652" s="67">
        <v>-0.04</v>
      </c>
      <c r="AS1652" s="99" t="s">
        <v>1590</v>
      </c>
      <c r="AT1652" s="54">
        <v>2.4787292238472509</v>
      </c>
      <c r="AU1652" s="54">
        <v>3.8405320268062164</v>
      </c>
      <c r="AV1652" s="55">
        <v>2.518729223847251</v>
      </c>
      <c r="AW1652" s="55">
        <v>3.8204703601448631</v>
      </c>
      <c r="AX1652" s="56">
        <v>0.12872922384726104</v>
      </c>
      <c r="AY1652" s="56">
        <v>4.0532026806226362E-2</v>
      </c>
      <c r="AZ1652" s="56">
        <v>0.16926125065348741</v>
      </c>
      <c r="BA1652" s="56">
        <v>8.8197197041034681E-2</v>
      </c>
      <c r="BB1652" s="61">
        <v>235</v>
      </c>
      <c r="BC1652" s="57">
        <v>-157</v>
      </c>
      <c r="BD1652" s="57">
        <v>-126</v>
      </c>
      <c r="BE1652" s="57">
        <v>103</v>
      </c>
      <c r="BF1652" s="95">
        <v>0.29851299148021759</v>
      </c>
      <c r="BG1652" s="58">
        <v>0.61036011653301991</v>
      </c>
      <c r="BH1652" s="58">
        <v>0.55845535401683521</v>
      </c>
      <c r="BI1652" s="58">
        <v>0.4928114678610418</v>
      </c>
      <c r="BJ1652" s="57">
        <v>226</v>
      </c>
      <c r="BK1652" s="57">
        <v>-158</v>
      </c>
      <c r="BL1652" s="57">
        <v>-128</v>
      </c>
      <c r="BM1652" s="57">
        <v>101</v>
      </c>
      <c r="BN1652" s="58">
        <v>0.30673980566027648</v>
      </c>
      <c r="BO1652" s="58">
        <v>0.61284342703970285</v>
      </c>
      <c r="BP1652" s="58">
        <v>0.56178382217800182</v>
      </c>
      <c r="BQ1652" s="58">
        <v>0.49632892596681999</v>
      </c>
      <c r="BR1652" s="36">
        <v>3.8</v>
      </c>
      <c r="BS1652" s="36">
        <v>4.95</v>
      </c>
      <c r="BT1652" s="36">
        <v>0.34943999999999997</v>
      </c>
      <c r="BU1652" s="36">
        <v>0.1283</v>
      </c>
      <c r="BV1652" s="36">
        <v>0.13763436246218499</v>
      </c>
      <c r="BW1652" s="36">
        <v>0.19611999999999999</v>
      </c>
    </row>
    <row r="1653" spans="1:75" s="36" customFormat="1" ht="16.75" customHeight="1" x14ac:dyDescent="0.2">
      <c r="A1653" s="36" t="s">
        <v>2032</v>
      </c>
      <c r="B1653" s="36">
        <v>2025020796</v>
      </c>
      <c r="C1653" s="35">
        <v>46044</v>
      </c>
      <c r="D1653" s="45" t="s">
        <v>9</v>
      </c>
      <c r="E1653" s="36" t="s">
        <v>42</v>
      </c>
      <c r="F1653" s="45">
        <v>2</v>
      </c>
      <c r="G1653" s="45">
        <v>2</v>
      </c>
      <c r="H1653" s="36" t="s">
        <v>11</v>
      </c>
      <c r="I1653" s="36" t="s">
        <v>344</v>
      </c>
      <c r="J1653" s="46" t="s">
        <v>153</v>
      </c>
      <c r="K1653" s="47">
        <v>2.96</v>
      </c>
      <c r="L1653" s="48">
        <v>0.15</v>
      </c>
      <c r="M1653" s="49">
        <v>0.1</v>
      </c>
      <c r="N1653" s="36">
        <v>3.7999999999999901</v>
      </c>
      <c r="O1653" s="36">
        <v>2.3499999999999899</v>
      </c>
      <c r="P1653" s="70">
        <v>3.7999999999999901</v>
      </c>
      <c r="Q1653" s="36">
        <v>2.3499999999999899</v>
      </c>
      <c r="R1653" s="50">
        <v>3.3461862310396988</v>
      </c>
      <c r="S1653" s="50">
        <v>2.5700223430940223</v>
      </c>
      <c r="T1653" s="50">
        <v>3.3461862310396988</v>
      </c>
      <c r="U1653" s="50">
        <v>2.6085726782404324</v>
      </c>
      <c r="V1653" s="50">
        <v>1.0275000000000001</v>
      </c>
      <c r="W1653" s="50">
        <v>1.0328904656929507</v>
      </c>
      <c r="X1653" s="50">
        <v>1.1452702702702704</v>
      </c>
      <c r="Y1653" s="50">
        <v>0.91450898372983014</v>
      </c>
      <c r="Z1653" s="50">
        <v>1.0449999999999999</v>
      </c>
      <c r="AA1653" s="51">
        <v>1</v>
      </c>
      <c r="AB1653" s="51">
        <v>1.0149999999999999</v>
      </c>
      <c r="AC1653" s="51">
        <v>1</v>
      </c>
      <c r="AD1653" s="51">
        <v>1</v>
      </c>
      <c r="AE1653" s="51">
        <v>1</v>
      </c>
      <c r="AF1653" s="51">
        <v>1</v>
      </c>
      <c r="AG1653" s="52">
        <v>1</v>
      </c>
      <c r="AH1653" s="52">
        <v>1</v>
      </c>
      <c r="AI1653" s="53">
        <v>1541</v>
      </c>
      <c r="AJ1653" s="53">
        <v>1474</v>
      </c>
      <c r="AK1653" s="51">
        <v>3.3642119250558031</v>
      </c>
      <c r="AL1653" s="51">
        <v>3.3615080709533873</v>
      </c>
      <c r="AM1653" s="51">
        <v>2.7460200807574955</v>
      </c>
      <c r="AN1653" s="51">
        <v>2.75</v>
      </c>
      <c r="AO1653" s="51">
        <v>2.7557745382940673</v>
      </c>
      <c r="AP1653" s="51">
        <v>2.7452593598299448</v>
      </c>
      <c r="AQ1653" s="51">
        <v>2.8695909843915826</v>
      </c>
      <c r="AR1653" s="67">
        <v>0.04</v>
      </c>
      <c r="AS1653" s="99" t="s">
        <v>1590</v>
      </c>
      <c r="AT1653" s="54">
        <v>3.8405320268062164</v>
      </c>
      <c r="AU1653" s="54">
        <v>2.4787292238472509</v>
      </c>
      <c r="AV1653" s="55">
        <v>3.8204703601448631</v>
      </c>
      <c r="AW1653" s="55">
        <v>2.518729223847251</v>
      </c>
      <c r="AX1653" s="56">
        <v>4.0532026806226362E-2</v>
      </c>
      <c r="AY1653" s="56">
        <v>0.12872922384726104</v>
      </c>
      <c r="AZ1653" s="56">
        <v>0.16926125065348741</v>
      </c>
      <c r="BA1653" s="56">
        <v>-8.8197197041034681E-2</v>
      </c>
      <c r="BB1653" s="61">
        <v>-235</v>
      </c>
      <c r="BC1653" s="57">
        <v>157</v>
      </c>
      <c r="BD1653" s="57">
        <v>126</v>
      </c>
      <c r="BE1653" s="57">
        <v>-103</v>
      </c>
      <c r="BF1653" s="95">
        <v>0.70148700851978241</v>
      </c>
      <c r="BG1653" s="58">
        <v>0.38963988346698014</v>
      </c>
      <c r="BH1653" s="58">
        <v>0.44154464598316479</v>
      </c>
      <c r="BI1653" s="58">
        <v>0.5071885321389582</v>
      </c>
      <c r="BJ1653" s="57">
        <v>-226</v>
      </c>
      <c r="BK1653" s="57">
        <v>158</v>
      </c>
      <c r="BL1653" s="57">
        <v>128</v>
      </c>
      <c r="BM1653" s="57">
        <v>-101</v>
      </c>
      <c r="BN1653" s="58">
        <v>0.69326019433972352</v>
      </c>
      <c r="BO1653" s="58">
        <v>0.38715657296029715</v>
      </c>
      <c r="BP1653" s="58">
        <v>0.43821617782199823</v>
      </c>
      <c r="BQ1653" s="58">
        <v>0.50367107403318001</v>
      </c>
      <c r="BR1653" s="36">
        <v>3.8</v>
      </c>
      <c r="BS1653" s="36">
        <v>5</v>
      </c>
      <c r="BT1653" s="36">
        <v>0.34439999999999998</v>
      </c>
      <c r="BU1653" s="36">
        <v>0.12561</v>
      </c>
      <c r="BV1653" s="36">
        <v>0.134806499388267</v>
      </c>
      <c r="BW1653" s="36">
        <v>0.19383</v>
      </c>
    </row>
    <row r="1654" spans="1:75" s="36" customFormat="1" ht="16.75" customHeight="1" x14ac:dyDescent="0.2">
      <c r="A1654" s="36" t="s">
        <v>2033</v>
      </c>
      <c r="B1654" s="36">
        <v>2025020797</v>
      </c>
      <c r="C1654" s="35">
        <v>46044</v>
      </c>
      <c r="D1654" s="45" t="s">
        <v>6</v>
      </c>
      <c r="E1654" s="36" t="s">
        <v>34</v>
      </c>
      <c r="F1654" s="45">
        <v>1</v>
      </c>
      <c r="G1654" s="45">
        <v>1</v>
      </c>
      <c r="H1654" s="36" t="s">
        <v>46</v>
      </c>
      <c r="I1654" s="36" t="s">
        <v>480</v>
      </c>
      <c r="J1654" s="46" t="s">
        <v>451</v>
      </c>
      <c r="K1654" s="47">
        <v>2.96</v>
      </c>
      <c r="L1654" s="48">
        <v>0.15</v>
      </c>
      <c r="M1654" s="49">
        <v>0.1</v>
      </c>
      <c r="N1654" s="36">
        <v>3.0499999999999901</v>
      </c>
      <c r="O1654" s="36">
        <v>3.0499999999999901</v>
      </c>
      <c r="P1654" s="70">
        <v>3.0499999999999901</v>
      </c>
      <c r="Q1654" s="36">
        <v>3.0499999999999901</v>
      </c>
      <c r="R1654" s="50">
        <v>3.2014092179750797</v>
      </c>
      <c r="S1654" s="50">
        <v>2.8273473245288598</v>
      </c>
      <c r="T1654" s="50">
        <v>3.0733528492560764</v>
      </c>
      <c r="U1654" s="50">
        <v>2.8273473245288598</v>
      </c>
      <c r="V1654" s="50">
        <v>0.95</v>
      </c>
      <c r="W1654" s="50">
        <v>0.95302926576458757</v>
      </c>
      <c r="X1654" s="50">
        <v>1.0680130572444628</v>
      </c>
      <c r="Y1654" s="50">
        <v>1.0282341990654729</v>
      </c>
      <c r="Z1654" s="50">
        <v>1.0049999999999999</v>
      </c>
      <c r="AA1654" s="51">
        <v>0.96</v>
      </c>
      <c r="AB1654" s="51">
        <v>1</v>
      </c>
      <c r="AC1654" s="51">
        <v>1</v>
      </c>
      <c r="AD1654" s="51">
        <v>1</v>
      </c>
      <c r="AE1654" s="51">
        <v>1</v>
      </c>
      <c r="AF1654" s="51">
        <v>1</v>
      </c>
      <c r="AG1654" s="52">
        <v>1</v>
      </c>
      <c r="AH1654" s="52">
        <v>1</v>
      </c>
      <c r="AI1654" s="53">
        <v>1567</v>
      </c>
      <c r="AJ1654" s="53">
        <v>1424</v>
      </c>
      <c r="AK1654" s="51">
        <v>3.1219373252973615</v>
      </c>
      <c r="AL1654" s="51">
        <v>3.11</v>
      </c>
      <c r="AM1654" s="51">
        <v>2.8820255965495507</v>
      </c>
      <c r="AN1654" s="51">
        <v>2.86</v>
      </c>
      <c r="AO1654" s="51">
        <v>2.8557376783307595</v>
      </c>
      <c r="AP1654" s="51">
        <v>2.8535996357538713</v>
      </c>
      <c r="AQ1654" s="51">
        <v>2.896435724532298</v>
      </c>
      <c r="AR1654" s="67">
        <v>0.05</v>
      </c>
      <c r="AS1654" s="99" t="s">
        <v>1591</v>
      </c>
      <c r="AT1654" s="54">
        <v>3.0148327304497746</v>
      </c>
      <c r="AU1654" s="54">
        <v>3.0555627094313649</v>
      </c>
      <c r="AV1654" s="55">
        <v>2.9648327304497748</v>
      </c>
      <c r="AW1654" s="55">
        <v>3.1089841680278418</v>
      </c>
      <c r="AX1654" s="56">
        <v>-3.516726955021543E-2</v>
      </c>
      <c r="AY1654" s="56">
        <v>5.5627094313748238E-3</v>
      </c>
      <c r="AZ1654" s="56">
        <v>-2.9604560118840606E-2</v>
      </c>
      <c r="BA1654" s="56">
        <v>-4.0729978981590254E-2</v>
      </c>
      <c r="BB1654" s="61">
        <v>104</v>
      </c>
      <c r="BC1654" s="57">
        <v>-134</v>
      </c>
      <c r="BD1654" s="57">
        <v>-107</v>
      </c>
      <c r="BE1654" s="57">
        <v>118</v>
      </c>
      <c r="BF1654" s="95">
        <v>0.49031999071013793</v>
      </c>
      <c r="BG1654" s="58">
        <v>0.57274296807858482</v>
      </c>
      <c r="BH1654" s="58">
        <v>0.51772083320545514</v>
      </c>
      <c r="BI1654" s="58">
        <v>0.45866381688096225</v>
      </c>
      <c r="BJ1654" s="57">
        <v>112</v>
      </c>
      <c r="BK1654" s="57">
        <v>-134</v>
      </c>
      <c r="BL1654" s="57">
        <v>-107</v>
      </c>
      <c r="BM1654" s="57">
        <v>118</v>
      </c>
      <c r="BN1654" s="58">
        <v>0.47193164853943037</v>
      </c>
      <c r="BO1654" s="58">
        <v>0.57196678553487867</v>
      </c>
      <c r="BP1654" s="58">
        <v>0.517667526804513</v>
      </c>
      <c r="BQ1654" s="58">
        <v>0.45938606594720754</v>
      </c>
      <c r="BR1654" s="36">
        <v>3.85</v>
      </c>
      <c r="BS1654" s="36">
        <v>3.85</v>
      </c>
      <c r="BT1654" s="36">
        <v>0.49769999999999998</v>
      </c>
      <c r="BU1654" s="36">
        <v>0.2117</v>
      </c>
      <c r="BV1654" s="36">
        <v>0.232499395962835</v>
      </c>
      <c r="BW1654" s="36">
        <v>0.30115999999999998</v>
      </c>
    </row>
    <row r="1655" spans="1:75" s="36" customFormat="1" ht="16.75" customHeight="1" x14ac:dyDescent="0.2">
      <c r="A1655" s="36" t="s">
        <v>2034</v>
      </c>
      <c r="B1655" s="36">
        <v>2025020797</v>
      </c>
      <c r="C1655" s="35">
        <v>46044</v>
      </c>
      <c r="D1655" s="45" t="s">
        <v>9</v>
      </c>
      <c r="E1655" s="36" t="s">
        <v>32</v>
      </c>
      <c r="F1655" s="45">
        <v>1</v>
      </c>
      <c r="G1655" s="45">
        <v>1</v>
      </c>
      <c r="H1655" s="36" t="s">
        <v>47</v>
      </c>
      <c r="I1655" s="36" t="s">
        <v>417</v>
      </c>
      <c r="J1655" s="46" t="s">
        <v>227</v>
      </c>
      <c r="K1655" s="47">
        <v>2.96</v>
      </c>
      <c r="L1655" s="48">
        <v>0.15</v>
      </c>
      <c r="M1655" s="49">
        <v>0.1</v>
      </c>
      <c r="N1655" s="36">
        <v>3.0499999999999901</v>
      </c>
      <c r="O1655" s="36">
        <v>3.0499999999999901</v>
      </c>
      <c r="P1655" s="70">
        <v>3.0499999999999901</v>
      </c>
      <c r="Q1655" s="36">
        <v>3.0499999999999901</v>
      </c>
      <c r="R1655" s="50">
        <v>2.9858300484854476</v>
      </c>
      <c r="S1655" s="50">
        <v>3.2417930312938994</v>
      </c>
      <c r="T1655" s="50">
        <v>2.9709008982430203</v>
      </c>
      <c r="U1655" s="50">
        <v>3.2417930312938994</v>
      </c>
      <c r="V1655" s="50">
        <v>1.048</v>
      </c>
      <c r="W1655" s="50">
        <v>1.0491546019013618</v>
      </c>
      <c r="X1655" s="50">
        <v>0.97365729613160501</v>
      </c>
      <c r="Y1655" s="50">
        <v>1.0547085558437033</v>
      </c>
      <c r="Z1655" s="50">
        <v>0.97499999999999998</v>
      </c>
      <c r="AA1655" s="51">
        <v>0.995</v>
      </c>
      <c r="AB1655" s="51">
        <v>1</v>
      </c>
      <c r="AC1655" s="51">
        <v>1</v>
      </c>
      <c r="AD1655" s="51">
        <v>1</v>
      </c>
      <c r="AE1655" s="51">
        <v>1</v>
      </c>
      <c r="AF1655" s="51">
        <v>1</v>
      </c>
      <c r="AG1655" s="52">
        <v>1</v>
      </c>
      <c r="AH1655" s="52">
        <v>1</v>
      </c>
      <c r="AI1655" s="53">
        <v>1563</v>
      </c>
      <c r="AJ1655" s="53">
        <v>1409</v>
      </c>
      <c r="AK1655" s="51">
        <v>3.0435732292337994</v>
      </c>
      <c r="AL1655" s="51">
        <v>3.0346878148679099</v>
      </c>
      <c r="AM1655" s="51">
        <v>3.1613186494436096</v>
      </c>
      <c r="AN1655" s="51">
        <v>3.15</v>
      </c>
      <c r="AO1655" s="51">
        <v>3.1990124583114472</v>
      </c>
      <c r="AP1655" s="51">
        <v>3.1932728203914627</v>
      </c>
      <c r="AQ1655" s="51">
        <v>3.0822856832075192</v>
      </c>
      <c r="AR1655" s="67">
        <v>-0.05</v>
      </c>
      <c r="AS1655" s="99" t="s">
        <v>1591</v>
      </c>
      <c r="AT1655" s="54">
        <v>3.0555627094313649</v>
      </c>
      <c r="AU1655" s="54">
        <v>3.0148327304497746</v>
      </c>
      <c r="AV1655" s="55">
        <v>3.1089841680278418</v>
      </c>
      <c r="AW1655" s="55">
        <v>2.9648327304497748</v>
      </c>
      <c r="AX1655" s="56">
        <v>5.5627094313748238E-3</v>
      </c>
      <c r="AY1655" s="56">
        <v>-3.516726955021543E-2</v>
      </c>
      <c r="AZ1655" s="56">
        <v>-2.9604560118840606E-2</v>
      </c>
      <c r="BA1655" s="56">
        <v>4.0729978981590254E-2</v>
      </c>
      <c r="BB1655" s="61">
        <v>-104</v>
      </c>
      <c r="BC1655" s="57">
        <v>134</v>
      </c>
      <c r="BD1655" s="57">
        <v>107</v>
      </c>
      <c r="BE1655" s="57">
        <v>-118</v>
      </c>
      <c r="BF1655" s="95">
        <v>0.50968000928986212</v>
      </c>
      <c r="BG1655" s="58">
        <v>0.42725703192141518</v>
      </c>
      <c r="BH1655" s="58">
        <v>0.48227916679454486</v>
      </c>
      <c r="BI1655" s="58">
        <v>0.54133618311903775</v>
      </c>
      <c r="BJ1655" s="57">
        <v>-112</v>
      </c>
      <c r="BK1655" s="57">
        <v>134</v>
      </c>
      <c r="BL1655" s="57">
        <v>107</v>
      </c>
      <c r="BM1655" s="57">
        <v>-118</v>
      </c>
      <c r="BN1655" s="58">
        <v>0.52806835146056963</v>
      </c>
      <c r="BO1655" s="58">
        <v>0.42803321446512138</v>
      </c>
      <c r="BP1655" s="58">
        <v>0.48233247319548694</v>
      </c>
      <c r="BQ1655" s="58">
        <v>0.54061393405279246</v>
      </c>
      <c r="BR1655" s="36">
        <v>3.85</v>
      </c>
      <c r="BS1655" s="36">
        <v>3.9</v>
      </c>
      <c r="BT1655" s="36">
        <v>0.48726999999999998</v>
      </c>
      <c r="BU1655" s="36">
        <v>0.21264</v>
      </c>
      <c r="BV1655" s="36">
        <v>0.23308377818456799</v>
      </c>
      <c r="BW1655" s="36">
        <v>0.30035000000000001</v>
      </c>
    </row>
    <row r="1656" spans="1:75" s="36" customFormat="1" ht="16.75" customHeight="1" x14ac:dyDescent="0.2">
      <c r="A1656" s="36" t="s">
        <v>2035</v>
      </c>
      <c r="B1656" s="36">
        <v>2025020794</v>
      </c>
      <c r="C1656" s="35">
        <v>46044</v>
      </c>
      <c r="D1656" s="45" t="s">
        <v>6</v>
      </c>
      <c r="E1656" s="36" t="s">
        <v>25</v>
      </c>
      <c r="F1656" s="45">
        <v>2</v>
      </c>
      <c r="G1656" s="45">
        <v>1</v>
      </c>
      <c r="H1656" s="36" t="s">
        <v>44</v>
      </c>
      <c r="I1656" s="36" t="s">
        <v>483</v>
      </c>
      <c r="J1656" s="46" t="s">
        <v>196</v>
      </c>
      <c r="K1656" s="47">
        <v>2.96</v>
      </c>
      <c r="L1656" s="48">
        <v>0.15</v>
      </c>
      <c r="M1656" s="49">
        <v>0.1</v>
      </c>
      <c r="N1656" s="36">
        <v>3.3499999999999899</v>
      </c>
      <c r="O1656" s="36">
        <v>2.7999999999999901</v>
      </c>
      <c r="P1656" s="70">
        <v>3.3499999999999899</v>
      </c>
      <c r="Q1656" s="36">
        <v>2.7999999999999901</v>
      </c>
      <c r="R1656" s="50">
        <v>3.3483204171232259</v>
      </c>
      <c r="S1656" s="50">
        <v>2.658008807630281</v>
      </c>
      <c r="T1656" s="50">
        <v>3.2311292025239129</v>
      </c>
      <c r="U1656" s="50">
        <v>2.7643291599354924</v>
      </c>
      <c r="V1656" s="50">
        <v>0.96</v>
      </c>
      <c r="W1656" s="50">
        <v>0.96305398776725637</v>
      </c>
      <c r="X1656" s="50">
        <v>1.0351576820619404</v>
      </c>
      <c r="Y1656" s="50">
        <v>0.99050257807159814</v>
      </c>
      <c r="Z1656" s="50">
        <v>0.99</v>
      </c>
      <c r="AA1656" s="51">
        <v>0.96499999999999997</v>
      </c>
      <c r="AB1656" s="51">
        <v>1.04</v>
      </c>
      <c r="AC1656" s="51">
        <v>1</v>
      </c>
      <c r="AD1656" s="51">
        <v>1</v>
      </c>
      <c r="AE1656" s="51">
        <v>1</v>
      </c>
      <c r="AF1656" s="51">
        <v>1</v>
      </c>
      <c r="AG1656" s="52">
        <v>1</v>
      </c>
      <c r="AH1656" s="52">
        <v>1</v>
      </c>
      <c r="AI1656" s="53">
        <v>1551</v>
      </c>
      <c r="AJ1656" s="53">
        <v>1491</v>
      </c>
      <c r="AK1656" s="51">
        <v>3.21</v>
      </c>
      <c r="AL1656" s="51">
        <v>3.2289901943494943</v>
      </c>
      <c r="AM1656" s="51">
        <v>2.76</v>
      </c>
      <c r="AN1656" s="51">
        <v>2.75</v>
      </c>
      <c r="AO1656" s="51">
        <v>2.7797786366139676</v>
      </c>
      <c r="AP1656" s="51">
        <v>2.7575261490549692</v>
      </c>
      <c r="AQ1656" s="51">
        <v>2.7323999999999997</v>
      </c>
      <c r="AR1656" s="67">
        <v>0.05</v>
      </c>
      <c r="AS1656" s="99" t="s">
        <v>1590</v>
      </c>
      <c r="AT1656" s="54">
        <v>3.2514257039290269</v>
      </c>
      <c r="AU1656" s="54">
        <v>2.8632219665890988</v>
      </c>
      <c r="AV1656" s="55">
        <v>3.201425703929027</v>
      </c>
      <c r="AW1656" s="55">
        <v>2.9074395757513627</v>
      </c>
      <c r="AX1656" s="56">
        <v>-9.8574296070963019E-2</v>
      </c>
      <c r="AY1656" s="56">
        <v>6.3221966589108725E-2</v>
      </c>
      <c r="AZ1656" s="56">
        <v>-3.5352329481854294E-2</v>
      </c>
      <c r="BA1656" s="56">
        <v>-0.16179626266007174</v>
      </c>
      <c r="BB1656" s="61">
        <v>-129</v>
      </c>
      <c r="BC1656" s="57">
        <v>-137</v>
      </c>
      <c r="BD1656" s="57">
        <v>-110</v>
      </c>
      <c r="BE1656" s="57">
        <v>115</v>
      </c>
      <c r="BF1656" s="95">
        <v>0.5638628671914705</v>
      </c>
      <c r="BG1656" s="58">
        <v>0.57867494299008082</v>
      </c>
      <c r="BH1656" s="58">
        <v>0.52438527347866415</v>
      </c>
      <c r="BI1656" s="58">
        <v>0.46453081242506378</v>
      </c>
      <c r="BJ1656" s="57">
        <v>-123</v>
      </c>
      <c r="BK1656" s="57">
        <v>-137</v>
      </c>
      <c r="BL1656" s="57">
        <v>-110</v>
      </c>
      <c r="BM1656" s="57">
        <v>115</v>
      </c>
      <c r="BN1656" s="58">
        <v>0.55200824470505294</v>
      </c>
      <c r="BO1656" s="58">
        <v>0.57768178393304503</v>
      </c>
      <c r="BP1656" s="58">
        <v>0.52355002443365251</v>
      </c>
      <c r="BQ1656" s="58">
        <v>0.46407209335879118</v>
      </c>
      <c r="BR1656" s="36">
        <v>3.85</v>
      </c>
      <c r="BS1656" s="36">
        <v>3.95</v>
      </c>
      <c r="BT1656" s="36">
        <v>0.48131000000000002</v>
      </c>
      <c r="BU1656" s="36">
        <v>0.20483999999999999</v>
      </c>
      <c r="BV1656" s="36">
        <v>0.22437400048195899</v>
      </c>
      <c r="BW1656" s="36">
        <v>0.29189999999999999</v>
      </c>
    </row>
    <row r="1657" spans="1:75" s="36" customFormat="1" ht="16.75" customHeight="1" x14ac:dyDescent="0.2">
      <c r="A1657" s="36" t="s">
        <v>2036</v>
      </c>
      <c r="B1657" s="36">
        <v>2025020794</v>
      </c>
      <c r="C1657" s="35">
        <v>46044</v>
      </c>
      <c r="D1657" s="45" t="s">
        <v>9</v>
      </c>
      <c r="E1657" s="36" t="s">
        <v>7</v>
      </c>
      <c r="F1657" s="45">
        <v>1</v>
      </c>
      <c r="G1657" s="45">
        <v>2</v>
      </c>
      <c r="H1657" s="36" t="s">
        <v>45</v>
      </c>
      <c r="I1657" s="36" t="s">
        <v>404</v>
      </c>
      <c r="J1657" s="46" t="s">
        <v>149</v>
      </c>
      <c r="K1657" s="47">
        <v>2.96</v>
      </c>
      <c r="L1657" s="48">
        <v>0.15</v>
      </c>
      <c r="M1657" s="49">
        <v>0.1</v>
      </c>
      <c r="N1657" s="36">
        <v>2.7999999999999901</v>
      </c>
      <c r="O1657" s="36">
        <v>3.3499999999999899</v>
      </c>
      <c r="P1657" s="70">
        <v>2.7999999999999901</v>
      </c>
      <c r="Q1657" s="36">
        <v>3.3499999999999899</v>
      </c>
      <c r="R1657" s="50">
        <v>2.8235446182697945</v>
      </c>
      <c r="S1657" s="50">
        <v>3.1960988228343448</v>
      </c>
      <c r="T1657" s="50">
        <v>2.8235446182697945</v>
      </c>
      <c r="U1657" s="50">
        <v>3.1960988228343448</v>
      </c>
      <c r="V1657" s="50">
        <v>1.0349999999999999</v>
      </c>
      <c r="W1657" s="50">
        <v>1.0329456510400874</v>
      </c>
      <c r="X1657" s="50">
        <v>0.93243243243243235</v>
      </c>
      <c r="Y1657" s="50">
        <v>1.0844594594594594</v>
      </c>
      <c r="Z1657" s="50">
        <v>1.04</v>
      </c>
      <c r="AA1657" s="51">
        <v>1</v>
      </c>
      <c r="AB1657" s="51">
        <v>1</v>
      </c>
      <c r="AC1657" s="51">
        <v>1</v>
      </c>
      <c r="AD1657" s="51">
        <v>1</v>
      </c>
      <c r="AE1657" s="51">
        <v>1</v>
      </c>
      <c r="AF1657" s="51">
        <v>1</v>
      </c>
      <c r="AG1657" s="52">
        <v>1</v>
      </c>
      <c r="AH1657" s="52">
        <v>1</v>
      </c>
      <c r="AI1657" s="53">
        <v>1566</v>
      </c>
      <c r="AJ1657" s="53">
        <v>1484</v>
      </c>
      <c r="AK1657" s="51">
        <v>2.9318876310919304</v>
      </c>
      <c r="AL1657" s="51">
        <v>2.93</v>
      </c>
      <c r="AM1657" s="51">
        <v>3.0640667389033434</v>
      </c>
      <c r="AN1657" s="51">
        <v>3.06</v>
      </c>
      <c r="AO1657" s="51">
        <v>3.2378479636822393</v>
      </c>
      <c r="AP1657" s="51">
        <v>3.2507621854920612</v>
      </c>
      <c r="AQ1657" s="51">
        <v>3.1866294084594773</v>
      </c>
      <c r="AR1657" s="67">
        <v>-0.05</v>
      </c>
      <c r="AS1657" s="99" t="s">
        <v>1590</v>
      </c>
      <c r="AT1657" s="54">
        <v>2.8632219665890988</v>
      </c>
      <c r="AU1657" s="54">
        <v>3.2514257039290269</v>
      </c>
      <c r="AV1657" s="55">
        <v>2.9074395757513627</v>
      </c>
      <c r="AW1657" s="55">
        <v>3.201425703929027</v>
      </c>
      <c r="AX1657" s="56">
        <v>6.3221966589108725E-2</v>
      </c>
      <c r="AY1657" s="56">
        <v>-9.8574296070963019E-2</v>
      </c>
      <c r="AZ1657" s="56">
        <v>-3.5352329481854294E-2</v>
      </c>
      <c r="BA1657" s="56">
        <v>0.16179626266007174</v>
      </c>
      <c r="BB1657" s="61">
        <v>129</v>
      </c>
      <c r="BC1657" s="57">
        <v>137</v>
      </c>
      <c r="BD1657" s="57">
        <v>110</v>
      </c>
      <c r="BE1657" s="57">
        <v>-115</v>
      </c>
      <c r="BF1657" s="95">
        <v>0.4361371328085295</v>
      </c>
      <c r="BG1657" s="58">
        <v>0.42132505700991918</v>
      </c>
      <c r="BH1657" s="58">
        <v>0.47561472652133585</v>
      </c>
      <c r="BI1657" s="58">
        <v>0.53546918757493622</v>
      </c>
      <c r="BJ1657" s="57">
        <v>123</v>
      </c>
      <c r="BK1657" s="57">
        <v>137</v>
      </c>
      <c r="BL1657" s="57">
        <v>110</v>
      </c>
      <c r="BM1657" s="57">
        <v>-115</v>
      </c>
      <c r="BN1657" s="58">
        <v>0.44799175529494706</v>
      </c>
      <c r="BO1657" s="58">
        <v>0.42231821606695491</v>
      </c>
      <c r="BP1657" s="58">
        <v>0.47644997556634749</v>
      </c>
      <c r="BQ1657" s="58">
        <v>0.53592790664120882</v>
      </c>
      <c r="BR1657" s="36">
        <v>3.85</v>
      </c>
      <c r="BS1657" s="36">
        <v>4</v>
      </c>
      <c r="BT1657" s="36">
        <v>0.47467999999999999</v>
      </c>
      <c r="BU1657" s="36">
        <v>0.20127999999999999</v>
      </c>
      <c r="BV1657" s="36">
        <v>0.22050591032087699</v>
      </c>
      <c r="BW1657" s="36">
        <v>0.28847</v>
      </c>
    </row>
    <row r="1658" spans="1:75" s="36" customFormat="1" ht="16.75" customHeight="1" x14ac:dyDescent="0.2">
      <c r="A1658" s="36" t="s">
        <v>2037</v>
      </c>
      <c r="B1658" s="36">
        <v>2025020799</v>
      </c>
      <c r="C1658" s="35">
        <v>46044</v>
      </c>
      <c r="D1658" s="45" t="s">
        <v>6</v>
      </c>
      <c r="E1658" s="36" t="s">
        <v>10</v>
      </c>
      <c r="F1658" s="45">
        <v>2</v>
      </c>
      <c r="G1658" s="45">
        <v>1</v>
      </c>
      <c r="H1658" s="36" t="s">
        <v>44</v>
      </c>
      <c r="I1658" s="36" t="s">
        <v>411</v>
      </c>
      <c r="J1658" s="46" t="s">
        <v>166</v>
      </c>
      <c r="K1658" s="47">
        <v>2.96</v>
      </c>
      <c r="L1658" s="48">
        <v>0.15</v>
      </c>
      <c r="M1658" s="49">
        <v>0.1</v>
      </c>
      <c r="N1658" s="36">
        <v>2.9999999999999898</v>
      </c>
      <c r="O1658" s="36">
        <v>2.94999999999999</v>
      </c>
      <c r="P1658" s="70">
        <v>2.9999999999999898</v>
      </c>
      <c r="Q1658" s="36">
        <v>2.94999999999999</v>
      </c>
      <c r="R1658" s="50">
        <v>3.2730873789726691</v>
      </c>
      <c r="S1658" s="50">
        <v>2.8471885223298514</v>
      </c>
      <c r="T1658" s="50">
        <v>3.1094330100240355</v>
      </c>
      <c r="U1658" s="50">
        <v>2.9610760632230457</v>
      </c>
      <c r="V1658" s="50">
        <v>0.96</v>
      </c>
      <c r="W1658" s="50">
        <v>0.96305398776725637</v>
      </c>
      <c r="X1658" s="50">
        <v>1.0177987917228775</v>
      </c>
      <c r="Y1658" s="50">
        <v>0.96448389667688195</v>
      </c>
      <c r="Z1658" s="50">
        <v>1</v>
      </c>
      <c r="AA1658" s="51">
        <v>0.95</v>
      </c>
      <c r="AB1658" s="51">
        <v>1.04</v>
      </c>
      <c r="AC1658" s="51">
        <v>1</v>
      </c>
      <c r="AD1658" s="51">
        <v>1</v>
      </c>
      <c r="AE1658" s="51">
        <v>1</v>
      </c>
      <c r="AF1658" s="51">
        <v>1</v>
      </c>
      <c r="AG1658" s="52">
        <v>1</v>
      </c>
      <c r="AH1658" s="52">
        <v>1</v>
      </c>
      <c r="AI1658" s="53">
        <v>1547</v>
      </c>
      <c r="AJ1658" s="53">
        <v>1478</v>
      </c>
      <c r="AK1658" s="51">
        <v>3.1123902235436551</v>
      </c>
      <c r="AL1658" s="51">
        <v>3.1340399813237774</v>
      </c>
      <c r="AM1658" s="51">
        <v>2.824774968695456</v>
      </c>
      <c r="AN1658" s="51">
        <v>2.82</v>
      </c>
      <c r="AO1658" s="51">
        <v>2.9205682089615421</v>
      </c>
      <c r="AP1658" s="51">
        <v>2.9095612559667883</v>
      </c>
      <c r="AQ1658" s="51">
        <v>2.824774968695456</v>
      </c>
      <c r="AR1658" s="67">
        <v>0</v>
      </c>
      <c r="AS1658" s="99" t="s">
        <v>1590</v>
      </c>
      <c r="AT1658" s="54">
        <v>2.8436641106021279</v>
      </c>
      <c r="AU1658" s="54">
        <v>2.9325979466775736</v>
      </c>
      <c r="AV1658" s="55">
        <v>2.8436641106021279</v>
      </c>
      <c r="AW1658" s="55">
        <v>2.9267770968789271</v>
      </c>
      <c r="AX1658" s="56">
        <v>-0.15633588939786192</v>
      </c>
      <c r="AY1658" s="56">
        <v>-1.74020533224164E-2</v>
      </c>
      <c r="AZ1658" s="56">
        <v>-0.17373794272027832</v>
      </c>
      <c r="BA1658" s="56">
        <v>-0.13893383607544552</v>
      </c>
      <c r="BB1658" s="61">
        <v>109</v>
      </c>
      <c r="BC1658" s="57">
        <v>-110</v>
      </c>
      <c r="BD1658" s="57">
        <v>116</v>
      </c>
      <c r="BE1658" s="57">
        <v>144</v>
      </c>
      <c r="BF1658" s="95">
        <v>0.47836114688748355</v>
      </c>
      <c r="BG1658" s="58">
        <v>0.52450729130385909</v>
      </c>
      <c r="BH1658" s="58">
        <v>0.46300577078843352</v>
      </c>
      <c r="BI1658" s="58">
        <v>0.40997316071142897</v>
      </c>
      <c r="BJ1658" s="57">
        <v>109</v>
      </c>
      <c r="BK1658" s="57">
        <v>-110</v>
      </c>
      <c r="BL1658" s="57">
        <v>117</v>
      </c>
      <c r="BM1658" s="57">
        <v>145</v>
      </c>
      <c r="BN1658" s="58">
        <v>0.4794546970476643</v>
      </c>
      <c r="BO1658" s="58">
        <v>0.52340067762022358</v>
      </c>
      <c r="BP1658" s="58">
        <v>0.46181989367263021</v>
      </c>
      <c r="BQ1658" s="58">
        <v>0.40897117126747884</v>
      </c>
      <c r="BR1658" s="36">
        <v>3.85</v>
      </c>
      <c r="BS1658" s="36">
        <v>4.05</v>
      </c>
      <c r="BT1658" s="36">
        <v>0.46597</v>
      </c>
      <c r="BU1658" s="36">
        <v>0.19550999999999999</v>
      </c>
      <c r="BV1658" s="36">
        <v>0.213606765142907</v>
      </c>
      <c r="BW1658" s="36">
        <v>0.28022999999999998</v>
      </c>
    </row>
    <row r="1659" spans="1:75" s="36" customFormat="1" ht="16.75" customHeight="1" x14ac:dyDescent="0.2">
      <c r="A1659" s="36" t="s">
        <v>2038</v>
      </c>
      <c r="B1659" s="36">
        <v>2025020799</v>
      </c>
      <c r="C1659" s="35">
        <v>46044</v>
      </c>
      <c r="D1659" s="45" t="s">
        <v>9</v>
      </c>
      <c r="E1659" s="36" t="s">
        <v>16</v>
      </c>
      <c r="F1659" s="45">
        <v>1</v>
      </c>
      <c r="G1659" s="45">
        <v>2</v>
      </c>
      <c r="H1659" s="36" t="s">
        <v>45</v>
      </c>
      <c r="I1659" s="36" t="s">
        <v>316</v>
      </c>
      <c r="J1659" s="46" t="s">
        <v>199</v>
      </c>
      <c r="K1659" s="47">
        <v>2.96</v>
      </c>
      <c r="L1659" s="48">
        <v>0.15</v>
      </c>
      <c r="M1659" s="49">
        <v>0.1</v>
      </c>
      <c r="N1659" s="36">
        <v>2.94999999999999</v>
      </c>
      <c r="O1659" s="36">
        <v>2.9999999999999898</v>
      </c>
      <c r="P1659" s="70">
        <v>2.94999999999999</v>
      </c>
      <c r="Q1659" s="36">
        <v>2.9999999999999898</v>
      </c>
      <c r="R1659" s="50">
        <v>2.8775246993573469</v>
      </c>
      <c r="S1659" s="50">
        <v>3.1682336259742359</v>
      </c>
      <c r="T1659" s="50">
        <v>2.8775246993573469</v>
      </c>
      <c r="U1659" s="50">
        <v>3.2315982984937208</v>
      </c>
      <c r="V1659" s="50">
        <v>1.0349999999999999</v>
      </c>
      <c r="W1659" s="50">
        <v>1.0329456510400874</v>
      </c>
      <c r="X1659" s="50">
        <v>0.95431586780251887</v>
      </c>
      <c r="Y1659" s="50">
        <v>1.0514831836296132</v>
      </c>
      <c r="Z1659" s="50">
        <v>0.96499999999999997</v>
      </c>
      <c r="AA1659" s="51">
        <v>1</v>
      </c>
      <c r="AB1659" s="51">
        <v>1.02</v>
      </c>
      <c r="AC1659" s="51">
        <v>1</v>
      </c>
      <c r="AD1659" s="51">
        <v>1</v>
      </c>
      <c r="AE1659" s="51">
        <v>1</v>
      </c>
      <c r="AF1659" s="51">
        <v>1</v>
      </c>
      <c r="AG1659" s="52">
        <v>1</v>
      </c>
      <c r="AH1659" s="52">
        <v>1</v>
      </c>
      <c r="AI1659" s="53">
        <v>1571</v>
      </c>
      <c r="AJ1659" s="53">
        <v>1510</v>
      </c>
      <c r="AK1659" s="51">
        <v>2.8548723341635704</v>
      </c>
      <c r="AL1659" s="51">
        <v>2.85</v>
      </c>
      <c r="AM1659" s="51">
        <v>3.0126844234997172</v>
      </c>
      <c r="AN1659" s="51">
        <v>3.01</v>
      </c>
      <c r="AO1659" s="51">
        <v>2.8973384908072388</v>
      </c>
      <c r="AP1659" s="51">
        <v>2.9213395345459237</v>
      </c>
      <c r="AQ1659" s="51">
        <v>2.9072404686772271</v>
      </c>
      <c r="AR1659" s="67">
        <v>0</v>
      </c>
      <c r="AS1659" s="99" t="s">
        <v>1590</v>
      </c>
      <c r="AT1659" s="54">
        <v>2.9325979466775736</v>
      </c>
      <c r="AU1659" s="54">
        <v>2.8436641106021279</v>
      </c>
      <c r="AV1659" s="55">
        <v>2.9267770968789271</v>
      </c>
      <c r="AW1659" s="55">
        <v>2.8436641106021279</v>
      </c>
      <c r="AX1659" s="56">
        <v>-1.74020533224164E-2</v>
      </c>
      <c r="AY1659" s="56">
        <v>-0.15633588939786192</v>
      </c>
      <c r="AZ1659" s="56">
        <v>-0.17373794272027832</v>
      </c>
      <c r="BA1659" s="56">
        <v>0.13893383607544552</v>
      </c>
      <c r="BB1659" s="61">
        <v>-109</v>
      </c>
      <c r="BC1659" s="57">
        <v>110</v>
      </c>
      <c r="BD1659" s="57">
        <v>-116</v>
      </c>
      <c r="BE1659" s="57">
        <v>-144</v>
      </c>
      <c r="BF1659" s="95">
        <v>0.52163885311251645</v>
      </c>
      <c r="BG1659" s="58">
        <v>0.47549270869614096</v>
      </c>
      <c r="BH1659" s="58">
        <v>0.53699422921156648</v>
      </c>
      <c r="BI1659" s="58">
        <v>0.59002683928857103</v>
      </c>
      <c r="BJ1659" s="57">
        <v>-109</v>
      </c>
      <c r="BK1659" s="57">
        <v>110</v>
      </c>
      <c r="BL1659" s="57">
        <v>-117</v>
      </c>
      <c r="BM1659" s="57">
        <v>-145</v>
      </c>
      <c r="BN1659" s="58">
        <v>0.5205453029523357</v>
      </c>
      <c r="BO1659" s="58">
        <v>0.47659932237977642</v>
      </c>
      <c r="BP1659" s="58">
        <v>0.53818010632736979</v>
      </c>
      <c r="BQ1659" s="58">
        <v>0.59102882873252116</v>
      </c>
      <c r="BR1659" s="36">
        <v>3.85</v>
      </c>
      <c r="BS1659" s="36">
        <v>4.0999999999999996</v>
      </c>
      <c r="BT1659" s="36">
        <v>0.46</v>
      </c>
      <c r="BU1659" s="36">
        <v>0.18984000000000001</v>
      </c>
      <c r="BV1659" s="36">
        <v>0.207577497129735</v>
      </c>
      <c r="BW1659" s="36">
        <v>0.27528999999999998</v>
      </c>
    </row>
    <row r="1660" spans="1:75" s="36" customFormat="1" ht="16.75" customHeight="1" x14ac:dyDescent="0.2">
      <c r="A1660" s="36" t="s">
        <v>2039</v>
      </c>
      <c r="B1660" s="36">
        <v>2025020798</v>
      </c>
      <c r="C1660" s="35">
        <v>46044</v>
      </c>
      <c r="D1660" s="45" t="s">
        <v>6</v>
      </c>
      <c r="E1660" s="36" t="s">
        <v>39</v>
      </c>
      <c r="F1660" s="45">
        <v>1</v>
      </c>
      <c r="G1660" s="45">
        <v>1</v>
      </c>
      <c r="H1660" s="36" t="s">
        <v>46</v>
      </c>
      <c r="I1660" s="36" t="s">
        <v>1977</v>
      </c>
      <c r="J1660" s="46" t="s">
        <v>1929</v>
      </c>
      <c r="K1660" s="47">
        <v>2.96</v>
      </c>
      <c r="L1660" s="48">
        <v>0.15</v>
      </c>
      <c r="M1660" s="49">
        <v>0.1</v>
      </c>
      <c r="N1660" s="36">
        <v>3.0999999999999899</v>
      </c>
      <c r="O1660" s="36">
        <v>2.9999999999999898</v>
      </c>
      <c r="P1660" s="70">
        <v>3.0999999999999899</v>
      </c>
      <c r="Q1660" s="36">
        <v>2.9999999999999898</v>
      </c>
      <c r="R1660" s="50">
        <v>3.1038272022448092</v>
      </c>
      <c r="S1660" s="50">
        <v>2.9193576389184459</v>
      </c>
      <c r="T1660" s="50">
        <v>3.1038272022448092</v>
      </c>
      <c r="U1660" s="50">
        <v>2.9193576389184459</v>
      </c>
      <c r="V1660" s="50">
        <v>0.95</v>
      </c>
      <c r="W1660" s="50">
        <v>0.95302926576458757</v>
      </c>
      <c r="X1660" s="50">
        <v>1.0575721735011236</v>
      </c>
      <c r="Y1660" s="50">
        <v>0.96027205613690225</v>
      </c>
      <c r="Z1660" s="50">
        <v>1.02</v>
      </c>
      <c r="AA1660" s="51">
        <v>1</v>
      </c>
      <c r="AB1660" s="51">
        <v>1</v>
      </c>
      <c r="AC1660" s="51">
        <v>1</v>
      </c>
      <c r="AD1660" s="51">
        <v>1</v>
      </c>
      <c r="AE1660" s="51">
        <v>1</v>
      </c>
      <c r="AF1660" s="51">
        <v>1</v>
      </c>
      <c r="AG1660" s="52">
        <v>1</v>
      </c>
      <c r="AH1660" s="52">
        <v>1</v>
      </c>
      <c r="AI1660" s="53">
        <v>1562</v>
      </c>
      <c r="AJ1660" s="53">
        <v>1520</v>
      </c>
      <c r="AK1660" s="51">
        <v>3.0673293774398895</v>
      </c>
      <c r="AL1660" s="51">
        <v>3.0728040511606274</v>
      </c>
      <c r="AM1660" s="51">
        <v>3.094847414579732</v>
      </c>
      <c r="AN1660" s="51">
        <v>3.09</v>
      </c>
      <c r="AO1660" s="51">
        <v>3.0752241038499628</v>
      </c>
      <c r="AP1660" s="51">
        <v>3.0606022070269905</v>
      </c>
      <c r="AQ1660" s="51">
        <v>3.1567443628713265</v>
      </c>
      <c r="AR1660" s="67">
        <v>7.0000000000000007E-2</v>
      </c>
      <c r="AS1660" s="99" t="s">
        <v>1591</v>
      </c>
      <c r="AT1660" s="54">
        <v>3.1238094943760149</v>
      </c>
      <c r="AU1660" s="54">
        <v>3.1068374032346093</v>
      </c>
      <c r="AV1660" s="55">
        <v>3.053809494376015</v>
      </c>
      <c r="AW1660" s="55">
        <v>3.1803373865419493</v>
      </c>
      <c r="AX1660" s="56">
        <v>2.3809494376024976E-2</v>
      </c>
      <c r="AY1660" s="56">
        <v>0.10683740323461954</v>
      </c>
      <c r="AZ1660" s="56">
        <v>0.13064689761064452</v>
      </c>
      <c r="BA1660" s="56">
        <v>-8.3027908858594568E-2</v>
      </c>
      <c r="BB1660" s="61">
        <v>-103</v>
      </c>
      <c r="BC1660" s="57">
        <v>-149</v>
      </c>
      <c r="BD1660" s="57">
        <v>-121</v>
      </c>
      <c r="BE1660" s="57">
        <v>106</v>
      </c>
      <c r="BF1660" s="95">
        <v>0.5079130459195984</v>
      </c>
      <c r="BG1660" s="58">
        <v>0.59823973139520326</v>
      </c>
      <c r="BH1660" s="58">
        <v>0.54731952639124692</v>
      </c>
      <c r="BI1660" s="58">
        <v>0.48576502076471806</v>
      </c>
      <c r="BJ1660" s="57">
        <v>110</v>
      </c>
      <c r="BK1660" s="57">
        <v>-148</v>
      </c>
      <c r="BL1660" s="57">
        <v>-120</v>
      </c>
      <c r="BM1660" s="57">
        <v>106</v>
      </c>
      <c r="BN1660" s="58">
        <v>0.47689217997206579</v>
      </c>
      <c r="BO1660" s="58">
        <v>0.59698189084561593</v>
      </c>
      <c r="BP1660" s="58">
        <v>0.54607511222951211</v>
      </c>
      <c r="BQ1660" s="58">
        <v>0.48483164424478453</v>
      </c>
      <c r="BR1660" s="36">
        <v>3.85</v>
      </c>
      <c r="BS1660" s="36">
        <v>4.1500000000000004</v>
      </c>
      <c r="BT1660" s="36">
        <v>0.45776</v>
      </c>
      <c r="BU1660" s="36">
        <v>0.18567</v>
      </c>
      <c r="BV1660" s="36">
        <v>0.20238056309473201</v>
      </c>
      <c r="BW1660" s="36">
        <v>0.26823999999999998</v>
      </c>
    </row>
    <row r="1661" spans="1:75" s="36" customFormat="1" ht="16.75" customHeight="1" x14ac:dyDescent="0.2">
      <c r="A1661" s="36" t="s">
        <v>2040</v>
      </c>
      <c r="B1661" s="36">
        <v>2025020798</v>
      </c>
      <c r="C1661" s="35">
        <v>46044</v>
      </c>
      <c r="D1661" s="45" t="s">
        <v>9</v>
      </c>
      <c r="E1661" s="36" t="s">
        <v>35</v>
      </c>
      <c r="F1661" s="45">
        <v>1</v>
      </c>
      <c r="G1661" s="45">
        <v>1</v>
      </c>
      <c r="H1661" s="36" t="s">
        <v>47</v>
      </c>
      <c r="I1661" s="36" t="s">
        <v>360</v>
      </c>
      <c r="J1661" s="46" t="s">
        <v>172</v>
      </c>
      <c r="K1661" s="47">
        <v>2.96</v>
      </c>
      <c r="L1661" s="48">
        <v>0.15</v>
      </c>
      <c r="M1661" s="49">
        <v>0.1</v>
      </c>
      <c r="N1661" s="36">
        <v>2.9999999999999898</v>
      </c>
      <c r="O1661" s="36">
        <v>3.0999999999999899</v>
      </c>
      <c r="P1661" s="70">
        <v>2.9999999999999898</v>
      </c>
      <c r="Q1661" s="36">
        <v>3.0999999999999899</v>
      </c>
      <c r="R1661" s="50">
        <v>2.681229952073573</v>
      </c>
      <c r="S1661" s="50">
        <v>3.1676620911972062</v>
      </c>
      <c r="T1661" s="50">
        <v>2.681229952073573</v>
      </c>
      <c r="U1661" s="50">
        <v>3.1676620911972062</v>
      </c>
      <c r="V1661" s="50">
        <v>1.048</v>
      </c>
      <c r="W1661" s="50">
        <v>1.0491546019013618</v>
      </c>
      <c r="X1661" s="50">
        <v>1.0455565589796392</v>
      </c>
      <c r="Y1661" s="50">
        <v>1.0362599248107736</v>
      </c>
      <c r="Z1661" s="50">
        <v>0.99094124800379646</v>
      </c>
      <c r="AA1661" s="51">
        <v>1</v>
      </c>
      <c r="AB1661" s="51">
        <v>1</v>
      </c>
      <c r="AC1661" s="51">
        <v>1</v>
      </c>
      <c r="AD1661" s="51">
        <v>1</v>
      </c>
      <c r="AE1661" s="51">
        <v>1</v>
      </c>
      <c r="AF1661" s="51">
        <v>1</v>
      </c>
      <c r="AG1661" s="52">
        <v>1</v>
      </c>
      <c r="AH1661" s="52">
        <v>1</v>
      </c>
      <c r="AI1661" s="53">
        <v>1569</v>
      </c>
      <c r="AJ1661" s="53">
        <v>1527</v>
      </c>
      <c r="AK1661" s="51">
        <v>2.8424052861652305</v>
      </c>
      <c r="AL1661" s="51">
        <v>2.84</v>
      </c>
      <c r="AM1661" s="51">
        <v>3.1304136335633261</v>
      </c>
      <c r="AN1661" s="51">
        <v>3.1360009022084081</v>
      </c>
      <c r="AO1661" s="51">
        <v>3.1327957036337719</v>
      </c>
      <c r="AP1661" s="51">
        <v>3.1337214019744972</v>
      </c>
      <c r="AQ1661" s="51">
        <v>3.1020559928113416</v>
      </c>
      <c r="AR1661" s="67">
        <v>-7.0000000000000007E-2</v>
      </c>
      <c r="AS1661" s="99" t="s">
        <v>1591</v>
      </c>
      <c r="AT1661" s="54">
        <v>3.1068374032346093</v>
      </c>
      <c r="AU1661" s="54">
        <v>3.1238094943760149</v>
      </c>
      <c r="AV1661" s="55">
        <v>3.1803373865419493</v>
      </c>
      <c r="AW1661" s="55">
        <v>3.053809494376015</v>
      </c>
      <c r="AX1661" s="56">
        <v>0.10683740323461954</v>
      </c>
      <c r="AY1661" s="56">
        <v>2.3809494376024976E-2</v>
      </c>
      <c r="AZ1661" s="56">
        <v>0.13064689761064452</v>
      </c>
      <c r="BA1661" s="56">
        <v>8.3027908858594568E-2</v>
      </c>
      <c r="BB1661" s="61">
        <v>103</v>
      </c>
      <c r="BC1661" s="57">
        <v>149</v>
      </c>
      <c r="BD1661" s="57">
        <v>121</v>
      </c>
      <c r="BE1661" s="57">
        <v>-106</v>
      </c>
      <c r="BF1661" s="95">
        <v>0.4920869540804016</v>
      </c>
      <c r="BG1661" s="58">
        <v>0.4017602686047968</v>
      </c>
      <c r="BH1661" s="58">
        <v>0.45268047360875302</v>
      </c>
      <c r="BI1661" s="58">
        <v>0.51423497923528194</v>
      </c>
      <c r="BJ1661" s="57">
        <v>-110</v>
      </c>
      <c r="BK1661" s="57">
        <v>148</v>
      </c>
      <c r="BL1661" s="57">
        <v>120</v>
      </c>
      <c r="BM1661" s="57">
        <v>-106</v>
      </c>
      <c r="BN1661" s="58">
        <v>0.52310782002793421</v>
      </c>
      <c r="BO1661" s="58">
        <v>0.40301810915438402</v>
      </c>
      <c r="BP1661" s="58">
        <v>0.45392488777048789</v>
      </c>
      <c r="BQ1661" s="58">
        <v>0.51516835575521547</v>
      </c>
      <c r="BR1661" s="36">
        <v>3.85</v>
      </c>
      <c r="BS1661" s="36">
        <v>4.2</v>
      </c>
      <c r="BT1661" s="36">
        <v>0.45018999999999998</v>
      </c>
      <c r="BU1661" s="36">
        <v>0.18185000000000001</v>
      </c>
      <c r="BV1661" s="36">
        <v>0.19800309226715401</v>
      </c>
      <c r="BW1661" s="36">
        <v>0.26343</v>
      </c>
    </row>
    <row r="1662" spans="1:75" s="36" customFormat="1" ht="16.75" customHeight="1" x14ac:dyDescent="0.2">
      <c r="A1662" s="36" t="s">
        <v>2041</v>
      </c>
      <c r="B1662" s="36">
        <v>2025020800</v>
      </c>
      <c r="C1662" s="35">
        <v>46044</v>
      </c>
      <c r="D1662" s="45" t="s">
        <v>6</v>
      </c>
      <c r="E1662" s="36" t="s">
        <v>21</v>
      </c>
      <c r="F1662" s="45">
        <v>0</v>
      </c>
      <c r="G1662" s="45">
        <v>1</v>
      </c>
      <c r="H1662" s="36" t="s">
        <v>26</v>
      </c>
      <c r="I1662" s="36" t="s">
        <v>336</v>
      </c>
      <c r="J1662" s="46" t="s">
        <v>232</v>
      </c>
      <c r="K1662" s="47">
        <v>2.96</v>
      </c>
      <c r="L1662" s="48">
        <v>0.15</v>
      </c>
      <c r="M1662" s="49">
        <v>0.1</v>
      </c>
      <c r="N1662" s="36">
        <v>2.8499999999999899</v>
      </c>
      <c r="O1662" s="36">
        <v>3.69999999999999</v>
      </c>
      <c r="P1662" s="70">
        <v>2.8499999999999899</v>
      </c>
      <c r="Q1662" s="36">
        <v>3.69999999999999</v>
      </c>
      <c r="R1662" s="50">
        <v>3.158930830538464</v>
      </c>
      <c r="S1662" s="50">
        <v>2.9397673287555572</v>
      </c>
      <c r="T1662" s="50">
        <v>3.1273415222330794</v>
      </c>
      <c r="U1662" s="50">
        <v>2.9985626753306684</v>
      </c>
      <c r="V1662" s="50">
        <v>0.95</v>
      </c>
      <c r="W1662" s="50">
        <v>0.92554174501717079</v>
      </c>
      <c r="X1662" s="50">
        <v>1.0098780239120111</v>
      </c>
      <c r="Y1662" s="50">
        <v>1.1282801208613229</v>
      </c>
      <c r="Z1662" s="50">
        <v>1.03</v>
      </c>
      <c r="AA1662" s="51">
        <v>0.99</v>
      </c>
      <c r="AB1662" s="51">
        <v>1.02</v>
      </c>
      <c r="AC1662" s="51">
        <v>1</v>
      </c>
      <c r="AD1662" s="51">
        <v>1</v>
      </c>
      <c r="AE1662" s="51">
        <v>1</v>
      </c>
      <c r="AF1662" s="51">
        <v>1</v>
      </c>
      <c r="AG1662" s="52">
        <v>1</v>
      </c>
      <c r="AH1662" s="52">
        <v>1</v>
      </c>
      <c r="AI1662" s="53">
        <v>1584</v>
      </c>
      <c r="AJ1662" s="53">
        <v>1477</v>
      </c>
      <c r="AK1662" s="51">
        <v>2.9983884773145051</v>
      </c>
      <c r="AL1662" s="51">
        <v>3.03</v>
      </c>
      <c r="AM1662" s="51">
        <v>3.1548855008367171</v>
      </c>
      <c r="AN1662" s="51">
        <v>3.12</v>
      </c>
      <c r="AO1662" s="51">
        <v>3.297332012228726</v>
      </c>
      <c r="AP1662" s="51">
        <v>3.2569262626871502</v>
      </c>
      <c r="AQ1662" s="51">
        <v>3.2495320658618185</v>
      </c>
      <c r="AR1662" s="67">
        <v>0</v>
      </c>
      <c r="AS1662" s="99" t="s">
        <v>1591</v>
      </c>
      <c r="AT1662" s="54">
        <v>2.7766442299855902</v>
      </c>
      <c r="AU1662" s="54">
        <v>3.8874286288394</v>
      </c>
      <c r="AV1662" s="55">
        <v>2.7766442299855902</v>
      </c>
      <c r="AW1662" s="55">
        <v>3.9707483782525026</v>
      </c>
      <c r="AX1662" s="56">
        <v>-7.3355770014399635E-2</v>
      </c>
      <c r="AY1662" s="56">
        <v>0.18742862883941003</v>
      </c>
      <c r="AZ1662" s="56">
        <v>0.11407285882501039</v>
      </c>
      <c r="BA1662" s="56">
        <v>-0.26078439885380966</v>
      </c>
      <c r="BB1662" s="61">
        <v>199</v>
      </c>
      <c r="BC1662" s="57">
        <v>-194</v>
      </c>
      <c r="BD1662" s="57">
        <v>-161</v>
      </c>
      <c r="BE1662" s="57">
        <v>-121</v>
      </c>
      <c r="BF1662" s="95">
        <v>0.33473169368414452</v>
      </c>
      <c r="BG1662" s="58">
        <v>0.65958283665777651</v>
      </c>
      <c r="BH1662" s="58">
        <v>0.61619995740412115</v>
      </c>
      <c r="BI1662" s="58">
        <v>0.54654320689169555</v>
      </c>
      <c r="BJ1662" s="57">
        <v>208</v>
      </c>
      <c r="BK1662" s="57">
        <v>-202</v>
      </c>
      <c r="BL1662" s="57">
        <v>-169</v>
      </c>
      <c r="BM1662" s="57">
        <v>-127</v>
      </c>
      <c r="BN1662" s="58">
        <v>0.32483532618968769</v>
      </c>
      <c r="BO1662" s="58">
        <v>0.66940919800940157</v>
      </c>
      <c r="BP1662" s="58">
        <v>0.62819736130709469</v>
      </c>
      <c r="BQ1662" s="58">
        <v>0.55856714076415037</v>
      </c>
      <c r="BR1662" s="36">
        <v>3.85</v>
      </c>
      <c r="BS1662" s="36">
        <v>4.25</v>
      </c>
      <c r="BT1662" s="36">
        <v>0.44191999999999998</v>
      </c>
      <c r="BU1662" s="36">
        <v>0.17510999999999999</v>
      </c>
      <c r="BV1662" s="36">
        <v>0.19059591836734599</v>
      </c>
      <c r="BW1662" s="36">
        <v>0.25635999999999998</v>
      </c>
    </row>
    <row r="1663" spans="1:75" s="36" customFormat="1" ht="16.75" customHeight="1" x14ac:dyDescent="0.2">
      <c r="A1663" s="36" t="s">
        <v>2042</v>
      </c>
      <c r="B1663" s="36">
        <v>2025020800</v>
      </c>
      <c r="C1663" s="35">
        <v>46044</v>
      </c>
      <c r="D1663" s="45" t="s">
        <v>9</v>
      </c>
      <c r="E1663" s="36" t="s">
        <v>17</v>
      </c>
      <c r="F1663" s="45">
        <v>1</v>
      </c>
      <c r="G1663" s="45">
        <v>0</v>
      </c>
      <c r="H1663" s="36" t="s">
        <v>27</v>
      </c>
      <c r="I1663" s="36" t="s">
        <v>1376</v>
      </c>
      <c r="J1663" s="46" t="s">
        <v>181</v>
      </c>
      <c r="K1663" s="47">
        <v>2.96</v>
      </c>
      <c r="L1663" s="48">
        <v>0.15</v>
      </c>
      <c r="M1663" s="49">
        <v>0.1</v>
      </c>
      <c r="N1663" s="36">
        <v>3.69999999999999</v>
      </c>
      <c r="O1663" s="36">
        <v>2.8499999999999899</v>
      </c>
      <c r="P1663" s="70">
        <v>3.69999999999999</v>
      </c>
      <c r="Q1663" s="36">
        <v>2.8499999999999899</v>
      </c>
      <c r="R1663" s="50">
        <v>3.111988649633691</v>
      </c>
      <c r="S1663" s="50">
        <v>3.1492914120058866</v>
      </c>
      <c r="T1663" s="50">
        <v>3.0808687631373539</v>
      </c>
      <c r="U1663" s="50">
        <v>3.1492914120058866</v>
      </c>
      <c r="V1663" s="50">
        <v>1.05</v>
      </c>
      <c r="W1663" s="50">
        <v>1.0725047827848808</v>
      </c>
      <c r="X1663" s="50">
        <v>1.0658396962286207</v>
      </c>
      <c r="Y1663" s="50">
        <v>1.0129690801738194</v>
      </c>
      <c r="Z1663" s="50">
        <v>0.97499999999999998</v>
      </c>
      <c r="AA1663" s="51">
        <v>0.99</v>
      </c>
      <c r="AB1663" s="51">
        <v>1</v>
      </c>
      <c r="AC1663" s="51">
        <v>1</v>
      </c>
      <c r="AD1663" s="51">
        <v>1</v>
      </c>
      <c r="AE1663" s="51">
        <v>1</v>
      </c>
      <c r="AF1663" s="51">
        <v>1</v>
      </c>
      <c r="AG1663" s="52">
        <v>1</v>
      </c>
      <c r="AH1663" s="52">
        <v>1</v>
      </c>
      <c r="AI1663" s="53">
        <v>1573</v>
      </c>
      <c r="AJ1663" s="53">
        <v>1531</v>
      </c>
      <c r="AK1663" s="51">
        <v>3.3397091577495157</v>
      </c>
      <c r="AL1663" s="51">
        <v>3.3</v>
      </c>
      <c r="AM1663" s="51">
        <v>2.9892389507795527</v>
      </c>
      <c r="AN1663" s="51">
        <v>3.03</v>
      </c>
      <c r="AO1663" s="51">
        <v>3.063258815850634</v>
      </c>
      <c r="AP1663" s="51">
        <v>3.0643538624788995</v>
      </c>
      <c r="AQ1663" s="51">
        <v>2.9145079770100639</v>
      </c>
      <c r="AR1663" s="67">
        <v>0</v>
      </c>
      <c r="AS1663" s="99" t="s">
        <v>1591</v>
      </c>
      <c r="AT1663" s="54">
        <v>3.8874286288394</v>
      </c>
      <c r="AU1663" s="54">
        <v>2.7766442299855902</v>
      </c>
      <c r="AV1663" s="55">
        <v>3.9707483782525026</v>
      </c>
      <c r="AW1663" s="55">
        <v>2.7766442299855902</v>
      </c>
      <c r="AX1663" s="56">
        <v>0.18742862883941003</v>
      </c>
      <c r="AY1663" s="56">
        <v>-7.3355770014399635E-2</v>
      </c>
      <c r="AZ1663" s="56">
        <v>0.11407285882501039</v>
      </c>
      <c r="BA1663" s="56">
        <v>0.26078439885380966</v>
      </c>
      <c r="BB1663" s="61">
        <v>-199</v>
      </c>
      <c r="BC1663" s="57">
        <v>194</v>
      </c>
      <c r="BD1663" s="57">
        <v>161</v>
      </c>
      <c r="BE1663" s="57">
        <v>121</v>
      </c>
      <c r="BF1663" s="95">
        <v>0.66526830631585554</v>
      </c>
      <c r="BG1663" s="58">
        <v>0.34041716334222355</v>
      </c>
      <c r="BH1663" s="58">
        <v>0.38380004259587885</v>
      </c>
      <c r="BI1663" s="58">
        <v>0.45345679310830445</v>
      </c>
      <c r="BJ1663" s="57">
        <v>-208</v>
      </c>
      <c r="BK1663" s="57">
        <v>202</v>
      </c>
      <c r="BL1663" s="57">
        <v>169</v>
      </c>
      <c r="BM1663" s="57">
        <v>127</v>
      </c>
      <c r="BN1663" s="58">
        <v>0.67516467381031231</v>
      </c>
      <c r="BO1663" s="58">
        <v>0.33059080199059843</v>
      </c>
      <c r="BP1663" s="58">
        <v>0.37180263869290531</v>
      </c>
      <c r="BQ1663" s="58">
        <v>0.44143285923584957</v>
      </c>
      <c r="BR1663" s="36">
        <v>3.85</v>
      </c>
      <c r="BS1663" s="36">
        <v>4.3</v>
      </c>
      <c r="BT1663" s="36">
        <v>0.43396000000000001</v>
      </c>
      <c r="BU1663" s="36">
        <v>0.17043</v>
      </c>
      <c r="BV1663" s="36">
        <v>0.18524798643493001</v>
      </c>
      <c r="BW1663" s="36">
        <v>0.25041999999999998</v>
      </c>
    </row>
    <row r="1664" spans="1:75" s="36" customFormat="1" ht="16.75" customHeight="1" x14ac:dyDescent="0.2">
      <c r="A1664" s="36" t="s">
        <v>2043</v>
      </c>
      <c r="B1664" s="36">
        <v>2025020801</v>
      </c>
      <c r="C1664" s="35">
        <v>46044</v>
      </c>
      <c r="D1664" s="45" t="s">
        <v>6</v>
      </c>
      <c r="E1664" s="36" t="s">
        <v>30</v>
      </c>
      <c r="F1664" s="45">
        <v>0</v>
      </c>
      <c r="G1664" s="45">
        <v>1</v>
      </c>
      <c r="H1664" s="36" t="s">
        <v>26</v>
      </c>
      <c r="I1664" s="36" t="s">
        <v>348</v>
      </c>
      <c r="J1664" s="46" t="s">
        <v>162</v>
      </c>
      <c r="K1664" s="47">
        <v>2.96</v>
      </c>
      <c r="L1664" s="48">
        <v>0.15</v>
      </c>
      <c r="M1664" s="49">
        <v>0.1</v>
      </c>
      <c r="N1664" s="36">
        <v>2.7499999999999898</v>
      </c>
      <c r="O1664" s="36">
        <v>3.3499999999999899</v>
      </c>
      <c r="P1664" s="70">
        <v>2.7499999999999898</v>
      </c>
      <c r="Q1664" s="36">
        <v>3.3499999999999899</v>
      </c>
      <c r="R1664" s="50">
        <v>3.0004847324212598</v>
      </c>
      <c r="S1664" s="50">
        <v>2.9703796898285231</v>
      </c>
      <c r="T1664" s="50">
        <v>3.0004847324212598</v>
      </c>
      <c r="U1664" s="50">
        <v>2.9703796898285231</v>
      </c>
      <c r="V1664" s="50">
        <v>0.95</v>
      </c>
      <c r="W1664" s="50">
        <v>0.92554174501717079</v>
      </c>
      <c r="X1664" s="50">
        <v>0.96178218190290587</v>
      </c>
      <c r="Y1664" s="50">
        <v>1.0738959337489007</v>
      </c>
      <c r="Z1664" s="50">
        <v>1.02</v>
      </c>
      <c r="AA1664" s="51">
        <v>1</v>
      </c>
      <c r="AB1664" s="51">
        <v>1</v>
      </c>
      <c r="AC1664" s="51">
        <v>1</v>
      </c>
      <c r="AD1664" s="51">
        <v>1</v>
      </c>
      <c r="AE1664" s="51">
        <v>1</v>
      </c>
      <c r="AF1664" s="51">
        <v>1</v>
      </c>
      <c r="AG1664" s="52">
        <v>1</v>
      </c>
      <c r="AH1664" s="52">
        <v>1</v>
      </c>
      <c r="AI1664" s="53">
        <v>1576</v>
      </c>
      <c r="AJ1664" s="53">
        <v>1418</v>
      </c>
      <c r="AK1664" s="51">
        <v>2.9477473499218645</v>
      </c>
      <c r="AL1664" s="51">
        <v>2.9556579572967738</v>
      </c>
      <c r="AM1664" s="51">
        <v>3.1026157194488926</v>
      </c>
      <c r="AN1664" s="51">
        <v>3.082780315005837</v>
      </c>
      <c r="AO1664" s="51">
        <v>3.1285726033183892</v>
      </c>
      <c r="AP1664" s="51">
        <v>3.1137548053643949</v>
      </c>
      <c r="AQ1664" s="51">
        <v>3.1646680338378705</v>
      </c>
      <c r="AR1664" s="67">
        <v>0</v>
      </c>
      <c r="AS1664" s="99" t="s">
        <v>1591</v>
      </c>
      <c r="AT1664" s="54">
        <v>2.7730590894977682</v>
      </c>
      <c r="AU1664" s="54">
        <v>3.4257123262692466</v>
      </c>
      <c r="AV1664" s="55">
        <v>2.7730590894977682</v>
      </c>
      <c r="AW1664" s="55">
        <v>3.4991360517798924</v>
      </c>
      <c r="AX1664" s="56">
        <v>2.3059089497778462E-2</v>
      </c>
      <c r="AY1664" s="56">
        <v>7.5712326269256724E-2</v>
      </c>
      <c r="AZ1664" s="56">
        <v>9.8771415767035187E-2</v>
      </c>
      <c r="BA1664" s="56">
        <v>-5.2653236771478262E-2</v>
      </c>
      <c r="BB1664" s="61">
        <v>152</v>
      </c>
      <c r="BC1664" s="57">
        <v>-145</v>
      </c>
      <c r="BD1664" s="57">
        <v>-118</v>
      </c>
      <c r="BE1664" s="57">
        <v>109</v>
      </c>
      <c r="BF1664" s="95">
        <v>0.39660887644369369</v>
      </c>
      <c r="BG1664" s="58">
        <v>0.59260198824132782</v>
      </c>
      <c r="BH1664" s="58">
        <v>0.54044480965347097</v>
      </c>
      <c r="BI1664" s="58">
        <v>0.47910364616650758</v>
      </c>
      <c r="BJ1664" s="57">
        <v>160</v>
      </c>
      <c r="BK1664" s="57">
        <v>-151</v>
      </c>
      <c r="BL1664" s="57">
        <v>-123</v>
      </c>
      <c r="BM1664" s="57">
        <v>105</v>
      </c>
      <c r="BN1664" s="58">
        <v>0.38483656619328177</v>
      </c>
      <c r="BO1664" s="58">
        <v>0.60201786583494143</v>
      </c>
      <c r="BP1664" s="58">
        <v>0.55106883032782128</v>
      </c>
      <c r="BQ1664" s="58">
        <v>0.48853001184722034</v>
      </c>
      <c r="BR1664" s="36">
        <v>3.85</v>
      </c>
      <c r="BS1664" s="36">
        <v>4.3499999999999996</v>
      </c>
      <c r="BT1664" s="36">
        <v>0.42616999999999999</v>
      </c>
      <c r="BU1664" s="36">
        <v>0.16674</v>
      </c>
      <c r="BV1664" s="36">
        <v>0.18118595629543499</v>
      </c>
      <c r="BW1664" s="36">
        <v>0.24646999999999999</v>
      </c>
    </row>
    <row r="1665" spans="1:75" s="36" customFormat="1" ht="16.75" customHeight="1" x14ac:dyDescent="0.2">
      <c r="A1665" s="36" t="s">
        <v>2044</v>
      </c>
      <c r="B1665" s="36">
        <v>2025020801</v>
      </c>
      <c r="C1665" s="35">
        <v>46044</v>
      </c>
      <c r="D1665" s="45" t="s">
        <v>9</v>
      </c>
      <c r="E1665" s="36" t="s">
        <v>33</v>
      </c>
      <c r="F1665" s="45">
        <v>1</v>
      </c>
      <c r="G1665" s="45">
        <v>0</v>
      </c>
      <c r="H1665" s="36" t="s">
        <v>27</v>
      </c>
      <c r="I1665" s="36" t="s">
        <v>356</v>
      </c>
      <c r="J1665" s="46" t="s">
        <v>169</v>
      </c>
      <c r="K1665" s="47">
        <v>2.96</v>
      </c>
      <c r="L1665" s="48">
        <v>0.15</v>
      </c>
      <c r="M1665" s="49">
        <v>0.1</v>
      </c>
      <c r="N1665" s="36">
        <v>3.3499999999999899</v>
      </c>
      <c r="O1665" s="36">
        <v>2.7499999999999898</v>
      </c>
      <c r="P1665" s="70">
        <v>3.3499999999999899</v>
      </c>
      <c r="Q1665" s="36">
        <v>2.7499999999999898</v>
      </c>
      <c r="R1665" s="50">
        <v>3.0432517974365147</v>
      </c>
      <c r="S1665" s="50">
        <v>2.8978079645330763</v>
      </c>
      <c r="T1665" s="50">
        <v>2.921521725539054</v>
      </c>
      <c r="U1665" s="50">
        <v>3.0137202831143997</v>
      </c>
      <c r="V1665" s="50">
        <v>1.05</v>
      </c>
      <c r="W1665" s="50">
        <v>1.0725047827848808</v>
      </c>
      <c r="X1665" s="50">
        <v>1.0481809863003015</v>
      </c>
      <c r="Y1665" s="50">
        <v>0.99586059118981907</v>
      </c>
      <c r="Z1665" s="50">
        <v>0.99</v>
      </c>
      <c r="AA1665" s="51">
        <v>0.96</v>
      </c>
      <c r="AB1665" s="51">
        <v>1.04</v>
      </c>
      <c r="AC1665" s="51">
        <v>1</v>
      </c>
      <c r="AD1665" s="51">
        <v>1</v>
      </c>
      <c r="AE1665" s="51">
        <v>1</v>
      </c>
      <c r="AF1665" s="51">
        <v>1</v>
      </c>
      <c r="AG1665" s="52">
        <v>1</v>
      </c>
      <c r="AH1665" s="52">
        <v>1</v>
      </c>
      <c r="AI1665" s="53">
        <v>1560</v>
      </c>
      <c r="AJ1665" s="53">
        <v>1506</v>
      </c>
      <c r="AK1665" s="51">
        <v>3.1787319638967459</v>
      </c>
      <c r="AL1665" s="51">
        <v>3.1565839878492494</v>
      </c>
      <c r="AM1665" s="51">
        <v>2.8468752584326014</v>
      </c>
      <c r="AN1665" s="51">
        <v>2.8545151643476725</v>
      </c>
      <c r="AO1665" s="51">
        <v>2.8427821019531461</v>
      </c>
      <c r="AP1665" s="51">
        <v>2.8466892693933357</v>
      </c>
      <c r="AQ1665" s="51">
        <v>2.8184065058482752</v>
      </c>
      <c r="AR1665" s="67">
        <v>0</v>
      </c>
      <c r="AS1665" s="99" t="s">
        <v>1591</v>
      </c>
      <c r="AT1665" s="54">
        <v>3.4257123262692466</v>
      </c>
      <c r="AU1665" s="54">
        <v>2.7730590894977682</v>
      </c>
      <c r="AV1665" s="55">
        <v>3.4991360517798924</v>
      </c>
      <c r="AW1665" s="55">
        <v>2.7730590894977682</v>
      </c>
      <c r="AX1665" s="56">
        <v>7.5712326269256724E-2</v>
      </c>
      <c r="AY1665" s="56">
        <v>2.3059089497778462E-2</v>
      </c>
      <c r="AZ1665" s="56">
        <v>9.8771415767035187E-2</v>
      </c>
      <c r="BA1665" s="56">
        <v>5.2653236771478262E-2</v>
      </c>
      <c r="BB1665" s="61">
        <v>-152</v>
      </c>
      <c r="BC1665" s="57">
        <v>145</v>
      </c>
      <c r="BD1665" s="57">
        <v>118</v>
      </c>
      <c r="BE1665" s="57">
        <v>-109</v>
      </c>
      <c r="BF1665" s="95">
        <v>0.60339112355630631</v>
      </c>
      <c r="BG1665" s="58">
        <v>0.40739801175867218</v>
      </c>
      <c r="BH1665" s="58">
        <v>0.45955519034652903</v>
      </c>
      <c r="BI1665" s="58">
        <v>0.52089635383349242</v>
      </c>
      <c r="BJ1665" s="57">
        <v>-160</v>
      </c>
      <c r="BK1665" s="57">
        <v>151</v>
      </c>
      <c r="BL1665" s="57">
        <v>123</v>
      </c>
      <c r="BM1665" s="57">
        <v>-105</v>
      </c>
      <c r="BN1665" s="58">
        <v>0.61516343380671823</v>
      </c>
      <c r="BO1665" s="58">
        <v>0.39798213416505857</v>
      </c>
      <c r="BP1665" s="58">
        <v>0.44893116967217866</v>
      </c>
      <c r="BQ1665" s="58">
        <v>0.51146998815277966</v>
      </c>
      <c r="BR1665" s="36">
        <v>3.85</v>
      </c>
      <c r="BS1665" s="36">
        <v>4.4000000000000004</v>
      </c>
      <c r="BT1665" s="36">
        <v>0.42222999999999999</v>
      </c>
      <c r="BU1665" s="36">
        <v>0.16569</v>
      </c>
      <c r="BV1665" s="36">
        <v>0.17958444880396199</v>
      </c>
      <c r="BW1665" s="36">
        <v>0.24306</v>
      </c>
    </row>
    <row r="1666" spans="1:75" s="36" customFormat="1" ht="16.75" customHeight="1" x14ac:dyDescent="0.2">
      <c r="A1666" s="36" t="s">
        <v>2045</v>
      </c>
      <c r="B1666" s="36">
        <v>2025020803</v>
      </c>
      <c r="C1666" s="35">
        <v>46045</v>
      </c>
      <c r="D1666" s="45" t="s">
        <v>6</v>
      </c>
      <c r="E1666" s="36" t="s">
        <v>41</v>
      </c>
      <c r="F1666" s="45">
        <v>2</v>
      </c>
      <c r="G1666" s="45">
        <v>0</v>
      </c>
      <c r="H1666" s="36" t="s">
        <v>107</v>
      </c>
      <c r="I1666" s="36" t="s">
        <v>332</v>
      </c>
      <c r="J1666" s="46" t="s">
        <v>187</v>
      </c>
      <c r="K1666" s="47">
        <v>2.96</v>
      </c>
      <c r="L1666" s="48">
        <v>0.15</v>
      </c>
      <c r="M1666" s="49">
        <v>0.1</v>
      </c>
      <c r="N1666" s="36">
        <v>3.7499999999999898</v>
      </c>
      <c r="O1666" s="36">
        <v>2.2499999999999898</v>
      </c>
      <c r="P1666" s="70">
        <v>3.7499999999999898</v>
      </c>
      <c r="Q1666" s="36">
        <v>2.2499999999999898</v>
      </c>
      <c r="R1666" s="50">
        <v>3.2275243984114725</v>
      </c>
      <c r="S1666" s="50">
        <v>2.4607534224320569</v>
      </c>
      <c r="T1666" s="50">
        <v>3.0661481784908986</v>
      </c>
      <c r="U1666" s="50">
        <v>2.5714873264414995</v>
      </c>
      <c r="V1666" s="50">
        <v>1.0649999999999999</v>
      </c>
      <c r="W1666" s="50">
        <v>1.0082621487897616</v>
      </c>
      <c r="X1666" s="50">
        <v>1.1443498039656412</v>
      </c>
      <c r="Y1666" s="50">
        <v>0.91554054054054057</v>
      </c>
      <c r="Z1666" s="50">
        <v>0.96499999999999997</v>
      </c>
      <c r="AA1666" s="51">
        <v>0.95</v>
      </c>
      <c r="AB1666" s="51">
        <v>1.0449999999999999</v>
      </c>
      <c r="AC1666" s="51">
        <v>1</v>
      </c>
      <c r="AD1666" s="51">
        <v>1</v>
      </c>
      <c r="AE1666" s="51">
        <v>1</v>
      </c>
      <c r="AF1666" s="51">
        <v>1</v>
      </c>
      <c r="AG1666" s="52">
        <v>1</v>
      </c>
      <c r="AH1666" s="52">
        <v>1</v>
      </c>
      <c r="AI1666" s="53">
        <v>1565</v>
      </c>
      <c r="AJ1666" s="53">
        <v>1523</v>
      </c>
      <c r="AK1666" s="51">
        <v>3.3792482218053363</v>
      </c>
      <c r="AL1666" s="51">
        <v>3.3540690049974482</v>
      </c>
      <c r="AM1666" s="51">
        <v>2.6169942674414828</v>
      </c>
      <c r="AN1666" s="51">
        <v>2.6</v>
      </c>
      <c r="AO1666" s="51">
        <v>2.5835263332000444</v>
      </c>
      <c r="AP1666" s="51">
        <v>2.5521914411170776</v>
      </c>
      <c r="AQ1666" s="51">
        <v>2.525399468081031</v>
      </c>
      <c r="AR1666" s="67">
        <v>0</v>
      </c>
      <c r="AS1666" s="99" t="s">
        <v>1589</v>
      </c>
      <c r="AT1666" s="54">
        <v>4.1472285711949981</v>
      </c>
      <c r="AU1666" s="54">
        <v>2.4037071715406655</v>
      </c>
      <c r="AV1666" s="55">
        <v>4.1472285711949981</v>
      </c>
      <c r="AW1666" s="55">
        <v>2.3928594584351885</v>
      </c>
      <c r="AX1666" s="56">
        <v>0.39722857119500832</v>
      </c>
      <c r="AY1666" s="56">
        <v>0.1537071715406757</v>
      </c>
      <c r="AZ1666" s="56">
        <v>0.55093574273568402</v>
      </c>
      <c r="BA1666" s="56">
        <v>0.24352139965433262</v>
      </c>
      <c r="BB1666" s="61">
        <v>-298</v>
      </c>
      <c r="BC1666" s="57">
        <v>-182</v>
      </c>
      <c r="BD1666" s="57">
        <v>-148</v>
      </c>
      <c r="BE1666" s="57">
        <v>-111</v>
      </c>
      <c r="BF1666" s="95">
        <v>0.74849818108780464</v>
      </c>
      <c r="BG1666" s="58">
        <v>0.64476328921564563</v>
      </c>
      <c r="BH1666" s="58">
        <v>0.59722459710375975</v>
      </c>
      <c r="BI1666" s="58">
        <v>0.52673633428933386</v>
      </c>
      <c r="BJ1666" s="57">
        <v>-300</v>
      </c>
      <c r="BK1666" s="57">
        <v>-180</v>
      </c>
      <c r="BL1666" s="57">
        <v>-147</v>
      </c>
      <c r="BM1666" s="57">
        <v>-111</v>
      </c>
      <c r="BN1666" s="58">
        <v>0.74981183659039119</v>
      </c>
      <c r="BO1666" s="58">
        <v>0.64335398754466522</v>
      </c>
      <c r="BP1666" s="58">
        <v>0.59549308281877211</v>
      </c>
      <c r="BQ1666" s="58">
        <v>0.5250380353644909</v>
      </c>
      <c r="BR1666" s="36">
        <v>3.85</v>
      </c>
      <c r="BS1666" s="36">
        <v>4.45</v>
      </c>
      <c r="BT1666" s="36">
        <v>0.41432999999999998</v>
      </c>
      <c r="BU1666" s="36">
        <v>0.16163</v>
      </c>
      <c r="BV1666" s="36">
        <v>0.17495075011365299</v>
      </c>
      <c r="BW1666" s="36">
        <v>0.23777000000000001</v>
      </c>
    </row>
    <row r="1667" spans="1:75" s="36" customFormat="1" ht="16.75" customHeight="1" x14ac:dyDescent="0.2">
      <c r="A1667" s="36" t="s">
        <v>2046</v>
      </c>
      <c r="B1667" s="36">
        <v>2025020803</v>
      </c>
      <c r="C1667" s="35">
        <v>46045</v>
      </c>
      <c r="D1667" s="45" t="s">
        <v>9</v>
      </c>
      <c r="E1667" s="36" t="s">
        <v>14</v>
      </c>
      <c r="F1667" s="45">
        <v>0</v>
      </c>
      <c r="G1667" s="45">
        <v>2</v>
      </c>
      <c r="H1667" s="36" t="s">
        <v>106</v>
      </c>
      <c r="I1667" s="36" t="s">
        <v>460</v>
      </c>
      <c r="J1667" s="46" t="s">
        <v>303</v>
      </c>
      <c r="K1667" s="47">
        <v>2.96</v>
      </c>
      <c r="L1667" s="48">
        <v>0.15</v>
      </c>
      <c r="M1667" s="49">
        <v>0.1</v>
      </c>
      <c r="N1667" s="36">
        <v>2.2499999999999898</v>
      </c>
      <c r="O1667" s="36">
        <v>3.7499999999999898</v>
      </c>
      <c r="P1667" s="70">
        <v>2.2499999999999898</v>
      </c>
      <c r="Q1667" s="36">
        <v>3.7499999999999898</v>
      </c>
      <c r="R1667" s="50">
        <v>2.5482064893135998</v>
      </c>
      <c r="S1667" s="50">
        <v>3.2351911856608773</v>
      </c>
      <c r="T1667" s="50">
        <v>2.5099833919738956</v>
      </c>
      <c r="U1667" s="50">
        <v>3.2351911856608773</v>
      </c>
      <c r="V1667" s="50">
        <v>1.01</v>
      </c>
      <c r="W1667" s="50">
        <v>1.0054419613311261</v>
      </c>
      <c r="X1667" s="50">
        <v>0.88411968494644688</v>
      </c>
      <c r="Y1667" s="50">
        <v>1.141637912772073</v>
      </c>
      <c r="Z1667" s="50">
        <v>1.06</v>
      </c>
      <c r="AA1667" s="51">
        <v>0.98499999999999999</v>
      </c>
      <c r="AB1667" s="51">
        <v>1</v>
      </c>
      <c r="AC1667" s="51">
        <v>1</v>
      </c>
      <c r="AD1667" s="51">
        <v>1</v>
      </c>
      <c r="AE1667" s="51">
        <v>1</v>
      </c>
      <c r="AF1667" s="51">
        <v>1</v>
      </c>
      <c r="AG1667" s="52">
        <v>1</v>
      </c>
      <c r="AH1667" s="52">
        <v>1</v>
      </c>
      <c r="AI1667" s="53">
        <v>1590</v>
      </c>
      <c r="AJ1667" s="53">
        <v>1485</v>
      </c>
      <c r="AK1667" s="51">
        <v>2.71</v>
      </c>
      <c r="AL1667" s="51">
        <v>2.6851576269369444</v>
      </c>
      <c r="AM1667" s="51">
        <v>3.3872754197382982</v>
      </c>
      <c r="AN1667" s="51">
        <v>3.35</v>
      </c>
      <c r="AO1667" s="51">
        <v>3.4659109215356372</v>
      </c>
      <c r="AP1667" s="51">
        <v>3.4604196818253712</v>
      </c>
      <c r="AQ1667" s="51">
        <v>3.5905119449225964</v>
      </c>
      <c r="AR1667" s="67">
        <v>0</v>
      </c>
      <c r="AS1667" s="99" t="s">
        <v>1589</v>
      </c>
      <c r="AT1667" s="54">
        <v>2.4037071715406655</v>
      </c>
      <c r="AU1667" s="54">
        <v>4.1472285711949981</v>
      </c>
      <c r="AV1667" s="55">
        <v>2.3928594584351885</v>
      </c>
      <c r="AW1667" s="55">
        <v>4.1472285711949981</v>
      </c>
      <c r="AX1667" s="56">
        <v>0.1537071715406757</v>
      </c>
      <c r="AY1667" s="56">
        <v>0.39722857119500832</v>
      </c>
      <c r="AZ1667" s="56">
        <v>0.55093574273568402</v>
      </c>
      <c r="BA1667" s="56">
        <v>-0.24352139965433262</v>
      </c>
      <c r="BB1667" s="61">
        <v>298</v>
      </c>
      <c r="BC1667" s="57">
        <v>182</v>
      </c>
      <c r="BD1667" s="57">
        <v>148</v>
      </c>
      <c r="BE1667" s="57">
        <v>111</v>
      </c>
      <c r="BF1667" s="95">
        <v>0.25150181891219536</v>
      </c>
      <c r="BG1667" s="58">
        <v>0.35523671078435437</v>
      </c>
      <c r="BH1667" s="58">
        <v>0.4027754028962402</v>
      </c>
      <c r="BI1667" s="58">
        <v>0.47326366571066608</v>
      </c>
      <c r="BJ1667" s="57">
        <v>300</v>
      </c>
      <c r="BK1667" s="57">
        <v>180</v>
      </c>
      <c r="BL1667" s="57">
        <v>147</v>
      </c>
      <c r="BM1667" s="57">
        <v>111</v>
      </c>
      <c r="BN1667" s="58">
        <v>0.25018816340960881</v>
      </c>
      <c r="BO1667" s="58">
        <v>0.35664601245533484</v>
      </c>
      <c r="BP1667" s="58">
        <v>0.40450691718122789</v>
      </c>
      <c r="BQ1667" s="58">
        <v>0.4749619646355091</v>
      </c>
      <c r="BR1667" s="36">
        <v>3.85</v>
      </c>
      <c r="BS1667" s="36">
        <v>4.5</v>
      </c>
      <c r="BT1667" s="36">
        <v>0.40822999999999998</v>
      </c>
      <c r="BU1667" s="36">
        <v>0.15723000000000001</v>
      </c>
      <c r="BV1667" s="36">
        <v>0.17036515332105301</v>
      </c>
      <c r="BW1667" s="36">
        <v>0.23433000000000001</v>
      </c>
    </row>
    <row r="1668" spans="1:75" s="36" customFormat="1" ht="16.75" customHeight="1" x14ac:dyDescent="0.2">
      <c r="A1668" s="36" t="s">
        <v>2047</v>
      </c>
      <c r="B1668" s="36">
        <v>2025020802</v>
      </c>
      <c r="C1668" s="35">
        <v>46045</v>
      </c>
      <c r="D1668" s="45" t="s">
        <v>6</v>
      </c>
      <c r="E1668" s="36" t="s">
        <v>25</v>
      </c>
      <c r="F1668" s="45">
        <v>0</v>
      </c>
      <c r="G1668" s="45">
        <v>1</v>
      </c>
      <c r="H1668" s="36" t="s">
        <v>26</v>
      </c>
      <c r="I1668" s="36" t="s">
        <v>374</v>
      </c>
      <c r="J1668" s="46" t="s">
        <v>195</v>
      </c>
      <c r="K1668" s="47">
        <v>2.96</v>
      </c>
      <c r="L1668" s="48">
        <v>0.15</v>
      </c>
      <c r="M1668" s="49">
        <v>0.1</v>
      </c>
      <c r="N1668" s="36">
        <v>3.0999999999999899</v>
      </c>
      <c r="O1668" s="36">
        <v>2.9999999999999898</v>
      </c>
      <c r="P1668" s="70">
        <v>3.0999999999999899</v>
      </c>
      <c r="Q1668" s="36">
        <v>2.9999999999999898</v>
      </c>
      <c r="R1668" s="50">
        <v>3.2634528742971365</v>
      </c>
      <c r="S1668" s="50">
        <v>2.7771899135900329</v>
      </c>
      <c r="T1668" s="50">
        <v>3.1818665524397081</v>
      </c>
      <c r="U1668" s="50">
        <v>2.8327337118618336</v>
      </c>
      <c r="V1668" s="50">
        <v>0.95</v>
      </c>
      <c r="W1668" s="50">
        <v>0.92554174501717079</v>
      </c>
      <c r="X1668" s="50">
        <v>1.0319079853820199</v>
      </c>
      <c r="Y1668" s="50">
        <v>1.0285964783089641</v>
      </c>
      <c r="Z1668" s="50">
        <v>1</v>
      </c>
      <c r="AA1668" s="51">
        <v>0.97499999999999998</v>
      </c>
      <c r="AB1668" s="51">
        <v>1.02</v>
      </c>
      <c r="AC1668" s="51">
        <v>1</v>
      </c>
      <c r="AD1668" s="51">
        <v>1</v>
      </c>
      <c r="AE1668" s="51">
        <v>1</v>
      </c>
      <c r="AF1668" s="51">
        <v>1</v>
      </c>
      <c r="AG1668" s="52">
        <v>1</v>
      </c>
      <c r="AH1668" s="52">
        <v>1</v>
      </c>
      <c r="AI1668" s="53">
        <v>1594</v>
      </c>
      <c r="AJ1668" s="53">
        <v>1509</v>
      </c>
      <c r="AK1668" s="51">
        <v>3.2289901943494943</v>
      </c>
      <c r="AL1668" s="51">
        <v>3.25</v>
      </c>
      <c r="AM1668" s="51">
        <v>2.75</v>
      </c>
      <c r="AN1668" s="51">
        <v>2.74</v>
      </c>
      <c r="AO1668" s="51">
        <v>2.6690163449249975</v>
      </c>
      <c r="AP1668" s="51">
        <v>2.6852423802247527</v>
      </c>
      <c r="AQ1668" s="51">
        <v>2.75</v>
      </c>
      <c r="AR1668" s="67">
        <v>0.03</v>
      </c>
      <c r="AS1668" s="99" t="s">
        <v>1591</v>
      </c>
      <c r="AT1668" s="54">
        <v>3.1783185478757261</v>
      </c>
      <c r="AU1668" s="54">
        <v>2.8782948266298978</v>
      </c>
      <c r="AV1668" s="55">
        <v>3.1483185478757263</v>
      </c>
      <c r="AW1668" s="55">
        <v>2.970628677437229</v>
      </c>
      <c r="AX1668" s="56">
        <v>7.8318547875736222E-2</v>
      </c>
      <c r="AY1668" s="56">
        <v>-0.12170517337009201</v>
      </c>
      <c r="AZ1668" s="56">
        <v>-4.3386625494355791E-2</v>
      </c>
      <c r="BA1668" s="56">
        <v>0.20002372124582823</v>
      </c>
      <c r="BB1668" s="61">
        <v>-123</v>
      </c>
      <c r="BC1668" s="57">
        <v>-132</v>
      </c>
      <c r="BD1668" s="57">
        <v>-106</v>
      </c>
      <c r="BE1668" s="57">
        <v>119</v>
      </c>
      <c r="BF1668" s="95">
        <v>0.55111952289959176</v>
      </c>
      <c r="BG1668" s="58">
        <v>0.56982734000888946</v>
      </c>
      <c r="BH1668" s="58">
        <v>0.51446132724728644</v>
      </c>
      <c r="BI1668" s="58">
        <v>0.45579869894014091</v>
      </c>
      <c r="BJ1668" s="57">
        <v>-113</v>
      </c>
      <c r="BK1668" s="57">
        <v>-139</v>
      </c>
      <c r="BL1668" s="57">
        <v>-112</v>
      </c>
      <c r="BM1668" s="57">
        <v>114</v>
      </c>
      <c r="BN1668" s="58">
        <v>0.53097443093168273</v>
      </c>
      <c r="BO1668" s="58">
        <v>0.58095876786390455</v>
      </c>
      <c r="BP1668" s="58">
        <v>0.52778285054590057</v>
      </c>
      <c r="BQ1668" s="58">
        <v>0.46835125664508359</v>
      </c>
      <c r="BR1668" s="36">
        <v>3.85</v>
      </c>
      <c r="BS1668" s="36">
        <v>4.55</v>
      </c>
      <c r="BT1668" s="36">
        <v>0.40373999999999999</v>
      </c>
      <c r="BU1668" s="36">
        <v>0.1527</v>
      </c>
      <c r="BV1668" s="36">
        <v>0.16522934092212399</v>
      </c>
      <c r="BW1668" s="36">
        <v>0.22853000000000001</v>
      </c>
    </row>
    <row r="1669" spans="1:75" s="36" customFormat="1" ht="16.75" customHeight="1" x14ac:dyDescent="0.2">
      <c r="A1669" s="36" t="s">
        <v>2048</v>
      </c>
      <c r="B1669" s="36">
        <v>2025020802</v>
      </c>
      <c r="C1669" s="35">
        <v>46045</v>
      </c>
      <c r="D1669" s="45" t="s">
        <v>9</v>
      </c>
      <c r="E1669" s="36" t="s">
        <v>18</v>
      </c>
      <c r="F1669" s="45">
        <v>1</v>
      </c>
      <c r="G1669" s="45">
        <v>0</v>
      </c>
      <c r="H1669" s="36" t="s">
        <v>27</v>
      </c>
      <c r="I1669" s="36" t="s">
        <v>346</v>
      </c>
      <c r="J1669" s="46" t="s">
        <v>189</v>
      </c>
      <c r="K1669" s="47">
        <v>2.96</v>
      </c>
      <c r="L1669" s="48">
        <v>0.15</v>
      </c>
      <c r="M1669" s="49">
        <v>0.1</v>
      </c>
      <c r="N1669" s="36">
        <v>2.9999999999999898</v>
      </c>
      <c r="O1669" s="36">
        <v>3.0999999999999899</v>
      </c>
      <c r="P1669" s="70">
        <v>2.9999999999999898</v>
      </c>
      <c r="Q1669" s="36">
        <v>3.0999999999999899</v>
      </c>
      <c r="R1669" s="50">
        <v>3.0747487212920355</v>
      </c>
      <c r="S1669" s="50">
        <v>3.0870474419286049</v>
      </c>
      <c r="T1669" s="50">
        <v>2.9517587724403538</v>
      </c>
      <c r="U1669" s="50">
        <v>3.1179179163478912</v>
      </c>
      <c r="V1669" s="50">
        <v>1.05</v>
      </c>
      <c r="W1669" s="50">
        <v>1.0725047827848808</v>
      </c>
      <c r="X1669" s="50">
        <v>0.92905405405405406</v>
      </c>
      <c r="Y1669" s="50">
        <v>1.090875065658613</v>
      </c>
      <c r="Z1669" s="50">
        <v>1.01</v>
      </c>
      <c r="AA1669" s="51">
        <v>0.96</v>
      </c>
      <c r="AB1669" s="51">
        <v>1.01</v>
      </c>
      <c r="AC1669" s="51">
        <v>1</v>
      </c>
      <c r="AD1669" s="51">
        <v>1</v>
      </c>
      <c r="AE1669" s="51">
        <v>1</v>
      </c>
      <c r="AF1669" s="51">
        <v>1</v>
      </c>
      <c r="AG1669" s="52">
        <v>1</v>
      </c>
      <c r="AH1669" s="52">
        <v>1</v>
      </c>
      <c r="AI1669" s="53">
        <v>1577</v>
      </c>
      <c r="AJ1669" s="53">
        <v>474</v>
      </c>
      <c r="AK1669" s="51">
        <v>3.0446455757945334</v>
      </c>
      <c r="AL1669" s="51">
        <v>3.03</v>
      </c>
      <c r="AM1669" s="51">
        <v>3.0544476367307789</v>
      </c>
      <c r="AN1669" s="51">
        <v>3.07</v>
      </c>
      <c r="AO1669" s="51">
        <v>2.9352270348590515</v>
      </c>
      <c r="AP1669" s="51">
        <v>2.9626306670823777</v>
      </c>
      <c r="AQ1669" s="51">
        <v>3.0849921130980866</v>
      </c>
      <c r="AR1669" s="67">
        <v>-0.03</v>
      </c>
      <c r="AS1669" s="99" t="s">
        <v>1591</v>
      </c>
      <c r="AT1669" s="54">
        <v>2.8782948266298978</v>
      </c>
      <c r="AU1669" s="54">
        <v>3.1783185478757261</v>
      </c>
      <c r="AV1669" s="55">
        <v>2.970628677437229</v>
      </c>
      <c r="AW1669" s="55">
        <v>3.1483185478757263</v>
      </c>
      <c r="AX1669" s="56">
        <v>-0.12170517337009201</v>
      </c>
      <c r="AY1669" s="56">
        <v>7.8318547875736222E-2</v>
      </c>
      <c r="AZ1669" s="56">
        <v>-4.3386625494355791E-2</v>
      </c>
      <c r="BA1669" s="56">
        <v>-0.20002372124582823</v>
      </c>
      <c r="BB1669" s="61">
        <v>123</v>
      </c>
      <c r="BC1669" s="57">
        <v>132</v>
      </c>
      <c r="BD1669" s="57">
        <v>106</v>
      </c>
      <c r="BE1669" s="57">
        <v>-119</v>
      </c>
      <c r="BF1669" s="95">
        <v>0.44888047710040824</v>
      </c>
      <c r="BG1669" s="58">
        <v>0.43017265999111054</v>
      </c>
      <c r="BH1669" s="58">
        <v>0.48553867275271351</v>
      </c>
      <c r="BI1669" s="58">
        <v>0.54420130105985909</v>
      </c>
      <c r="BJ1669" s="57">
        <v>113</v>
      </c>
      <c r="BK1669" s="57">
        <v>139</v>
      </c>
      <c r="BL1669" s="57">
        <v>112</v>
      </c>
      <c r="BM1669" s="57">
        <v>-114</v>
      </c>
      <c r="BN1669" s="58">
        <v>0.46902556906831727</v>
      </c>
      <c r="BO1669" s="58">
        <v>0.41904123213609551</v>
      </c>
      <c r="BP1669" s="58">
        <v>0.47221714945409943</v>
      </c>
      <c r="BQ1669" s="58">
        <v>0.53164874335491641</v>
      </c>
      <c r="BR1669" s="36">
        <v>3.85</v>
      </c>
      <c r="BS1669" s="36">
        <v>4.5999999999999996</v>
      </c>
      <c r="BT1669" s="36">
        <v>0.40010000000000001</v>
      </c>
      <c r="BU1669" s="36">
        <v>0.14987</v>
      </c>
      <c r="BV1669" s="36">
        <v>0.16199009922393401</v>
      </c>
      <c r="BW1669" s="36">
        <v>0.22469</v>
      </c>
    </row>
    <row r="1670" spans="1:75" s="36" customFormat="1" ht="16.75" customHeight="1" x14ac:dyDescent="0.2">
      <c r="A1670" s="36" t="s">
        <v>2049</v>
      </c>
      <c r="B1670" s="36">
        <v>2025020804</v>
      </c>
      <c r="C1670" s="35">
        <v>46045</v>
      </c>
      <c r="D1670" s="45" t="s">
        <v>6</v>
      </c>
      <c r="E1670" s="36" t="s">
        <v>12</v>
      </c>
      <c r="F1670" s="45">
        <v>2</v>
      </c>
      <c r="G1670" s="45">
        <v>0</v>
      </c>
      <c r="H1670" s="36" t="s">
        <v>107</v>
      </c>
      <c r="I1670" s="36" t="s">
        <v>419</v>
      </c>
      <c r="J1670" s="46" t="s">
        <v>186</v>
      </c>
      <c r="K1670" s="47">
        <v>2.96</v>
      </c>
      <c r="L1670" s="48">
        <v>0.15</v>
      </c>
      <c r="M1670" s="49">
        <v>0.1</v>
      </c>
      <c r="N1670" s="36">
        <v>2.4999999999999898</v>
      </c>
      <c r="O1670" s="36">
        <v>3.0499999999999901</v>
      </c>
      <c r="P1670" s="70">
        <v>2.4999999999999898</v>
      </c>
      <c r="Q1670" s="36">
        <v>3.0499999999999901</v>
      </c>
      <c r="R1670" s="50">
        <v>2.7437294740762823</v>
      </c>
      <c r="S1670" s="50">
        <v>2.8025450961981253</v>
      </c>
      <c r="T1670" s="50">
        <v>2.5791057056317053</v>
      </c>
      <c r="U1670" s="50">
        <v>2.8305705471601064</v>
      </c>
      <c r="V1670" s="50">
        <v>1.0649999999999999</v>
      </c>
      <c r="W1670" s="50">
        <v>1.0082621487897616</v>
      </c>
      <c r="X1670" s="50">
        <v>0.96621621621621623</v>
      </c>
      <c r="Y1670" s="50">
        <v>1.0506756756756757</v>
      </c>
      <c r="Z1670" s="50">
        <v>1.02</v>
      </c>
      <c r="AA1670" s="51">
        <v>0.94</v>
      </c>
      <c r="AB1670" s="51">
        <v>1.01</v>
      </c>
      <c r="AC1670" s="51">
        <v>1</v>
      </c>
      <c r="AD1670" s="51">
        <v>1</v>
      </c>
      <c r="AE1670" s="51">
        <v>1</v>
      </c>
      <c r="AF1670" s="51">
        <v>1</v>
      </c>
      <c r="AG1670" s="52">
        <v>1</v>
      </c>
      <c r="AH1670" s="52">
        <v>1</v>
      </c>
      <c r="AI1670" s="53">
        <v>1570</v>
      </c>
      <c r="AJ1670" s="53">
        <v>1496</v>
      </c>
      <c r="AK1670" s="51">
        <v>2.7154856075114999</v>
      </c>
      <c r="AL1670" s="51">
        <v>2.7172528309695485</v>
      </c>
      <c r="AM1670" s="51">
        <v>3.1543344671177911</v>
      </c>
      <c r="AN1670" s="51">
        <v>3.11</v>
      </c>
      <c r="AO1670" s="51">
        <v>3.1160165617036557</v>
      </c>
      <c r="AP1670" s="51">
        <v>3.0774034771664205</v>
      </c>
      <c r="AQ1670" s="51">
        <v>3.2174211564601469</v>
      </c>
      <c r="AR1670" s="67">
        <v>-0.08</v>
      </c>
      <c r="AS1670" s="99" t="s">
        <v>1591</v>
      </c>
      <c r="AT1670" s="54">
        <v>2.533499187982466</v>
      </c>
      <c r="AU1670" s="54">
        <v>3.5284135170616677</v>
      </c>
      <c r="AV1670" s="55">
        <v>2.6134991879824661</v>
      </c>
      <c r="AW1670" s="55">
        <v>3.4328511386883664</v>
      </c>
      <c r="AX1670" s="56">
        <v>3.3499187982476197E-2</v>
      </c>
      <c r="AY1670" s="56">
        <v>0.47841351706167767</v>
      </c>
      <c r="AZ1670" s="56">
        <v>0.51191270504415387</v>
      </c>
      <c r="BA1670" s="56">
        <v>-0.44491432907920148</v>
      </c>
      <c r="BB1670" s="61">
        <v>189</v>
      </c>
      <c r="BC1670" s="57">
        <v>-133</v>
      </c>
      <c r="BD1670" s="57">
        <v>-106</v>
      </c>
      <c r="BE1670" s="57">
        <v>120</v>
      </c>
      <c r="BF1670" s="95">
        <v>0.34552339861258946</v>
      </c>
      <c r="BG1670" s="58">
        <v>0.57060779214741353</v>
      </c>
      <c r="BH1670" s="58">
        <v>0.51443656586844455</v>
      </c>
      <c r="BI1670" s="58">
        <v>0.45493489019355859</v>
      </c>
      <c r="BJ1670" s="57">
        <v>169</v>
      </c>
      <c r="BK1670" s="57">
        <v>-131</v>
      </c>
      <c r="BL1670" s="57">
        <v>-105</v>
      </c>
      <c r="BM1670" s="57">
        <v>121</v>
      </c>
      <c r="BN1670" s="58">
        <v>0.37160764084779657</v>
      </c>
      <c r="BO1670" s="58">
        <v>0.56790506134054441</v>
      </c>
      <c r="BP1670" s="58">
        <v>0.51158439222462926</v>
      </c>
      <c r="BQ1670" s="58">
        <v>0.45259699678346155</v>
      </c>
      <c r="BR1670" s="36">
        <v>3.85</v>
      </c>
      <c r="BS1670" s="36">
        <v>4.6500000000000004</v>
      </c>
      <c r="BT1670" s="36">
        <v>0.39054</v>
      </c>
      <c r="BU1670" s="36">
        <v>0.14530000000000001</v>
      </c>
      <c r="BV1670" s="36">
        <v>0.15682338211803301</v>
      </c>
      <c r="BW1670" s="36">
        <v>0.21878</v>
      </c>
    </row>
    <row r="1671" spans="1:75" s="36" customFormat="1" ht="16.75" customHeight="1" x14ac:dyDescent="0.2">
      <c r="A1671" s="36" t="s">
        <v>2050</v>
      </c>
      <c r="B1671" s="36">
        <v>2025020804</v>
      </c>
      <c r="C1671" s="35">
        <v>46045</v>
      </c>
      <c r="D1671" s="45" t="s">
        <v>9</v>
      </c>
      <c r="E1671" s="36" t="s">
        <v>34</v>
      </c>
      <c r="F1671" s="45">
        <v>0</v>
      </c>
      <c r="G1671" s="45">
        <v>2</v>
      </c>
      <c r="H1671" s="36" t="s">
        <v>106</v>
      </c>
      <c r="I1671" s="36" t="s">
        <v>362</v>
      </c>
      <c r="J1671" s="46" t="s">
        <v>160</v>
      </c>
      <c r="K1671" s="47">
        <v>2.96</v>
      </c>
      <c r="L1671" s="48">
        <v>0.15</v>
      </c>
      <c r="M1671" s="49">
        <v>0.1</v>
      </c>
      <c r="N1671" s="36">
        <v>3.0499999999999901</v>
      </c>
      <c r="O1671" s="36">
        <v>2.4999999999999898</v>
      </c>
      <c r="P1671" s="70">
        <v>3.0499999999999901</v>
      </c>
      <c r="Q1671" s="36">
        <v>2.4999999999999898</v>
      </c>
      <c r="R1671" s="50">
        <v>2.7631550617205662</v>
      </c>
      <c r="S1671" s="50">
        <v>2.8897469661234196</v>
      </c>
      <c r="T1671" s="50">
        <v>2.7631550617205662</v>
      </c>
      <c r="U1671" s="50">
        <v>2.8897469661234196</v>
      </c>
      <c r="V1671" s="50">
        <v>1.01</v>
      </c>
      <c r="W1671" s="50">
        <v>1.0054419613311261</v>
      </c>
      <c r="X1671" s="50">
        <v>1.0656535361884429</v>
      </c>
      <c r="Y1671" s="50">
        <v>0.91739378632145274</v>
      </c>
      <c r="Z1671" s="50">
        <v>0.995</v>
      </c>
      <c r="AA1671" s="51">
        <v>1</v>
      </c>
      <c r="AB1671" s="51">
        <v>1</v>
      </c>
      <c r="AC1671" s="51">
        <v>1</v>
      </c>
      <c r="AD1671" s="51">
        <v>1</v>
      </c>
      <c r="AE1671" s="51">
        <v>1</v>
      </c>
      <c r="AF1671" s="51">
        <v>1</v>
      </c>
      <c r="AG1671" s="52">
        <v>1</v>
      </c>
      <c r="AH1671" s="52">
        <v>1</v>
      </c>
      <c r="AI1671" s="53">
        <v>1592</v>
      </c>
      <c r="AJ1671" s="53">
        <v>1525</v>
      </c>
      <c r="AK1671" s="51">
        <v>3.11</v>
      </c>
      <c r="AL1671" s="51">
        <v>3.07</v>
      </c>
      <c r="AM1671" s="51">
        <v>2.86</v>
      </c>
      <c r="AN1671" s="51">
        <v>2.864462044918513</v>
      </c>
      <c r="AO1671" s="51">
        <v>2.8561433519215891</v>
      </c>
      <c r="AP1671" s="51">
        <v>2.859016583827271</v>
      </c>
      <c r="AQ1671" s="51">
        <v>2.8456999999999999</v>
      </c>
      <c r="AR1671" s="67">
        <v>0.08</v>
      </c>
      <c r="AS1671" s="99" t="s">
        <v>1591</v>
      </c>
      <c r="AT1671" s="54">
        <v>3.5284135170616677</v>
      </c>
      <c r="AU1671" s="54">
        <v>2.533499187982466</v>
      </c>
      <c r="AV1671" s="55">
        <v>3.4328511386883664</v>
      </c>
      <c r="AW1671" s="55">
        <v>2.6134991879824661</v>
      </c>
      <c r="AX1671" s="56">
        <v>0.47841351706167767</v>
      </c>
      <c r="AY1671" s="56">
        <v>3.3499187982476197E-2</v>
      </c>
      <c r="AZ1671" s="56">
        <v>0.51191270504415387</v>
      </c>
      <c r="BA1671" s="56">
        <v>0.44491432907920148</v>
      </c>
      <c r="BB1671" s="61">
        <v>-189</v>
      </c>
      <c r="BC1671" s="57">
        <v>133</v>
      </c>
      <c r="BD1671" s="57">
        <v>106</v>
      </c>
      <c r="BE1671" s="57">
        <v>-120</v>
      </c>
      <c r="BF1671" s="95">
        <v>0.65447660138741059</v>
      </c>
      <c r="BG1671" s="58">
        <v>0.42939220785258653</v>
      </c>
      <c r="BH1671" s="58">
        <v>0.48556343413155545</v>
      </c>
      <c r="BI1671" s="58">
        <v>0.54506510980644141</v>
      </c>
      <c r="BJ1671" s="57">
        <v>-169</v>
      </c>
      <c r="BK1671" s="57">
        <v>131</v>
      </c>
      <c r="BL1671" s="57">
        <v>105</v>
      </c>
      <c r="BM1671" s="57">
        <v>-121</v>
      </c>
      <c r="BN1671" s="58">
        <v>0.62839235915220337</v>
      </c>
      <c r="BO1671" s="58">
        <v>0.43209493865945559</v>
      </c>
      <c r="BP1671" s="58">
        <v>0.48841560777537074</v>
      </c>
      <c r="BQ1671" s="58">
        <v>0.54740300321653845</v>
      </c>
      <c r="BR1671" s="36">
        <v>3.85</v>
      </c>
      <c r="BS1671" s="36">
        <v>4.7</v>
      </c>
      <c r="BT1671" s="36">
        <v>0.38568000000000002</v>
      </c>
      <c r="BU1671" s="36">
        <v>0.14180000000000001</v>
      </c>
      <c r="BV1671" s="36">
        <v>0.152778675630831</v>
      </c>
      <c r="BW1671" s="36">
        <v>0.21365999999999999</v>
      </c>
    </row>
    <row r="1672" spans="1:75" s="36" customFormat="1" ht="16.75" customHeight="1" x14ac:dyDescent="0.2">
      <c r="A1672" s="36" t="s">
        <v>2051</v>
      </c>
      <c r="B1672" s="36">
        <v>2025020805</v>
      </c>
      <c r="C1672" s="35">
        <v>46045</v>
      </c>
      <c r="D1672" s="45" t="s">
        <v>6</v>
      </c>
      <c r="E1672" s="36" t="s">
        <v>43</v>
      </c>
      <c r="F1672" s="45">
        <v>1</v>
      </c>
      <c r="G1672" s="45">
        <v>1</v>
      </c>
      <c r="H1672" s="36" t="s">
        <v>46</v>
      </c>
      <c r="I1672" s="36" t="s">
        <v>342</v>
      </c>
      <c r="J1672" s="46" t="s">
        <v>231</v>
      </c>
      <c r="K1672" s="47">
        <v>2.96</v>
      </c>
      <c r="L1672" s="48">
        <v>0.15</v>
      </c>
      <c r="M1672" s="49">
        <v>0.1</v>
      </c>
      <c r="N1672" s="36">
        <v>2.44999999999999</v>
      </c>
      <c r="O1672" s="36">
        <v>3.9999999999999898</v>
      </c>
      <c r="P1672" s="70">
        <v>2.44999999999999</v>
      </c>
      <c r="Q1672" s="36">
        <v>3.9999999999999898</v>
      </c>
      <c r="R1672" s="50">
        <v>2.862142199014571</v>
      </c>
      <c r="S1672" s="50">
        <v>3.0182416381895414</v>
      </c>
      <c r="T1672" s="50">
        <v>2.8335207770244253</v>
      </c>
      <c r="U1672" s="50">
        <v>3.1087888873352276</v>
      </c>
      <c r="V1672" s="50">
        <v>0.95</v>
      </c>
      <c r="W1672" s="50">
        <v>0.95302926576458757</v>
      </c>
      <c r="X1672" s="50">
        <v>0.8851351351351352</v>
      </c>
      <c r="Y1672" s="50">
        <v>1.2094594594594594</v>
      </c>
      <c r="Z1672" s="50">
        <v>1.04</v>
      </c>
      <c r="AA1672" s="51">
        <v>0.99</v>
      </c>
      <c r="AB1672" s="51">
        <v>1.03</v>
      </c>
      <c r="AC1672" s="51">
        <v>1</v>
      </c>
      <c r="AD1672" s="51">
        <v>1</v>
      </c>
      <c r="AE1672" s="51">
        <v>1</v>
      </c>
      <c r="AF1672" s="51">
        <v>1</v>
      </c>
      <c r="AG1672" s="52">
        <v>1</v>
      </c>
      <c r="AH1672" s="52">
        <v>1</v>
      </c>
      <c r="AI1672" s="53">
        <v>1580</v>
      </c>
      <c r="AJ1672" s="53">
        <v>1538</v>
      </c>
      <c r="AK1672" s="51">
        <v>2.8063166501230854</v>
      </c>
      <c r="AL1672" s="51">
        <v>2.83</v>
      </c>
      <c r="AM1672" s="51">
        <v>3.04</v>
      </c>
      <c r="AN1672" s="51">
        <v>3.0367362457284313</v>
      </c>
      <c r="AO1672" s="51">
        <v>3.1294447150057247</v>
      </c>
      <c r="AP1672" s="51">
        <v>3.1308737033124348</v>
      </c>
      <c r="AQ1672" s="51">
        <v>3.1616</v>
      </c>
      <c r="AR1672" s="67">
        <v>-0.08</v>
      </c>
      <c r="AS1672" s="99" t="s">
        <v>1591</v>
      </c>
      <c r="AT1672" s="54">
        <v>2.3145776161328264</v>
      </c>
      <c r="AU1672" s="54">
        <v>4.1044020499027036</v>
      </c>
      <c r="AV1672" s="55">
        <v>2.3945776161328265</v>
      </c>
      <c r="AW1672" s="55">
        <v>4.0288358115998983</v>
      </c>
      <c r="AX1672" s="56">
        <v>-0.13542238386716354</v>
      </c>
      <c r="AY1672" s="56">
        <v>0.10440204990271384</v>
      </c>
      <c r="AZ1672" s="56">
        <v>-3.1020333964449698E-2</v>
      </c>
      <c r="BA1672" s="56">
        <v>-0.23982443376987739</v>
      </c>
      <c r="BB1672" s="61">
        <v>307</v>
      </c>
      <c r="BC1672" s="57">
        <v>-167</v>
      </c>
      <c r="BD1672" s="57">
        <v>-134</v>
      </c>
      <c r="BE1672" s="57">
        <v>-102</v>
      </c>
      <c r="BF1672" s="95">
        <v>0.24571303675154649</v>
      </c>
      <c r="BG1672" s="58">
        <v>0.62483946857056472</v>
      </c>
      <c r="BH1672" s="58">
        <v>0.57321168206904505</v>
      </c>
      <c r="BI1672" s="58">
        <v>0.50387652659857962</v>
      </c>
      <c r="BJ1672" s="57">
        <v>278</v>
      </c>
      <c r="BK1672" s="57">
        <v>-169</v>
      </c>
      <c r="BL1672" s="57">
        <v>-137</v>
      </c>
      <c r="BM1672" s="57">
        <v>-104</v>
      </c>
      <c r="BN1672" s="58">
        <v>0.26454815466704229</v>
      </c>
      <c r="BO1672" s="58">
        <v>0.62817951688101925</v>
      </c>
      <c r="BP1672" s="58">
        <v>0.57800181277598928</v>
      </c>
      <c r="BQ1672" s="58">
        <v>0.50928271711651873</v>
      </c>
      <c r="BR1672" s="36">
        <v>3.85</v>
      </c>
      <c r="BS1672" s="36">
        <v>4.75</v>
      </c>
      <c r="BT1672" s="36">
        <v>0.37885000000000002</v>
      </c>
      <c r="BU1672" s="36">
        <v>0.13869000000000001</v>
      </c>
      <c r="BV1672" s="36">
        <v>0.14920283150805699</v>
      </c>
      <c r="BW1672" s="36">
        <v>0.20915</v>
      </c>
    </row>
    <row r="1673" spans="1:75" s="36" customFormat="1" ht="16.75" customHeight="1" x14ac:dyDescent="0.2">
      <c r="A1673" s="36" t="s">
        <v>2052</v>
      </c>
      <c r="B1673" s="36">
        <v>2025020805</v>
      </c>
      <c r="C1673" s="35">
        <v>46045</v>
      </c>
      <c r="D1673" s="45" t="s">
        <v>9</v>
      </c>
      <c r="E1673" s="36" t="s">
        <v>24</v>
      </c>
      <c r="F1673" s="45">
        <v>1</v>
      </c>
      <c r="G1673" s="45">
        <v>1</v>
      </c>
      <c r="H1673" s="36" t="s">
        <v>47</v>
      </c>
      <c r="I1673" s="36" t="s">
        <v>706</v>
      </c>
      <c r="J1673" s="46" t="s">
        <v>157</v>
      </c>
      <c r="K1673" s="47">
        <v>2.96</v>
      </c>
      <c r="L1673" s="48">
        <v>0.15</v>
      </c>
      <c r="M1673" s="49">
        <v>0.1</v>
      </c>
      <c r="N1673" s="36">
        <v>3.9999999999999898</v>
      </c>
      <c r="O1673" s="36">
        <v>2.44999999999999</v>
      </c>
      <c r="P1673" s="70">
        <v>3.9999999999999898</v>
      </c>
      <c r="Q1673" s="36">
        <v>2.44999999999999</v>
      </c>
      <c r="R1673" s="50">
        <v>3.5543766660258411</v>
      </c>
      <c r="S1673" s="50">
        <v>2.6721191855128956</v>
      </c>
      <c r="T1673" s="50">
        <v>3.4655172493751949</v>
      </c>
      <c r="U1673" s="50">
        <v>2.7389221651507176</v>
      </c>
      <c r="V1673" s="50">
        <v>1.048</v>
      </c>
      <c r="W1673" s="50">
        <v>1.0491546019013618</v>
      </c>
      <c r="X1673" s="50">
        <v>1.027027027027027</v>
      </c>
      <c r="Y1673" s="50">
        <v>0.94807994936590723</v>
      </c>
      <c r="Z1673" s="50">
        <v>1</v>
      </c>
      <c r="AA1673" s="51">
        <v>0.97499999999999998</v>
      </c>
      <c r="AB1673" s="51">
        <v>1.0249999999999999</v>
      </c>
      <c r="AC1673" s="51">
        <v>1</v>
      </c>
      <c r="AD1673" s="51">
        <v>1</v>
      </c>
      <c r="AE1673" s="51">
        <v>1</v>
      </c>
      <c r="AF1673" s="51">
        <v>1</v>
      </c>
      <c r="AG1673" s="52">
        <v>1</v>
      </c>
      <c r="AH1673" s="52">
        <v>1</v>
      </c>
      <c r="AI1673" s="53">
        <v>1579</v>
      </c>
      <c r="AJ1673" s="53">
        <v>1463</v>
      </c>
      <c r="AK1673" s="51">
        <v>3.58</v>
      </c>
      <c r="AL1673" s="51">
        <v>3.5748236086541167</v>
      </c>
      <c r="AM1673" s="51">
        <v>2.62</v>
      </c>
      <c r="AN1673" s="51">
        <v>2.65</v>
      </c>
      <c r="AO1673" s="51">
        <v>2.651677087771255</v>
      </c>
      <c r="AP1673" s="51">
        <v>2.654743402432501</v>
      </c>
      <c r="AQ1673" s="51">
        <v>2.62</v>
      </c>
      <c r="AR1673" s="67">
        <v>0.08</v>
      </c>
      <c r="AS1673" s="99" t="s">
        <v>1591</v>
      </c>
      <c r="AT1673" s="54">
        <v>4.1044020499027036</v>
      </c>
      <c r="AU1673" s="54">
        <v>2.3145776161328264</v>
      </c>
      <c r="AV1673" s="55">
        <v>4.0288358115998983</v>
      </c>
      <c r="AW1673" s="55">
        <v>2.3945776161328265</v>
      </c>
      <c r="AX1673" s="56">
        <v>0.10440204990271384</v>
      </c>
      <c r="AY1673" s="56">
        <v>-0.13542238386716354</v>
      </c>
      <c r="AZ1673" s="56">
        <v>-3.1020333964449698E-2</v>
      </c>
      <c r="BA1673" s="56">
        <v>0.23982443376987739</v>
      </c>
      <c r="BB1673" s="61">
        <v>-307</v>
      </c>
      <c r="BC1673" s="57">
        <v>167</v>
      </c>
      <c r="BD1673" s="57">
        <v>134</v>
      </c>
      <c r="BE1673" s="57">
        <v>102</v>
      </c>
      <c r="BF1673" s="95">
        <v>0.75428696324845346</v>
      </c>
      <c r="BG1673" s="58">
        <v>0.37516053142943523</v>
      </c>
      <c r="BH1673" s="58">
        <v>0.42678831793095495</v>
      </c>
      <c r="BI1673" s="58">
        <v>0.49612347340142038</v>
      </c>
      <c r="BJ1673" s="57">
        <v>-278</v>
      </c>
      <c r="BK1673" s="57">
        <v>169</v>
      </c>
      <c r="BL1673" s="57">
        <v>137</v>
      </c>
      <c r="BM1673" s="57">
        <v>104</v>
      </c>
      <c r="BN1673" s="58">
        <v>0.73545184533295771</v>
      </c>
      <c r="BO1673" s="58">
        <v>0.37182048311898075</v>
      </c>
      <c r="BP1673" s="58">
        <v>0.42199818722401072</v>
      </c>
      <c r="BQ1673" s="58">
        <v>0.49071728288348127</v>
      </c>
      <c r="BR1673" s="36">
        <v>3.85</v>
      </c>
      <c r="BS1673" s="36">
        <v>4.8</v>
      </c>
      <c r="BT1673" s="36">
        <v>0.37276999999999999</v>
      </c>
      <c r="BU1673" s="36">
        <v>0.13453999999999999</v>
      </c>
      <c r="BV1673" s="36">
        <v>0.14479589310890301</v>
      </c>
      <c r="BW1673" s="36">
        <v>0.20537</v>
      </c>
    </row>
    <row r="1674" spans="1:75" s="36" customFormat="1" ht="16.75" customHeight="1" x14ac:dyDescent="0.2">
      <c r="A1674" s="36" t="s">
        <v>2053</v>
      </c>
      <c r="B1674" s="36">
        <v>2025020806</v>
      </c>
      <c r="C1674" s="35">
        <v>46045</v>
      </c>
      <c r="D1674" s="45" t="s">
        <v>6</v>
      </c>
      <c r="E1674" s="36" t="s">
        <v>49</v>
      </c>
      <c r="F1674" s="45">
        <v>1</v>
      </c>
      <c r="G1674" s="45">
        <v>1</v>
      </c>
      <c r="H1674" s="36" t="s">
        <v>46</v>
      </c>
      <c r="I1674" s="36" t="s">
        <v>350</v>
      </c>
      <c r="J1674" s="46" t="s">
        <v>197</v>
      </c>
      <c r="K1674" s="47">
        <v>2.96</v>
      </c>
      <c r="L1674" s="48">
        <v>0.15</v>
      </c>
      <c r="M1674" s="49">
        <v>0.1</v>
      </c>
      <c r="N1674" s="36">
        <v>3.1499999999999901</v>
      </c>
      <c r="O1674" s="36">
        <v>2.69999999999999</v>
      </c>
      <c r="P1674" s="70">
        <v>3.1499999999999901</v>
      </c>
      <c r="Q1674" s="36">
        <v>2.69999999999999</v>
      </c>
      <c r="R1674" s="50">
        <v>2.9644645623481374</v>
      </c>
      <c r="S1674" s="50">
        <v>2.9636916319305784</v>
      </c>
      <c r="T1674" s="50">
        <v>2.9348199167246558</v>
      </c>
      <c r="U1674" s="50">
        <v>2.9636916319305784</v>
      </c>
      <c r="V1674" s="50">
        <v>0.95</v>
      </c>
      <c r="W1674" s="50">
        <v>0.95302926576458757</v>
      </c>
      <c r="X1674" s="50">
        <v>1.1041362973894631</v>
      </c>
      <c r="Y1674" s="50">
        <v>0.90878378378378377</v>
      </c>
      <c r="Z1674" s="50">
        <v>0.97499999999999998</v>
      </c>
      <c r="AA1674" s="51">
        <v>0.99</v>
      </c>
      <c r="AB1674" s="51">
        <v>1</v>
      </c>
      <c r="AC1674" s="51">
        <v>1</v>
      </c>
      <c r="AD1674" s="51">
        <v>1</v>
      </c>
      <c r="AE1674" s="51">
        <v>1</v>
      </c>
      <c r="AF1674" s="51">
        <v>1</v>
      </c>
      <c r="AG1674" s="52">
        <v>1</v>
      </c>
      <c r="AH1674" s="52">
        <v>1</v>
      </c>
      <c r="AI1674" s="53">
        <v>1586</v>
      </c>
      <c r="AJ1674" s="53">
        <v>1544</v>
      </c>
      <c r="AK1674" s="51">
        <v>3.0709214601623342</v>
      </c>
      <c r="AL1674" s="51">
        <v>3.0545082558058523</v>
      </c>
      <c r="AM1674" s="51">
        <v>3.0263611151696539</v>
      </c>
      <c r="AN1674" s="51">
        <v>3.0169606926837926</v>
      </c>
      <c r="AO1674" s="51">
        <v>2.9818401307208782</v>
      </c>
      <c r="AP1674" s="51">
        <v>2.9680040122825937</v>
      </c>
      <c r="AQ1674" s="51">
        <v>2.9507020872904124</v>
      </c>
      <c r="AR1674" s="67">
        <v>0.04</v>
      </c>
      <c r="AS1674" s="99" t="s">
        <v>1591</v>
      </c>
      <c r="AT1674" s="54">
        <v>3.2927476226366714</v>
      </c>
      <c r="AU1674" s="54">
        <v>2.7140593253228733</v>
      </c>
      <c r="AV1674" s="55">
        <v>3.2527476226366714</v>
      </c>
      <c r="AW1674" s="55">
        <v>2.75709352583192</v>
      </c>
      <c r="AX1674" s="56">
        <v>0.14274762263668128</v>
      </c>
      <c r="AY1674" s="56">
        <v>1.4059325322883343E-2</v>
      </c>
      <c r="AZ1674" s="56">
        <v>0.15680694795956462</v>
      </c>
      <c r="BA1674" s="56">
        <v>0.12868829731379794</v>
      </c>
      <c r="BB1674" s="61">
        <v>-146</v>
      </c>
      <c r="BC1674" s="57">
        <v>-127</v>
      </c>
      <c r="BD1674" s="57">
        <v>-101</v>
      </c>
      <c r="BE1674" s="57">
        <v>124</v>
      </c>
      <c r="BF1674" s="95">
        <v>0.59310525444415652</v>
      </c>
      <c r="BG1674" s="58">
        <v>0.56034419516565803</v>
      </c>
      <c r="BH1674" s="58">
        <v>0.50369669399946826</v>
      </c>
      <c r="BI1674" s="58">
        <v>0.44621119225562189</v>
      </c>
      <c r="BJ1674" s="57">
        <v>-138</v>
      </c>
      <c r="BK1674" s="57">
        <v>-129</v>
      </c>
      <c r="BL1674" s="57">
        <v>-103</v>
      </c>
      <c r="BM1674" s="57">
        <v>123</v>
      </c>
      <c r="BN1674" s="58">
        <v>0.57961040278343612</v>
      </c>
      <c r="BO1674" s="58">
        <v>0.56255749805940125</v>
      </c>
      <c r="BP1674" s="58">
        <v>0.50661997227049493</v>
      </c>
      <c r="BQ1674" s="58">
        <v>0.44918463161060229</v>
      </c>
      <c r="BR1674" s="36">
        <v>3.85</v>
      </c>
      <c r="BS1674" s="36">
        <v>4.8499999999999996</v>
      </c>
      <c r="BT1674" s="36">
        <v>0.36840000000000001</v>
      </c>
      <c r="BU1674" s="36">
        <v>0.13247</v>
      </c>
      <c r="BV1674" s="36">
        <v>0.14243626549681099</v>
      </c>
      <c r="BW1674" s="36">
        <v>0.20244000000000001</v>
      </c>
    </row>
    <row r="1675" spans="1:75" s="36" customFormat="1" ht="16.75" customHeight="1" x14ac:dyDescent="0.2">
      <c r="A1675" s="36" t="s">
        <v>2054</v>
      </c>
      <c r="B1675" s="36">
        <v>2025020806</v>
      </c>
      <c r="C1675" s="35">
        <v>46045</v>
      </c>
      <c r="D1675" s="45" t="s">
        <v>9</v>
      </c>
      <c r="E1675" s="36" t="s">
        <v>22</v>
      </c>
      <c r="F1675" s="45">
        <v>1</v>
      </c>
      <c r="G1675" s="45">
        <v>1</v>
      </c>
      <c r="H1675" s="36" t="s">
        <v>47</v>
      </c>
      <c r="I1675" s="36" t="s">
        <v>457</v>
      </c>
      <c r="J1675" s="46" t="s">
        <v>152</v>
      </c>
      <c r="K1675" s="47">
        <v>2.96</v>
      </c>
      <c r="L1675" s="48">
        <v>0.15</v>
      </c>
      <c r="M1675" s="49">
        <v>0.1</v>
      </c>
      <c r="N1675" s="36">
        <v>2.69999999999999</v>
      </c>
      <c r="O1675" s="36">
        <v>3.1499999999999901</v>
      </c>
      <c r="P1675" s="70">
        <v>2.69999999999999</v>
      </c>
      <c r="Q1675" s="36">
        <v>3.1499999999999901</v>
      </c>
      <c r="R1675" s="50">
        <v>2.6342958379725077</v>
      </c>
      <c r="S1675" s="50">
        <v>3.1549461572043431</v>
      </c>
      <c r="T1675" s="50">
        <v>2.5816099212130577</v>
      </c>
      <c r="U1675" s="50">
        <v>3.1549461572043431</v>
      </c>
      <c r="V1675" s="50">
        <v>1.048</v>
      </c>
      <c r="W1675" s="50">
        <v>1.0491546019013618</v>
      </c>
      <c r="X1675" s="50">
        <v>1.0224192956654237</v>
      </c>
      <c r="Y1675" s="50">
        <v>1.037473466271059</v>
      </c>
      <c r="Z1675" s="50">
        <v>1.02</v>
      </c>
      <c r="AA1675" s="51">
        <v>0.98</v>
      </c>
      <c r="AB1675" s="51">
        <v>1</v>
      </c>
      <c r="AC1675" s="51">
        <v>1</v>
      </c>
      <c r="AD1675" s="51">
        <v>1</v>
      </c>
      <c r="AE1675" s="51">
        <v>1</v>
      </c>
      <c r="AF1675" s="51">
        <v>1</v>
      </c>
      <c r="AG1675" s="52">
        <v>1</v>
      </c>
      <c r="AH1675" s="52">
        <v>1</v>
      </c>
      <c r="AI1675" s="53">
        <v>1585</v>
      </c>
      <c r="AJ1675" s="53">
        <v>1513</v>
      </c>
      <c r="AK1675" s="51">
        <v>2.69</v>
      </c>
      <c r="AL1675" s="51">
        <v>2.6808540869444841</v>
      </c>
      <c r="AM1675" s="51">
        <v>3.2682434402728107</v>
      </c>
      <c r="AN1675" s="51">
        <v>3.2512488478125401</v>
      </c>
      <c r="AO1675" s="51">
        <v>3.2599639476076927</v>
      </c>
      <c r="AP1675" s="51">
        <v>3.2536761175188031</v>
      </c>
      <c r="AQ1675" s="51">
        <v>3.3336083090782669</v>
      </c>
      <c r="AR1675" s="67">
        <v>-0.04</v>
      </c>
      <c r="AS1675" s="99" t="s">
        <v>1591</v>
      </c>
      <c r="AT1675" s="54">
        <v>2.7140593253228733</v>
      </c>
      <c r="AU1675" s="54">
        <v>3.2927476226366714</v>
      </c>
      <c r="AV1675" s="55">
        <v>2.75709352583192</v>
      </c>
      <c r="AW1675" s="55">
        <v>3.2527476226366714</v>
      </c>
      <c r="AX1675" s="56">
        <v>1.4059325322883343E-2</v>
      </c>
      <c r="AY1675" s="56">
        <v>0.14274762263668128</v>
      </c>
      <c r="AZ1675" s="56">
        <v>0.15680694795956462</v>
      </c>
      <c r="BA1675" s="56">
        <v>-0.12868829731379794</v>
      </c>
      <c r="BB1675" s="61">
        <v>146</v>
      </c>
      <c r="BC1675" s="57">
        <v>127</v>
      </c>
      <c r="BD1675" s="57">
        <v>101</v>
      </c>
      <c r="BE1675" s="57">
        <v>-124</v>
      </c>
      <c r="BF1675" s="95">
        <v>0.40689474555584348</v>
      </c>
      <c r="BG1675" s="58">
        <v>0.43965580483434197</v>
      </c>
      <c r="BH1675" s="58">
        <v>0.49630330600053174</v>
      </c>
      <c r="BI1675" s="58">
        <v>0.55378880774437811</v>
      </c>
      <c r="BJ1675" s="57">
        <v>138</v>
      </c>
      <c r="BK1675" s="57">
        <v>129</v>
      </c>
      <c r="BL1675" s="57">
        <v>103</v>
      </c>
      <c r="BM1675" s="57">
        <v>-123</v>
      </c>
      <c r="BN1675" s="58">
        <v>0.42038959721656388</v>
      </c>
      <c r="BO1675" s="58">
        <v>0.4374425019405988</v>
      </c>
      <c r="BP1675" s="58">
        <v>0.49338002772950501</v>
      </c>
      <c r="BQ1675" s="58">
        <v>0.55081536838939771</v>
      </c>
      <c r="BR1675" s="36">
        <v>3.85</v>
      </c>
      <c r="BS1675" s="36">
        <v>4.9000000000000004</v>
      </c>
      <c r="BT1675" s="36">
        <v>0.36163000000000001</v>
      </c>
      <c r="BU1675" s="36">
        <v>0.12969</v>
      </c>
      <c r="BV1675" s="36">
        <v>0.138729622181335</v>
      </c>
      <c r="BW1675" s="36">
        <v>0.19485</v>
      </c>
    </row>
    <row r="1676" spans="1:75" s="36" customFormat="1" ht="16.75" customHeight="1" x14ac:dyDescent="0.2">
      <c r="A1676" s="36" t="s">
        <v>2055</v>
      </c>
      <c r="B1676" s="36">
        <v>2025020809</v>
      </c>
      <c r="C1676" s="35">
        <v>46045</v>
      </c>
      <c r="D1676" s="45" t="s">
        <v>6</v>
      </c>
      <c r="E1676" s="36" t="s">
        <v>48</v>
      </c>
      <c r="F1676" s="45">
        <v>1</v>
      </c>
      <c r="G1676" s="45">
        <v>1</v>
      </c>
      <c r="H1676" s="36" t="s">
        <v>46</v>
      </c>
      <c r="I1676" s="36" t="s">
        <v>449</v>
      </c>
      <c r="J1676" s="46" t="s">
        <v>146</v>
      </c>
      <c r="K1676" s="47">
        <v>2.96</v>
      </c>
      <c r="L1676" s="48">
        <v>0.15</v>
      </c>
      <c r="M1676" s="49">
        <v>0.1</v>
      </c>
      <c r="N1676" s="36">
        <v>2.9999999999999898</v>
      </c>
      <c r="O1676" s="36">
        <v>3.0999999999999899</v>
      </c>
      <c r="P1676" s="70">
        <v>2.9999999999999898</v>
      </c>
      <c r="Q1676" s="36">
        <v>3.0999999999999899</v>
      </c>
      <c r="R1676" s="50">
        <v>3.1744748095931019</v>
      </c>
      <c r="S1676" s="50">
        <v>3.3361155087863219</v>
      </c>
      <c r="T1676" s="50">
        <v>2.9363891988736195</v>
      </c>
      <c r="U1676" s="50">
        <v>3.3694766638741851</v>
      </c>
      <c r="V1676" s="50">
        <v>0.95</v>
      </c>
      <c r="W1676" s="50">
        <v>0.95302926576458757</v>
      </c>
      <c r="X1676" s="50">
        <v>1.0720163265084468</v>
      </c>
      <c r="Y1676" s="50">
        <v>0.90404077046651887</v>
      </c>
      <c r="Z1676" s="50">
        <v>0.97</v>
      </c>
      <c r="AA1676" s="51">
        <v>0.92500000000000004</v>
      </c>
      <c r="AB1676" s="51">
        <v>1.01</v>
      </c>
      <c r="AC1676" s="51">
        <v>1</v>
      </c>
      <c r="AD1676" s="51">
        <v>1</v>
      </c>
      <c r="AE1676" s="51">
        <v>1</v>
      </c>
      <c r="AF1676" s="51">
        <v>1</v>
      </c>
      <c r="AG1676" s="52">
        <v>1</v>
      </c>
      <c r="AH1676" s="52">
        <v>1</v>
      </c>
      <c r="AI1676" s="53">
        <v>1578</v>
      </c>
      <c r="AJ1676" s="53">
        <v>1536</v>
      </c>
      <c r="AK1676" s="51">
        <v>3.15</v>
      </c>
      <c r="AL1676" s="51">
        <v>3.1500999372781728</v>
      </c>
      <c r="AM1676" s="51">
        <v>3.3</v>
      </c>
      <c r="AN1676" s="51">
        <v>3.305417326317948</v>
      </c>
      <c r="AO1676" s="51">
        <v>3.3186780482052396</v>
      </c>
      <c r="AP1676" s="51">
        <v>3.3062811475028635</v>
      </c>
      <c r="AQ1676" s="51">
        <v>3.2009999999999996</v>
      </c>
      <c r="AR1676" s="67">
        <v>0.04</v>
      </c>
      <c r="AS1676" s="99" t="s">
        <v>1589</v>
      </c>
      <c r="AT1676" s="54">
        <v>3.0074081927957872</v>
      </c>
      <c r="AU1676" s="54">
        <v>3.0230659481896067</v>
      </c>
      <c r="AV1676" s="55">
        <v>2.9674081927957872</v>
      </c>
      <c r="AW1676" s="55">
        <v>3.0664405872809959</v>
      </c>
      <c r="AX1676" s="56">
        <v>7.4081927957974081E-3</v>
      </c>
      <c r="AY1676" s="56">
        <v>-7.6934051810383153E-2</v>
      </c>
      <c r="AZ1676" s="56">
        <v>-6.9525859014585745E-2</v>
      </c>
      <c r="BA1676" s="56">
        <v>8.4342244606180561E-2</v>
      </c>
      <c r="BB1676" s="61">
        <v>103</v>
      </c>
      <c r="BC1676" s="57">
        <v>-131</v>
      </c>
      <c r="BD1676" s="57">
        <v>-104</v>
      </c>
      <c r="BE1676" s="57">
        <v>121</v>
      </c>
      <c r="BF1676" s="95">
        <v>0.49278121339431541</v>
      </c>
      <c r="BG1676" s="58">
        <v>0.56654975715266342</v>
      </c>
      <c r="BH1676" s="58">
        <v>0.51097411070596044</v>
      </c>
      <c r="BI1676" s="58">
        <v>0.45289870103012642</v>
      </c>
      <c r="BJ1676" s="57">
        <v>109</v>
      </c>
      <c r="BK1676" s="57">
        <v>-131</v>
      </c>
      <c r="BL1676" s="57">
        <v>-104</v>
      </c>
      <c r="BM1676" s="57">
        <v>121</v>
      </c>
      <c r="BN1676" s="58">
        <v>0.47886503959183435</v>
      </c>
      <c r="BO1676" s="58">
        <v>0.56635729788359401</v>
      </c>
      <c r="BP1676" s="58">
        <v>0.5106522892151828</v>
      </c>
      <c r="BQ1676" s="58">
        <v>0.45252544538037265</v>
      </c>
      <c r="BR1676" s="36">
        <v>3.85</v>
      </c>
      <c r="BS1676" s="36">
        <v>4.95</v>
      </c>
      <c r="BT1676" s="36">
        <v>0.35796</v>
      </c>
      <c r="BU1676" s="36">
        <v>0.12322</v>
      </c>
      <c r="BV1676" s="36">
        <v>0.132004927955434</v>
      </c>
      <c r="BW1676" s="36">
        <v>0.18976999999999999</v>
      </c>
    </row>
    <row r="1677" spans="1:75" s="36" customFormat="1" ht="16.75" customHeight="1" x14ac:dyDescent="0.2">
      <c r="A1677" s="36" t="s">
        <v>2056</v>
      </c>
      <c r="B1677" s="36">
        <v>2025020809</v>
      </c>
      <c r="C1677" s="35">
        <v>46045</v>
      </c>
      <c r="D1677" s="45" t="s">
        <v>9</v>
      </c>
      <c r="E1677" s="36" t="s">
        <v>13</v>
      </c>
      <c r="F1677" s="45">
        <v>1</v>
      </c>
      <c r="G1677" s="45">
        <v>1</v>
      </c>
      <c r="H1677" s="36" t="s">
        <v>47</v>
      </c>
      <c r="I1677" s="36" t="s">
        <v>472</v>
      </c>
      <c r="J1677" s="46" t="s">
        <v>185</v>
      </c>
      <c r="K1677" s="47">
        <v>2.96</v>
      </c>
      <c r="L1677" s="48">
        <v>0.15</v>
      </c>
      <c r="M1677" s="49">
        <v>0.1</v>
      </c>
      <c r="N1677" s="36">
        <v>3.0999999999999899</v>
      </c>
      <c r="O1677" s="36">
        <v>2.9999999999999898</v>
      </c>
      <c r="P1677" s="70">
        <v>3.0999999999999899</v>
      </c>
      <c r="Q1677" s="36">
        <v>2.9999999999999898</v>
      </c>
      <c r="R1677" s="50">
        <v>2.7052466446631294</v>
      </c>
      <c r="S1677" s="50">
        <v>3.1978231488767777</v>
      </c>
      <c r="T1677" s="50">
        <v>2.7052466446631294</v>
      </c>
      <c r="U1677" s="50">
        <v>3.1978231488767777</v>
      </c>
      <c r="V1677" s="50">
        <v>1.048</v>
      </c>
      <c r="W1677" s="50">
        <v>1.0491546019013618</v>
      </c>
      <c r="X1677" s="50">
        <v>1.1148648648648649</v>
      </c>
      <c r="Y1677" s="50">
        <v>1.0641891891891893</v>
      </c>
      <c r="Z1677" s="50">
        <v>1</v>
      </c>
      <c r="AA1677" s="51">
        <v>1</v>
      </c>
      <c r="AB1677" s="51">
        <v>1</v>
      </c>
      <c r="AC1677" s="51">
        <v>1</v>
      </c>
      <c r="AD1677" s="51">
        <v>1</v>
      </c>
      <c r="AE1677" s="51">
        <v>1</v>
      </c>
      <c r="AF1677" s="51">
        <v>1</v>
      </c>
      <c r="AG1677" s="52">
        <v>1</v>
      </c>
      <c r="AH1677" s="52">
        <v>1</v>
      </c>
      <c r="AI1677" s="53">
        <v>1583</v>
      </c>
      <c r="AJ1677" s="53">
        <v>1541</v>
      </c>
      <c r="AK1677" s="51">
        <v>2.675960680580896</v>
      </c>
      <c r="AL1677" s="51">
        <v>2.680353575193231</v>
      </c>
      <c r="AM1677" s="51">
        <v>3.1731683264650026</v>
      </c>
      <c r="AN1677" s="51">
        <v>3.1768665498267685</v>
      </c>
      <c r="AO1677" s="51">
        <v>3.2136040326295392</v>
      </c>
      <c r="AP1677" s="51">
        <v>3.2112369000666248</v>
      </c>
      <c r="AQ1677" s="51">
        <v>3.1731683264650026</v>
      </c>
      <c r="AR1677" s="67">
        <v>-0.04</v>
      </c>
      <c r="AS1677" s="99" t="s">
        <v>1589</v>
      </c>
      <c r="AT1677" s="54">
        <v>3.0230659481896067</v>
      </c>
      <c r="AU1677" s="54">
        <v>3.0074081927957872</v>
      </c>
      <c r="AV1677" s="55">
        <v>3.0664405872809959</v>
      </c>
      <c r="AW1677" s="55">
        <v>2.9674081927957872</v>
      </c>
      <c r="AX1677" s="56">
        <v>-7.6934051810383153E-2</v>
      </c>
      <c r="AY1677" s="56">
        <v>7.4081927957974081E-3</v>
      </c>
      <c r="AZ1677" s="56">
        <v>-6.9525859014585745E-2</v>
      </c>
      <c r="BA1677" s="56">
        <v>-8.4342244606180561E-2</v>
      </c>
      <c r="BB1677" s="61">
        <v>-103</v>
      </c>
      <c r="BC1677" s="57">
        <v>131</v>
      </c>
      <c r="BD1677" s="57">
        <v>104</v>
      </c>
      <c r="BE1677" s="57">
        <v>-121</v>
      </c>
      <c r="BF1677" s="95">
        <v>0.50721878660568454</v>
      </c>
      <c r="BG1677" s="58">
        <v>0.43345024284733663</v>
      </c>
      <c r="BH1677" s="58">
        <v>0.48902588929403951</v>
      </c>
      <c r="BI1677" s="58">
        <v>0.54710129896987358</v>
      </c>
      <c r="BJ1677" s="57">
        <v>-109</v>
      </c>
      <c r="BK1677" s="57">
        <v>131</v>
      </c>
      <c r="BL1677" s="57">
        <v>104</v>
      </c>
      <c r="BM1677" s="57">
        <v>-121</v>
      </c>
      <c r="BN1677" s="58">
        <v>0.52113496040816565</v>
      </c>
      <c r="BO1677" s="58">
        <v>0.43364270211640599</v>
      </c>
      <c r="BP1677" s="58">
        <v>0.4893477107848172</v>
      </c>
      <c r="BQ1677" s="58">
        <v>0.54747455461962735</v>
      </c>
      <c r="BR1677" s="36">
        <v>3.85</v>
      </c>
      <c r="BS1677" s="36">
        <v>5</v>
      </c>
      <c r="BT1677" s="36">
        <v>0.35142000000000001</v>
      </c>
      <c r="BU1677" s="36">
        <v>0.12076000000000001</v>
      </c>
      <c r="BV1677" s="36">
        <v>0.129178567226126</v>
      </c>
      <c r="BW1677" s="36">
        <v>0.18593000000000001</v>
      </c>
    </row>
    <row r="1678" spans="1:75" s="36" customFormat="1" ht="16.75" customHeight="1" x14ac:dyDescent="0.2">
      <c r="A1678" s="36" t="s">
        <v>2057</v>
      </c>
      <c r="B1678" s="36">
        <v>2025020807</v>
      </c>
      <c r="C1678" s="35">
        <v>46045</v>
      </c>
      <c r="D1678" s="45" t="s">
        <v>6</v>
      </c>
      <c r="E1678" s="36" t="s">
        <v>4</v>
      </c>
      <c r="F1678" s="45">
        <v>2</v>
      </c>
      <c r="G1678" s="45">
        <v>1</v>
      </c>
      <c r="H1678" s="36" t="s">
        <v>44</v>
      </c>
      <c r="I1678" s="36" t="s">
        <v>330</v>
      </c>
      <c r="J1678" s="46" t="s">
        <v>173</v>
      </c>
      <c r="K1678" s="47">
        <v>2.96</v>
      </c>
      <c r="L1678" s="48">
        <v>0.15</v>
      </c>
      <c r="M1678" s="49">
        <v>0.1</v>
      </c>
      <c r="N1678" s="36">
        <v>3.19999999999999</v>
      </c>
      <c r="O1678" s="36">
        <v>2.7499999999999898</v>
      </c>
      <c r="P1678" s="70">
        <v>3.19999999999999</v>
      </c>
      <c r="Q1678" s="36">
        <v>2.7499999999999898</v>
      </c>
      <c r="R1678" s="50">
        <v>2.9006869718112194</v>
      </c>
      <c r="S1678" s="50">
        <v>2.905527382762771</v>
      </c>
      <c r="T1678" s="50">
        <v>2.8716801020931073</v>
      </c>
      <c r="U1678" s="50">
        <v>2.9636379304180265</v>
      </c>
      <c r="V1678" s="50">
        <v>0.96</v>
      </c>
      <c r="W1678" s="50">
        <v>0.96305398776725637</v>
      </c>
      <c r="X1678" s="50">
        <v>1.1013513513513513</v>
      </c>
      <c r="Y1678" s="50">
        <v>0.92168260417742476</v>
      </c>
      <c r="Z1678" s="50">
        <v>1.01</v>
      </c>
      <c r="AA1678" s="51">
        <v>0.99</v>
      </c>
      <c r="AB1678" s="51">
        <v>1.02</v>
      </c>
      <c r="AC1678" s="51">
        <v>1</v>
      </c>
      <c r="AD1678" s="51">
        <v>1</v>
      </c>
      <c r="AE1678" s="51">
        <v>1</v>
      </c>
      <c r="AF1678" s="51">
        <v>1</v>
      </c>
      <c r="AG1678" s="52">
        <v>1</v>
      </c>
      <c r="AH1678" s="52">
        <v>1</v>
      </c>
      <c r="AI1678" s="53">
        <v>1572</v>
      </c>
      <c r="AJ1678" s="53">
        <v>1512</v>
      </c>
      <c r="AK1678" s="51">
        <v>2.9437888414922275</v>
      </c>
      <c r="AL1678" s="51">
        <v>2.9368884579943044</v>
      </c>
      <c r="AM1678" s="51">
        <v>2.9500579827590139</v>
      </c>
      <c r="AN1678" s="51">
        <v>2.9433783927595774</v>
      </c>
      <c r="AO1678" s="51">
        <v>2.9888329032733711</v>
      </c>
      <c r="AP1678" s="51">
        <v>2.980695366270925</v>
      </c>
      <c r="AQ1678" s="51">
        <v>2.9795585625866039</v>
      </c>
      <c r="AR1678" s="67">
        <v>0.05</v>
      </c>
      <c r="AS1678" s="99" t="s">
        <v>1591</v>
      </c>
      <c r="AT1678" s="54">
        <v>3.2872509565992973</v>
      </c>
      <c r="AU1678" s="54">
        <v>2.7477000551538127</v>
      </c>
      <c r="AV1678" s="55">
        <v>3.2372509565992975</v>
      </c>
      <c r="AW1678" s="55">
        <v>2.7921469612422642</v>
      </c>
      <c r="AX1678" s="56">
        <v>8.7250956599307372E-2</v>
      </c>
      <c r="AY1678" s="56">
        <v>-2.2999448461771266E-3</v>
      </c>
      <c r="AZ1678" s="56">
        <v>8.4951011753130246E-2</v>
      </c>
      <c r="BA1678" s="56">
        <v>8.9550901445484499E-2</v>
      </c>
      <c r="BB1678" s="61">
        <v>-142</v>
      </c>
      <c r="BC1678" s="57">
        <v>-130</v>
      </c>
      <c r="BD1678" s="57">
        <v>-104</v>
      </c>
      <c r="BE1678" s="57">
        <v>121</v>
      </c>
      <c r="BF1678" s="95">
        <v>0.58663704744463563</v>
      </c>
      <c r="BG1678" s="58">
        <v>0.56480414949231716</v>
      </c>
      <c r="BH1678" s="58">
        <v>0.5093340628801124</v>
      </c>
      <c r="BI1678" s="58">
        <v>0.45175690355453968</v>
      </c>
      <c r="BJ1678" s="57">
        <v>-134</v>
      </c>
      <c r="BK1678" s="57">
        <v>-129</v>
      </c>
      <c r="BL1678" s="57">
        <v>-104</v>
      </c>
      <c r="BM1678" s="57">
        <v>121</v>
      </c>
      <c r="BN1678" s="58">
        <v>0.57263943532926953</v>
      </c>
      <c r="BO1678" s="58">
        <v>0.564249926898994</v>
      </c>
      <c r="BP1678" s="58">
        <v>0.50892104423871587</v>
      </c>
      <c r="BQ1678" s="58">
        <v>0.45159175021547349</v>
      </c>
      <c r="BR1678" s="36">
        <v>3.9</v>
      </c>
      <c r="BS1678" s="36">
        <v>3.9</v>
      </c>
      <c r="BT1678" s="36">
        <v>0.49595</v>
      </c>
      <c r="BU1678" s="36">
        <v>0.2051</v>
      </c>
      <c r="BV1678" s="36">
        <v>0.224708021999693</v>
      </c>
      <c r="BW1678" s="36">
        <v>0.29236000000000001</v>
      </c>
    </row>
    <row r="1679" spans="1:75" s="36" customFormat="1" ht="16.75" customHeight="1" x14ac:dyDescent="0.2">
      <c r="A1679" s="36" t="s">
        <v>2058</v>
      </c>
      <c r="B1679" s="36">
        <v>2025020807</v>
      </c>
      <c r="C1679" s="35">
        <v>46045</v>
      </c>
      <c r="D1679" s="45" t="s">
        <v>9</v>
      </c>
      <c r="E1679" s="36" t="s">
        <v>23</v>
      </c>
      <c r="F1679" s="45">
        <v>1</v>
      </c>
      <c r="G1679" s="45">
        <v>2</v>
      </c>
      <c r="H1679" s="36" t="s">
        <v>45</v>
      </c>
      <c r="I1679" s="36" t="s">
        <v>421</v>
      </c>
      <c r="J1679" s="46" t="s">
        <v>194</v>
      </c>
      <c r="K1679" s="47">
        <v>2.96</v>
      </c>
      <c r="L1679" s="48">
        <v>0.15</v>
      </c>
      <c r="M1679" s="49">
        <v>0.1</v>
      </c>
      <c r="N1679" s="36">
        <v>2.7499999999999898</v>
      </c>
      <c r="O1679" s="36">
        <v>3.19999999999999</v>
      </c>
      <c r="P1679" s="70">
        <v>2.7499999999999898</v>
      </c>
      <c r="Q1679" s="36">
        <v>3.19999999999999</v>
      </c>
      <c r="R1679" s="50">
        <v>2.6869991093399497</v>
      </c>
      <c r="S1679" s="50">
        <v>3.212268283247905</v>
      </c>
      <c r="T1679" s="50">
        <v>2.5929541405130512</v>
      </c>
      <c r="U1679" s="50">
        <v>3.276513648912863</v>
      </c>
      <c r="V1679" s="50">
        <v>1.0349999999999999</v>
      </c>
      <c r="W1679" s="50">
        <v>1.0329456510400874</v>
      </c>
      <c r="X1679" s="50">
        <v>0.99664121039155873</v>
      </c>
      <c r="Y1679" s="50">
        <v>0.99452325726088764</v>
      </c>
      <c r="Z1679" s="50">
        <v>1.03</v>
      </c>
      <c r="AA1679" s="51">
        <v>0.96499999999999997</v>
      </c>
      <c r="AB1679" s="51">
        <v>1.02</v>
      </c>
      <c r="AC1679" s="51">
        <v>1</v>
      </c>
      <c r="AD1679" s="51">
        <v>1</v>
      </c>
      <c r="AE1679" s="51">
        <v>1</v>
      </c>
      <c r="AF1679" s="51">
        <v>1</v>
      </c>
      <c r="AG1679" s="52">
        <v>1</v>
      </c>
      <c r="AH1679" s="52">
        <v>1</v>
      </c>
      <c r="AI1679" s="53">
        <v>1587</v>
      </c>
      <c r="AJ1679" s="53">
        <v>1545</v>
      </c>
      <c r="AK1679" s="51">
        <v>2.7281805083651771</v>
      </c>
      <c r="AL1679" s="51">
        <v>2.7205926239789893</v>
      </c>
      <c r="AM1679" s="51">
        <v>3.26</v>
      </c>
      <c r="AN1679" s="51">
        <v>3.2528402424871858</v>
      </c>
      <c r="AO1679" s="51">
        <v>3.3563799318845291</v>
      </c>
      <c r="AP1679" s="51">
        <v>3.3492183918636513</v>
      </c>
      <c r="AQ1679" s="51">
        <v>3.3577999999999997</v>
      </c>
      <c r="AR1679" s="67">
        <v>-0.05</v>
      </c>
      <c r="AS1679" s="99" t="s">
        <v>1591</v>
      </c>
      <c r="AT1679" s="54">
        <v>2.7477000551538127</v>
      </c>
      <c r="AU1679" s="54">
        <v>3.2872509565992973</v>
      </c>
      <c r="AV1679" s="55">
        <v>2.7921469612422642</v>
      </c>
      <c r="AW1679" s="55">
        <v>3.2372509565992975</v>
      </c>
      <c r="AX1679" s="56">
        <v>-2.2999448461771266E-3</v>
      </c>
      <c r="AY1679" s="56">
        <v>8.7250956599307372E-2</v>
      </c>
      <c r="AZ1679" s="56">
        <v>8.4951011753130246E-2</v>
      </c>
      <c r="BA1679" s="56">
        <v>-8.9550901445484499E-2</v>
      </c>
      <c r="BB1679" s="61">
        <v>142</v>
      </c>
      <c r="BC1679" s="57">
        <v>130</v>
      </c>
      <c r="BD1679" s="57">
        <v>104</v>
      </c>
      <c r="BE1679" s="57">
        <v>-121</v>
      </c>
      <c r="BF1679" s="95">
        <v>0.41336295255536437</v>
      </c>
      <c r="BG1679" s="58">
        <v>0.43519585050768284</v>
      </c>
      <c r="BH1679" s="58">
        <v>0.4906659371198876</v>
      </c>
      <c r="BI1679" s="58">
        <v>0.54824309644546032</v>
      </c>
      <c r="BJ1679" s="57">
        <v>134</v>
      </c>
      <c r="BK1679" s="57">
        <v>129</v>
      </c>
      <c r="BL1679" s="57">
        <v>104</v>
      </c>
      <c r="BM1679" s="57">
        <v>-121</v>
      </c>
      <c r="BN1679" s="58">
        <v>0.42736056467073047</v>
      </c>
      <c r="BO1679" s="58">
        <v>0.43575007310100594</v>
      </c>
      <c r="BP1679" s="58">
        <v>0.49107895576128413</v>
      </c>
      <c r="BQ1679" s="58">
        <v>0.54840824978452651</v>
      </c>
      <c r="BR1679" s="36">
        <v>3.9</v>
      </c>
      <c r="BS1679" s="36">
        <v>3.95</v>
      </c>
      <c r="BT1679" s="36">
        <v>0.48771999999999999</v>
      </c>
      <c r="BU1679" s="36">
        <v>0.19899</v>
      </c>
      <c r="BV1679" s="36">
        <v>0.21811664894608099</v>
      </c>
      <c r="BW1679" s="36">
        <v>0.28667999999999999</v>
      </c>
    </row>
    <row r="1680" spans="1:75" s="36" customFormat="1" ht="16.75" customHeight="1" x14ac:dyDescent="0.2">
      <c r="A1680" s="36" t="s">
        <v>2059</v>
      </c>
      <c r="B1680" s="36">
        <v>2025020808</v>
      </c>
      <c r="C1680" s="35">
        <v>46045</v>
      </c>
      <c r="D1680" s="45" t="s">
        <v>6</v>
      </c>
      <c r="E1680" s="36" t="s">
        <v>20</v>
      </c>
      <c r="F1680" s="45">
        <v>2</v>
      </c>
      <c r="G1680" s="45">
        <v>2</v>
      </c>
      <c r="H1680" s="36" t="s">
        <v>8</v>
      </c>
      <c r="I1680" s="36" t="s">
        <v>1301</v>
      </c>
      <c r="J1680" s="36" t="s">
        <v>1168</v>
      </c>
      <c r="K1680" s="47">
        <v>2.96</v>
      </c>
      <c r="L1680" s="48">
        <v>0.15</v>
      </c>
      <c r="M1680" s="49">
        <v>0.1</v>
      </c>
      <c r="N1680" s="36">
        <v>3.2499999999999898</v>
      </c>
      <c r="O1680" s="36">
        <v>3.3999999999999901</v>
      </c>
      <c r="P1680" s="70">
        <v>3.2499999999999898</v>
      </c>
      <c r="Q1680" s="36">
        <v>3.3999999999999901</v>
      </c>
      <c r="R1680" s="50">
        <v>2.9323320889044453</v>
      </c>
      <c r="S1680" s="50">
        <v>3.0612445216525739</v>
      </c>
      <c r="T1680" s="50">
        <v>2.9030087680154009</v>
      </c>
      <c r="U1680" s="50">
        <v>3.1530818573021513</v>
      </c>
      <c r="V1680" s="50">
        <v>0.96</v>
      </c>
      <c r="W1680" s="50">
        <v>0.95702751457800772</v>
      </c>
      <c r="X1680" s="50">
        <v>1.1357254682386577</v>
      </c>
      <c r="Y1680" s="50">
        <v>0.99987867735458247</v>
      </c>
      <c r="Z1680" s="50">
        <v>1.06</v>
      </c>
      <c r="AA1680" s="51">
        <v>0.99</v>
      </c>
      <c r="AB1680" s="51">
        <v>1.03</v>
      </c>
      <c r="AC1680" s="51">
        <v>1</v>
      </c>
      <c r="AD1680" s="51">
        <v>1</v>
      </c>
      <c r="AE1680" s="51">
        <v>1</v>
      </c>
      <c r="AF1680" s="51">
        <v>1</v>
      </c>
      <c r="AG1680" s="52">
        <v>1</v>
      </c>
      <c r="AH1680" s="52">
        <v>1</v>
      </c>
      <c r="AI1680" s="53">
        <v>1574</v>
      </c>
      <c r="AJ1680" s="53">
        <v>1516</v>
      </c>
      <c r="AK1680" s="51">
        <v>2.8050033844250293</v>
      </c>
      <c r="AL1680" s="51">
        <v>2.8</v>
      </c>
      <c r="AM1680" s="51">
        <v>3.0294202777093076</v>
      </c>
      <c r="AN1680" s="51">
        <v>3.05</v>
      </c>
      <c r="AO1680" s="51">
        <v>3.2727241860043872</v>
      </c>
      <c r="AP1680" s="51">
        <v>3.2685534370464882</v>
      </c>
      <c r="AQ1680" s="51">
        <v>3.2111854943718661</v>
      </c>
      <c r="AR1680" s="67">
        <v>-0.05</v>
      </c>
      <c r="AS1680" s="99" t="s">
        <v>1591</v>
      </c>
      <c r="AT1680" s="54">
        <v>3.0685334499483741</v>
      </c>
      <c r="AU1680" s="54">
        <v>3.397094592363251</v>
      </c>
      <c r="AV1680" s="55">
        <v>3.1185334499483739</v>
      </c>
      <c r="AW1680" s="55">
        <v>3.3646541043546816</v>
      </c>
      <c r="AX1680" s="56">
        <v>-0.18146655005161572</v>
      </c>
      <c r="AY1680" s="56">
        <v>-2.9054076367391879E-3</v>
      </c>
      <c r="AZ1680" s="56">
        <v>-0.1843719576883549</v>
      </c>
      <c r="BA1680" s="56">
        <v>-0.17856114241487653</v>
      </c>
      <c r="BB1680" s="61">
        <v>125</v>
      </c>
      <c r="BC1680" s="57">
        <v>-173</v>
      </c>
      <c r="BD1680" s="57">
        <v>-142</v>
      </c>
      <c r="BE1680" s="57">
        <v>-109</v>
      </c>
      <c r="BF1680" s="95">
        <v>0.44474602733161483</v>
      </c>
      <c r="BG1680" s="58">
        <v>0.63367456396498245</v>
      </c>
      <c r="BH1680" s="58">
        <v>0.58750654104994737</v>
      </c>
      <c r="BI1680" s="58">
        <v>0.52175471550010077</v>
      </c>
      <c r="BJ1680" s="57">
        <v>118</v>
      </c>
      <c r="BK1680" s="57">
        <v>-174</v>
      </c>
      <c r="BL1680" s="57">
        <v>-144</v>
      </c>
      <c r="BM1680" s="57">
        <v>-110</v>
      </c>
      <c r="BN1680" s="58">
        <v>0.4578783418851527</v>
      </c>
      <c r="BO1680" s="58">
        <v>0.63522849309693896</v>
      </c>
      <c r="BP1680" s="58">
        <v>0.58997545278516439</v>
      </c>
      <c r="BQ1680" s="58">
        <v>0.5248613105176444</v>
      </c>
      <c r="BR1680" s="36">
        <v>3.9</v>
      </c>
      <c r="BS1680" s="36">
        <v>4</v>
      </c>
      <c r="BT1680" s="36">
        <v>0.48114000000000001</v>
      </c>
      <c r="BU1680" s="36">
        <v>0.19547999999999999</v>
      </c>
      <c r="BV1680" s="36">
        <v>0.21339213588629499</v>
      </c>
      <c r="BW1680" s="36">
        <v>0.27942</v>
      </c>
    </row>
    <row r="1681" spans="1:75" s="36" customFormat="1" ht="16.75" customHeight="1" x14ac:dyDescent="0.2">
      <c r="A1681" s="36" t="s">
        <v>2060</v>
      </c>
      <c r="B1681" s="36">
        <v>2025020808</v>
      </c>
      <c r="C1681" s="35">
        <v>46045</v>
      </c>
      <c r="D1681" s="45" t="s">
        <v>9</v>
      </c>
      <c r="E1681" s="36" t="s">
        <v>40</v>
      </c>
      <c r="F1681" s="45">
        <v>2</v>
      </c>
      <c r="G1681" s="45">
        <v>2</v>
      </c>
      <c r="H1681" s="36" t="s">
        <v>11</v>
      </c>
      <c r="I1681" s="36" t="s">
        <v>526</v>
      </c>
      <c r="J1681" s="46" t="s">
        <v>182</v>
      </c>
      <c r="K1681" s="47">
        <v>2.96</v>
      </c>
      <c r="L1681" s="48">
        <v>0.15</v>
      </c>
      <c r="M1681" s="49">
        <v>0.1</v>
      </c>
      <c r="N1681" s="36">
        <v>3.3999999999999901</v>
      </c>
      <c r="O1681" s="36">
        <v>3.2499999999999898</v>
      </c>
      <c r="P1681" s="70">
        <v>3.3999999999999901</v>
      </c>
      <c r="Q1681" s="36">
        <v>3.2499999999999898</v>
      </c>
      <c r="R1681" s="50">
        <v>2.9907320921555662</v>
      </c>
      <c r="S1681" s="50">
        <v>3.5143486062991989</v>
      </c>
      <c r="T1681" s="50">
        <v>2.9458711107732327</v>
      </c>
      <c r="U1681" s="50">
        <v>3.5143486062991989</v>
      </c>
      <c r="V1681" s="50">
        <v>1.0275000000000001</v>
      </c>
      <c r="W1681" s="50">
        <v>1.0328904656929507</v>
      </c>
      <c r="X1681" s="50">
        <v>1.0234527965234148</v>
      </c>
      <c r="Y1681" s="50">
        <v>0.94763627852196941</v>
      </c>
      <c r="Z1681" s="50">
        <v>1.03</v>
      </c>
      <c r="AA1681" s="51">
        <v>0.98499999999999999</v>
      </c>
      <c r="AB1681" s="51">
        <v>1</v>
      </c>
      <c r="AC1681" s="51">
        <v>1</v>
      </c>
      <c r="AD1681" s="51">
        <v>1</v>
      </c>
      <c r="AE1681" s="51">
        <v>1</v>
      </c>
      <c r="AF1681" s="51">
        <v>1</v>
      </c>
      <c r="AG1681" s="52">
        <v>1</v>
      </c>
      <c r="AH1681" s="52">
        <v>1</v>
      </c>
      <c r="AI1681" s="53">
        <v>1564</v>
      </c>
      <c r="AJ1681" s="53">
        <v>1504</v>
      </c>
      <c r="AK1681" s="51">
        <v>2.9596408849695641</v>
      </c>
      <c r="AL1681" s="51">
        <v>2.98</v>
      </c>
      <c r="AM1681" s="51">
        <v>3.3617473859864271</v>
      </c>
      <c r="AN1681" s="51">
        <v>3.35</v>
      </c>
      <c r="AO1681" s="51">
        <v>3.4899570696050359</v>
      </c>
      <c r="AP1681" s="51">
        <v>3.5094303688375068</v>
      </c>
      <c r="AQ1681" s="51">
        <v>3.4625998075660198</v>
      </c>
      <c r="AR1681" s="67">
        <v>0.05</v>
      </c>
      <c r="AS1681" s="99" t="s">
        <v>1591</v>
      </c>
      <c r="AT1681" s="54">
        <v>3.397094592363251</v>
      </c>
      <c r="AU1681" s="54">
        <v>3.0685334499483741</v>
      </c>
      <c r="AV1681" s="55">
        <v>3.3646541043546816</v>
      </c>
      <c r="AW1681" s="55">
        <v>3.1185334499483739</v>
      </c>
      <c r="AX1681" s="56">
        <v>-2.9054076367391879E-3</v>
      </c>
      <c r="AY1681" s="56">
        <v>-0.18146655005161572</v>
      </c>
      <c r="AZ1681" s="56">
        <v>-0.1843719576883549</v>
      </c>
      <c r="BA1681" s="56">
        <v>0.17856114241487653</v>
      </c>
      <c r="BB1681" s="61">
        <v>-125</v>
      </c>
      <c r="BC1681" s="57">
        <v>173</v>
      </c>
      <c r="BD1681" s="57">
        <v>142</v>
      </c>
      <c r="BE1681" s="57">
        <v>109</v>
      </c>
      <c r="BF1681" s="95">
        <v>0.55525397266838517</v>
      </c>
      <c r="BG1681" s="58">
        <v>0.36632543603501755</v>
      </c>
      <c r="BH1681" s="58">
        <v>0.41249345895005268</v>
      </c>
      <c r="BI1681" s="58">
        <v>0.47824528449989928</v>
      </c>
      <c r="BJ1681" s="57">
        <v>-118</v>
      </c>
      <c r="BK1681" s="57">
        <v>174</v>
      </c>
      <c r="BL1681" s="57">
        <v>144</v>
      </c>
      <c r="BM1681" s="57">
        <v>110</v>
      </c>
      <c r="BN1681" s="58">
        <v>0.54212165811484736</v>
      </c>
      <c r="BO1681" s="58">
        <v>0.36477150690306109</v>
      </c>
      <c r="BP1681" s="58">
        <v>0.41002454721483567</v>
      </c>
      <c r="BQ1681" s="58">
        <v>0.4751386894823556</v>
      </c>
      <c r="BR1681" s="36">
        <v>3.9</v>
      </c>
      <c r="BS1681" s="36">
        <v>4.05</v>
      </c>
      <c r="BT1681" s="36">
        <v>0.47333999999999998</v>
      </c>
      <c r="BU1681" s="36">
        <v>0.18934999999999999</v>
      </c>
      <c r="BV1681" s="36">
        <v>0.206695921753558</v>
      </c>
      <c r="BW1681" s="36">
        <v>0.27327000000000001</v>
      </c>
    </row>
    <row r="1682" spans="1:75" s="36" customFormat="1" ht="16.75" customHeight="1" x14ac:dyDescent="0.2">
      <c r="A1682" s="36" t="s">
        <v>2061</v>
      </c>
      <c r="B1682" s="36">
        <v>2025020810</v>
      </c>
      <c r="C1682" s="35">
        <v>46046</v>
      </c>
      <c r="D1682" s="45" t="s">
        <v>6</v>
      </c>
      <c r="E1682" s="36" t="s">
        <v>5</v>
      </c>
      <c r="F1682" s="45">
        <v>1</v>
      </c>
      <c r="G1682" s="45">
        <v>2</v>
      </c>
      <c r="H1682" s="36" t="s">
        <v>36</v>
      </c>
      <c r="I1682" s="36" t="s">
        <v>322</v>
      </c>
      <c r="J1682" s="46" t="s">
        <v>274</v>
      </c>
      <c r="K1682" s="47">
        <v>2.96</v>
      </c>
      <c r="L1682" s="48">
        <v>0.15</v>
      </c>
      <c r="M1682" s="49">
        <v>0.1</v>
      </c>
      <c r="N1682" s="36">
        <v>3.0999999999999899</v>
      </c>
      <c r="O1682" s="36">
        <v>3.0499999999999901</v>
      </c>
      <c r="P1682" s="70">
        <v>3.0999999999999899</v>
      </c>
      <c r="Q1682" s="36">
        <v>3.0499999999999901</v>
      </c>
      <c r="R1682" s="50">
        <v>3.1213153769306148</v>
      </c>
      <c r="S1682" s="50">
        <v>3.0763019572469772</v>
      </c>
      <c r="T1682" s="50">
        <v>3.0588890693920026</v>
      </c>
      <c r="U1682" s="50">
        <v>3.0763019572469772</v>
      </c>
      <c r="V1682" s="50">
        <v>0.97</v>
      </c>
      <c r="W1682" s="50">
        <v>0.95751047349149665</v>
      </c>
      <c r="X1682" s="50">
        <v>0.98861499659286944</v>
      </c>
      <c r="Y1682" s="50">
        <v>0.9827176825693591</v>
      </c>
      <c r="Z1682" s="50">
        <v>0.99</v>
      </c>
      <c r="AA1682" s="51">
        <v>0.98</v>
      </c>
      <c r="AB1682" s="51">
        <v>1</v>
      </c>
      <c r="AC1682" s="51">
        <v>1</v>
      </c>
      <c r="AD1682" s="51">
        <v>1</v>
      </c>
      <c r="AE1682" s="51">
        <v>1</v>
      </c>
      <c r="AF1682" s="51">
        <v>1</v>
      </c>
      <c r="AG1682" s="52">
        <v>1</v>
      </c>
      <c r="AH1682" s="52">
        <v>1</v>
      </c>
      <c r="AI1682" s="53">
        <v>1588</v>
      </c>
      <c r="AJ1682" s="53">
        <v>1526</v>
      </c>
      <c r="AK1682" s="51">
        <v>3.13</v>
      </c>
      <c r="AL1682" s="51">
        <v>3.15</v>
      </c>
      <c r="AM1682" s="51">
        <v>3.05</v>
      </c>
      <c r="AN1682" s="51">
        <v>3.03</v>
      </c>
      <c r="AO1682" s="51">
        <v>3.1880743513572143</v>
      </c>
      <c r="AP1682" s="51">
        <v>3.166694039304808</v>
      </c>
      <c r="AQ1682" s="51">
        <v>3.0194999999999999</v>
      </c>
      <c r="AR1682" s="67">
        <v>0</v>
      </c>
      <c r="AS1682" s="99" t="s">
        <v>1591</v>
      </c>
      <c r="AT1682" s="54">
        <v>3.1491734451125732</v>
      </c>
      <c r="AU1682" s="54">
        <v>3.0388283591428671</v>
      </c>
      <c r="AV1682" s="55">
        <v>3.1491734451125732</v>
      </c>
      <c r="AW1682" s="55">
        <v>3.0239229208581642</v>
      </c>
      <c r="AX1682" s="56">
        <v>4.9173445112583369E-2</v>
      </c>
      <c r="AY1682" s="56">
        <v>-1.1171640857122966E-2</v>
      </c>
      <c r="AZ1682" s="56">
        <v>3.8001804255460403E-2</v>
      </c>
      <c r="BA1682" s="56">
        <v>6.0345085969706336E-2</v>
      </c>
      <c r="BB1682" s="61">
        <v>-109</v>
      </c>
      <c r="BC1682" s="57">
        <v>-144</v>
      </c>
      <c r="BD1682" s="57">
        <v>-117</v>
      </c>
      <c r="BE1682" s="57">
        <v>109</v>
      </c>
      <c r="BF1682" s="95">
        <v>0.52213140514314471</v>
      </c>
      <c r="BG1682" s="58">
        <v>0.59041823248614256</v>
      </c>
      <c r="BH1682" s="58">
        <v>0.5389004166058603</v>
      </c>
      <c r="BI1682" s="58">
        <v>0.47869288381436026</v>
      </c>
      <c r="BJ1682" s="57">
        <v>-110</v>
      </c>
      <c r="BK1682" s="57">
        <v>-143</v>
      </c>
      <c r="BL1682" s="57">
        <v>-116</v>
      </c>
      <c r="BM1682" s="57">
        <v>110</v>
      </c>
      <c r="BN1682" s="58">
        <v>0.52437798518238865</v>
      </c>
      <c r="BO1682" s="58">
        <v>0.58830197939868112</v>
      </c>
      <c r="BP1682" s="58">
        <v>0.53639078510517957</v>
      </c>
      <c r="BQ1682" s="58">
        <v>0.47633407845235465</v>
      </c>
      <c r="BR1682" s="36">
        <v>3.9</v>
      </c>
      <c r="BS1682" s="36">
        <v>4.0999999999999996</v>
      </c>
      <c r="BT1682" s="36">
        <v>0.4677</v>
      </c>
      <c r="BU1682" s="36">
        <v>0.18609000000000001</v>
      </c>
      <c r="BV1682" s="36">
        <v>0.20297332082633401</v>
      </c>
      <c r="BW1682" s="36">
        <v>0.26927000000000001</v>
      </c>
    </row>
    <row r="1683" spans="1:75" s="36" customFormat="1" ht="16.75" customHeight="1" x14ac:dyDescent="0.2">
      <c r="A1683" s="36" t="s">
        <v>2062</v>
      </c>
      <c r="B1683" s="36">
        <v>2025020810</v>
      </c>
      <c r="C1683" s="35">
        <v>46046</v>
      </c>
      <c r="D1683" s="45" t="s">
        <v>9</v>
      </c>
      <c r="E1683" s="36" t="s">
        <v>37</v>
      </c>
      <c r="F1683" s="45">
        <v>2</v>
      </c>
      <c r="G1683" s="45">
        <v>1</v>
      </c>
      <c r="H1683" s="36" t="s">
        <v>38</v>
      </c>
      <c r="I1683" s="36" t="s">
        <v>489</v>
      </c>
      <c r="J1683" s="46" t="s">
        <v>176</v>
      </c>
      <c r="K1683" s="47">
        <v>2.96</v>
      </c>
      <c r="L1683" s="48">
        <v>0.15</v>
      </c>
      <c r="M1683" s="49">
        <v>0.1</v>
      </c>
      <c r="N1683" s="36">
        <v>3.0499999999999901</v>
      </c>
      <c r="O1683" s="36">
        <v>3.0999999999999899</v>
      </c>
      <c r="P1683" s="70">
        <v>3.0499999999999901</v>
      </c>
      <c r="Q1683" s="36">
        <v>3.0999999999999899</v>
      </c>
      <c r="R1683" s="50">
        <v>2.9339290287592217</v>
      </c>
      <c r="S1683" s="50">
        <v>2.9181809599231343</v>
      </c>
      <c r="T1683" s="50">
        <v>2.8752504481840373</v>
      </c>
      <c r="U1683" s="50">
        <v>2.9473627695223659</v>
      </c>
      <c r="V1683" s="50">
        <v>1.0449999999999999</v>
      </c>
      <c r="W1683" s="50">
        <v>1.0398742800952707</v>
      </c>
      <c r="X1683" s="50">
        <v>1.0304054054054053</v>
      </c>
      <c r="Y1683" s="50">
        <v>1.0574324324324325</v>
      </c>
      <c r="Z1683" s="50">
        <v>1.06</v>
      </c>
      <c r="AA1683" s="51">
        <v>0.98</v>
      </c>
      <c r="AB1683" s="51">
        <v>1.01</v>
      </c>
      <c r="AC1683" s="51">
        <v>1</v>
      </c>
      <c r="AD1683" s="51">
        <v>1</v>
      </c>
      <c r="AE1683" s="51">
        <v>1</v>
      </c>
      <c r="AF1683" s="51">
        <v>1</v>
      </c>
      <c r="AG1683" s="52">
        <v>1</v>
      </c>
      <c r="AH1683" s="52">
        <v>1</v>
      </c>
      <c r="AI1683" s="53">
        <v>1582</v>
      </c>
      <c r="AJ1683" s="53">
        <v>1470</v>
      </c>
      <c r="AK1683" s="51">
        <v>2.9088443404053028</v>
      </c>
      <c r="AL1683" s="51">
        <v>2.89</v>
      </c>
      <c r="AM1683" s="51">
        <v>2.9263003899148936</v>
      </c>
      <c r="AN1683" s="51">
        <v>2.95</v>
      </c>
      <c r="AO1683" s="51">
        <v>3.1405024951965572</v>
      </c>
      <c r="AP1683" s="51">
        <v>3.133417893544852</v>
      </c>
      <c r="AQ1683" s="51">
        <v>3.1018784133097874</v>
      </c>
      <c r="AR1683" s="67">
        <v>0</v>
      </c>
      <c r="AS1683" s="99" t="s">
        <v>1591</v>
      </c>
      <c r="AT1683" s="54">
        <v>3.0388283591428671</v>
      </c>
      <c r="AU1683" s="54">
        <v>3.1491734451125732</v>
      </c>
      <c r="AV1683" s="55">
        <v>3.0239229208581642</v>
      </c>
      <c r="AW1683" s="55">
        <v>3.1491734451125732</v>
      </c>
      <c r="AX1683" s="56">
        <v>-1.1171640857122966E-2</v>
      </c>
      <c r="AY1683" s="56">
        <v>4.9173445112583369E-2</v>
      </c>
      <c r="AZ1683" s="56">
        <v>3.8001804255460403E-2</v>
      </c>
      <c r="BA1683" s="56">
        <v>-6.0345085969706336E-2</v>
      </c>
      <c r="BB1683" s="61">
        <v>109</v>
      </c>
      <c r="BC1683" s="57">
        <v>144</v>
      </c>
      <c r="BD1683" s="57">
        <v>117</v>
      </c>
      <c r="BE1683" s="57">
        <v>-109</v>
      </c>
      <c r="BF1683" s="95">
        <v>0.47786859485685529</v>
      </c>
      <c r="BG1683" s="58">
        <v>0.40958176751385744</v>
      </c>
      <c r="BH1683" s="58">
        <v>0.4610995833941397</v>
      </c>
      <c r="BI1683" s="58">
        <v>0.52130711618563974</v>
      </c>
      <c r="BJ1683" s="57">
        <v>110</v>
      </c>
      <c r="BK1683" s="57">
        <v>143</v>
      </c>
      <c r="BL1683" s="57">
        <v>116</v>
      </c>
      <c r="BM1683" s="57">
        <v>-110</v>
      </c>
      <c r="BN1683" s="58">
        <v>0.47562201481761135</v>
      </c>
      <c r="BO1683" s="58">
        <v>0.41169802060131888</v>
      </c>
      <c r="BP1683" s="58">
        <v>0.46360921489482043</v>
      </c>
      <c r="BQ1683" s="58">
        <v>0.52366592154764535</v>
      </c>
      <c r="BR1683" s="36">
        <v>3.9</v>
      </c>
      <c r="BS1683" s="36">
        <v>4.1500000000000004</v>
      </c>
      <c r="BT1683" s="36">
        <v>0.46182000000000001</v>
      </c>
      <c r="BU1683" s="36">
        <v>0.18165000000000001</v>
      </c>
      <c r="BV1683" s="36">
        <v>0.19794913148660701</v>
      </c>
      <c r="BW1683" s="36">
        <v>0.26399</v>
      </c>
    </row>
    <row r="1684" spans="1:75" s="36" customFormat="1" ht="16.75" customHeight="1" x14ac:dyDescent="0.2">
      <c r="A1684" s="36" t="s">
        <v>2063</v>
      </c>
      <c r="B1684" s="36">
        <v>2025020811</v>
      </c>
      <c r="C1684" s="35">
        <v>46046</v>
      </c>
      <c r="D1684" s="45" t="s">
        <v>6</v>
      </c>
      <c r="E1684" s="36" t="s">
        <v>15</v>
      </c>
      <c r="F1684" s="45">
        <v>2</v>
      </c>
      <c r="G1684" s="45">
        <v>1</v>
      </c>
      <c r="H1684" s="36" t="s">
        <v>44</v>
      </c>
      <c r="I1684" s="36" t="s">
        <v>358</v>
      </c>
      <c r="J1684" s="46" t="s">
        <v>191</v>
      </c>
      <c r="K1684" s="47">
        <v>2.96</v>
      </c>
      <c r="L1684" s="48">
        <v>0.15</v>
      </c>
      <c r="M1684" s="49">
        <v>0.1</v>
      </c>
      <c r="N1684" s="36">
        <v>3.0999999999999899</v>
      </c>
      <c r="O1684" s="36">
        <v>2.94999999999999</v>
      </c>
      <c r="P1684" s="70">
        <v>3.0999999999999899</v>
      </c>
      <c r="Q1684" s="36">
        <v>2.94999999999999</v>
      </c>
      <c r="R1684" s="50">
        <v>3.2274169864160274</v>
      </c>
      <c r="S1684" s="50">
        <v>3.0686416916834083</v>
      </c>
      <c r="T1684" s="50">
        <v>3.0660461370952259</v>
      </c>
      <c r="U1684" s="50">
        <v>3.0686416916834083</v>
      </c>
      <c r="V1684" s="50">
        <v>0.96</v>
      </c>
      <c r="W1684" s="50">
        <v>0.96305398776725637</v>
      </c>
      <c r="X1684" s="50">
        <v>1.0594597642595973</v>
      </c>
      <c r="Y1684" s="50">
        <v>0.95945945945945943</v>
      </c>
      <c r="Z1684" s="50">
        <v>0.97</v>
      </c>
      <c r="AA1684" s="51">
        <v>0.95</v>
      </c>
      <c r="AB1684" s="51">
        <v>1</v>
      </c>
      <c r="AC1684" s="51">
        <v>1</v>
      </c>
      <c r="AD1684" s="51">
        <v>1</v>
      </c>
      <c r="AE1684" s="51">
        <v>1</v>
      </c>
      <c r="AF1684" s="51">
        <v>1</v>
      </c>
      <c r="AG1684" s="52">
        <v>1</v>
      </c>
      <c r="AH1684" s="52">
        <v>1</v>
      </c>
      <c r="AI1684" s="53">
        <v>1581</v>
      </c>
      <c r="AJ1684" s="53">
        <v>1539</v>
      </c>
      <c r="AK1684" s="51">
        <v>3.06</v>
      </c>
      <c r="AL1684" s="51">
        <v>3.082691985222592</v>
      </c>
      <c r="AM1684" s="51">
        <v>2.95</v>
      </c>
      <c r="AN1684" s="51">
        <v>2.9677962537525113</v>
      </c>
      <c r="AO1684" s="51">
        <v>2.8959999533848406</v>
      </c>
      <c r="AP1684" s="51">
        <v>2.9080873265170504</v>
      </c>
      <c r="AQ1684" s="51">
        <v>2.8614999999999999</v>
      </c>
      <c r="AR1684" s="67">
        <v>0</v>
      </c>
      <c r="AS1684" s="99" t="s">
        <v>1591</v>
      </c>
      <c r="AT1684" s="54">
        <v>2.9298719439188683</v>
      </c>
      <c r="AU1684" s="54">
        <v>2.8415855067567568</v>
      </c>
      <c r="AV1684" s="55">
        <v>2.9298719439188683</v>
      </c>
      <c r="AW1684" s="55">
        <v>2.8359453055680532</v>
      </c>
      <c r="AX1684" s="56">
        <v>-0.17012805608112158</v>
      </c>
      <c r="AY1684" s="56">
        <v>-0.10841449324323316</v>
      </c>
      <c r="AZ1684" s="56">
        <v>-0.27854254932435474</v>
      </c>
      <c r="BA1684" s="56">
        <v>-6.1713562837888425E-2</v>
      </c>
      <c r="BB1684" s="61">
        <v>-109</v>
      </c>
      <c r="BC1684" s="57">
        <v>-110</v>
      </c>
      <c r="BD1684" s="57">
        <v>116</v>
      </c>
      <c r="BE1684" s="57">
        <v>144</v>
      </c>
      <c r="BF1684" s="95">
        <v>0.52129694345334188</v>
      </c>
      <c r="BG1684" s="58">
        <v>0.52362364991077626</v>
      </c>
      <c r="BH1684" s="58">
        <v>0.46205369490740233</v>
      </c>
      <c r="BI1684" s="58">
        <v>0.40916436584307503</v>
      </c>
      <c r="BJ1684" s="57">
        <v>-109</v>
      </c>
      <c r="BK1684" s="57">
        <v>-109</v>
      </c>
      <c r="BL1684" s="57">
        <v>117</v>
      </c>
      <c r="BM1684" s="57">
        <v>145</v>
      </c>
      <c r="BN1684" s="58">
        <v>0.52175882379668614</v>
      </c>
      <c r="BO1684" s="58">
        <v>0.52263216531400991</v>
      </c>
      <c r="BP1684" s="58">
        <v>0.46097724092289316</v>
      </c>
      <c r="BQ1684" s="58">
        <v>0.40824302197442575</v>
      </c>
      <c r="BR1684" s="36">
        <v>3.9</v>
      </c>
      <c r="BS1684" s="36">
        <v>4.2</v>
      </c>
      <c r="BT1684" s="36">
        <v>0.45334000000000002</v>
      </c>
      <c r="BU1684" s="36">
        <v>0.17748</v>
      </c>
      <c r="BV1684" s="36">
        <v>0.19336282221689499</v>
      </c>
      <c r="BW1684" s="36">
        <v>0.25962000000000002</v>
      </c>
    </row>
    <row r="1685" spans="1:75" s="36" customFormat="1" ht="16.75" customHeight="1" x14ac:dyDescent="0.2">
      <c r="A1685" s="36" t="s">
        <v>2064</v>
      </c>
      <c r="B1685" s="36">
        <v>2025020811</v>
      </c>
      <c r="C1685" s="35">
        <v>46046</v>
      </c>
      <c r="D1685" s="45" t="s">
        <v>9</v>
      </c>
      <c r="E1685" s="36" t="s">
        <v>35</v>
      </c>
      <c r="F1685" s="45">
        <v>1</v>
      </c>
      <c r="G1685" s="45">
        <v>2</v>
      </c>
      <c r="H1685" s="36" t="s">
        <v>45</v>
      </c>
      <c r="I1685" s="36" t="s">
        <v>360</v>
      </c>
      <c r="J1685" s="46" t="s">
        <v>172</v>
      </c>
      <c r="K1685" s="47">
        <v>2.96</v>
      </c>
      <c r="L1685" s="48">
        <v>0.15</v>
      </c>
      <c r="M1685" s="49">
        <v>0.1</v>
      </c>
      <c r="N1685" s="36">
        <v>2.94999999999999</v>
      </c>
      <c r="O1685" s="36">
        <v>3.0999999999999899</v>
      </c>
      <c r="P1685" s="70">
        <v>2.94999999999999</v>
      </c>
      <c r="Q1685" s="36">
        <v>3.0999999999999899</v>
      </c>
      <c r="R1685" s="50">
        <v>2.9542177641969083</v>
      </c>
      <c r="S1685" s="50">
        <v>3.3075760069292168</v>
      </c>
      <c r="T1685" s="50">
        <v>2.9542177641969083</v>
      </c>
      <c r="U1685" s="50">
        <v>3.3075760069292168</v>
      </c>
      <c r="V1685" s="50">
        <v>1.0349999999999999</v>
      </c>
      <c r="W1685" s="50">
        <v>1.0329456510400874</v>
      </c>
      <c r="X1685" s="50">
        <v>0.99662162162162171</v>
      </c>
      <c r="Y1685" s="50">
        <v>1.0337837837837838</v>
      </c>
      <c r="Z1685" s="50">
        <v>0.99094124800379646</v>
      </c>
      <c r="AA1685" s="51">
        <v>1</v>
      </c>
      <c r="AB1685" s="51">
        <v>1</v>
      </c>
      <c r="AC1685" s="51">
        <v>1</v>
      </c>
      <c r="AD1685" s="51">
        <v>1</v>
      </c>
      <c r="AE1685" s="51">
        <v>1</v>
      </c>
      <c r="AF1685" s="51">
        <v>1</v>
      </c>
      <c r="AG1685" s="52">
        <v>1</v>
      </c>
      <c r="AH1685" s="52">
        <v>1</v>
      </c>
      <c r="AI1685" s="53">
        <v>1599</v>
      </c>
      <c r="AJ1685" s="53">
        <v>1557</v>
      </c>
      <c r="AK1685" s="51">
        <v>2.84</v>
      </c>
      <c r="AL1685" s="51">
        <v>2.8571326646295359</v>
      </c>
      <c r="AM1685" s="51">
        <v>3.1360009022084081</v>
      </c>
      <c r="AN1685" s="51">
        <v>3.1617371679165291</v>
      </c>
      <c r="AO1685" s="51">
        <v>3.1337214019744972</v>
      </c>
      <c r="AP1685" s="51">
        <v>3.1553052161044004</v>
      </c>
      <c r="AQ1685" s="51">
        <v>3.1075926477754314</v>
      </c>
      <c r="AR1685" s="67">
        <v>0</v>
      </c>
      <c r="AS1685" s="99" t="s">
        <v>1591</v>
      </c>
      <c r="AT1685" s="54">
        <v>2.8415855067567568</v>
      </c>
      <c r="AU1685" s="54">
        <v>2.9298719439188683</v>
      </c>
      <c r="AV1685" s="55">
        <v>2.8359453055680532</v>
      </c>
      <c r="AW1685" s="55">
        <v>2.9298719439188683</v>
      </c>
      <c r="AX1685" s="56">
        <v>-0.10841449324323316</v>
      </c>
      <c r="AY1685" s="56">
        <v>-0.17012805608112158</v>
      </c>
      <c r="AZ1685" s="56">
        <v>-0.27854254932435474</v>
      </c>
      <c r="BA1685" s="56">
        <v>6.1713562837888425E-2</v>
      </c>
      <c r="BB1685" s="61">
        <v>109</v>
      </c>
      <c r="BC1685" s="57">
        <v>110</v>
      </c>
      <c r="BD1685" s="57">
        <v>-116</v>
      </c>
      <c r="BE1685" s="57">
        <v>-144</v>
      </c>
      <c r="BF1685" s="95">
        <v>0.47870305654665812</v>
      </c>
      <c r="BG1685" s="58">
        <v>0.4763763500892238</v>
      </c>
      <c r="BH1685" s="58">
        <v>0.53794630509259767</v>
      </c>
      <c r="BI1685" s="58">
        <v>0.59083563415692497</v>
      </c>
      <c r="BJ1685" s="57">
        <v>109</v>
      </c>
      <c r="BK1685" s="57">
        <v>109</v>
      </c>
      <c r="BL1685" s="57">
        <v>-117</v>
      </c>
      <c r="BM1685" s="57">
        <v>-145</v>
      </c>
      <c r="BN1685" s="58">
        <v>0.47824117620331386</v>
      </c>
      <c r="BO1685" s="58">
        <v>0.47736783468599009</v>
      </c>
      <c r="BP1685" s="58">
        <v>0.53902275907710684</v>
      </c>
      <c r="BQ1685" s="58">
        <v>0.59175697802557425</v>
      </c>
      <c r="BR1685" s="36">
        <v>3.9</v>
      </c>
      <c r="BS1685" s="36">
        <v>4.25</v>
      </c>
      <c r="BT1685" s="36">
        <v>0.44727</v>
      </c>
      <c r="BU1685" s="36">
        <v>0.17222999999999999</v>
      </c>
      <c r="BV1685" s="36">
        <v>0.18709060690658999</v>
      </c>
      <c r="BW1685" s="36">
        <v>0.25165999999999999</v>
      </c>
    </row>
    <row r="1686" spans="1:75" s="36" customFormat="1" ht="16.75" customHeight="1" x14ac:dyDescent="0.2">
      <c r="A1686" s="36" t="s">
        <v>2065</v>
      </c>
      <c r="B1686" s="36">
        <v>2025020813</v>
      </c>
      <c r="C1686" s="35">
        <v>46046</v>
      </c>
      <c r="D1686" s="45" t="s">
        <v>6</v>
      </c>
      <c r="E1686" s="36" t="s">
        <v>42</v>
      </c>
      <c r="F1686" s="45">
        <v>1</v>
      </c>
      <c r="G1686" s="45">
        <v>1</v>
      </c>
      <c r="H1686" s="36" t="s">
        <v>46</v>
      </c>
      <c r="I1686" s="36" t="s">
        <v>444</v>
      </c>
      <c r="J1686" s="46" t="s">
        <v>396</v>
      </c>
      <c r="K1686" s="47">
        <v>2.96</v>
      </c>
      <c r="L1686" s="48">
        <v>0.15</v>
      </c>
      <c r="M1686" s="49">
        <v>0.1</v>
      </c>
      <c r="N1686" s="36">
        <v>3.19999999999999</v>
      </c>
      <c r="O1686" s="36">
        <v>2.8999999999999901</v>
      </c>
      <c r="P1686" s="70">
        <v>3.19999999999999</v>
      </c>
      <c r="Q1686" s="36">
        <v>2.8999999999999901</v>
      </c>
      <c r="R1686" s="50">
        <v>3.153383573421229</v>
      </c>
      <c r="S1686" s="50">
        <v>2.690572471224185</v>
      </c>
      <c r="T1686" s="50">
        <v>3.153383573421229</v>
      </c>
      <c r="U1686" s="50">
        <v>2.7309310582925477</v>
      </c>
      <c r="V1686" s="50">
        <v>0.95</v>
      </c>
      <c r="W1686" s="50">
        <v>0.95302926576458757</v>
      </c>
      <c r="X1686" s="50">
        <v>1.0439189189189189</v>
      </c>
      <c r="Y1686" s="50">
        <v>1.0381094767434551</v>
      </c>
      <c r="Z1686" s="50">
        <v>0.97499999999999998</v>
      </c>
      <c r="AA1686" s="51">
        <v>1</v>
      </c>
      <c r="AB1686" s="51">
        <v>1.0149999999999999</v>
      </c>
      <c r="AC1686" s="51">
        <v>1</v>
      </c>
      <c r="AD1686" s="51">
        <v>1</v>
      </c>
      <c r="AE1686" s="51">
        <v>1</v>
      </c>
      <c r="AF1686" s="51">
        <v>1</v>
      </c>
      <c r="AG1686" s="52">
        <v>1</v>
      </c>
      <c r="AH1686" s="52">
        <v>1</v>
      </c>
      <c r="AI1686" s="53">
        <v>1591</v>
      </c>
      <c r="AJ1686" s="53">
        <v>1499</v>
      </c>
      <c r="AK1686" s="51">
        <v>3.3615080709533873</v>
      </c>
      <c r="AL1686" s="51">
        <v>3.36</v>
      </c>
      <c r="AM1686" s="51">
        <v>2.75</v>
      </c>
      <c r="AN1686" s="51">
        <v>2.7410858706836274</v>
      </c>
      <c r="AO1686" s="51">
        <v>2.717935423835673</v>
      </c>
      <c r="AP1686" s="51">
        <v>2.703741334176859</v>
      </c>
      <c r="AQ1686" s="51">
        <v>2.6812499999999999</v>
      </c>
      <c r="AR1686" s="67">
        <v>0</v>
      </c>
      <c r="AS1686" s="99" t="s">
        <v>1591</v>
      </c>
      <c r="AT1686" s="54">
        <v>3.4003584733545074</v>
      </c>
      <c r="AU1686" s="54">
        <v>2.9607912600379009</v>
      </c>
      <c r="AV1686" s="55">
        <v>3.4003584733545074</v>
      </c>
      <c r="AW1686" s="55">
        <v>2.9640532211241366</v>
      </c>
      <c r="AX1686" s="56">
        <v>0.2003584733545174</v>
      </c>
      <c r="AY1686" s="56">
        <v>6.0791260037910799E-2</v>
      </c>
      <c r="AZ1686" s="56">
        <v>0.2611497333924282</v>
      </c>
      <c r="BA1686" s="56">
        <v>0.1395672133166066</v>
      </c>
      <c r="BB1686" s="61">
        <v>-132</v>
      </c>
      <c r="BC1686" s="57">
        <v>-161</v>
      </c>
      <c r="BD1686" s="57">
        <v>-131</v>
      </c>
      <c r="BE1686" s="57">
        <v>-102</v>
      </c>
      <c r="BF1686" s="95">
        <v>0.56986716378999691</v>
      </c>
      <c r="BG1686" s="58">
        <v>0.61679944298922207</v>
      </c>
      <c r="BH1686" s="58">
        <v>0.5679759125669116</v>
      </c>
      <c r="BI1686" s="58">
        <v>0.50379297858592476</v>
      </c>
      <c r="BJ1686" s="57">
        <v>-132</v>
      </c>
      <c r="BK1686" s="57">
        <v>-161</v>
      </c>
      <c r="BL1686" s="57">
        <v>-132</v>
      </c>
      <c r="BM1686" s="57">
        <v>-102</v>
      </c>
      <c r="BN1686" s="58">
        <v>0.56945840106518719</v>
      </c>
      <c r="BO1686" s="58">
        <v>0.61740262496837395</v>
      </c>
      <c r="BP1686" s="58">
        <v>0.56868826885735679</v>
      </c>
      <c r="BQ1686" s="58">
        <v>0.50446348082025838</v>
      </c>
      <c r="BR1686" s="36">
        <v>3.9</v>
      </c>
      <c r="BS1686" s="36">
        <v>4.3</v>
      </c>
      <c r="BT1686" s="36">
        <v>0.44297999999999998</v>
      </c>
      <c r="BU1686" s="36">
        <v>0.16864000000000001</v>
      </c>
      <c r="BV1686" s="36">
        <v>0.183139124485518</v>
      </c>
      <c r="BW1686" s="36">
        <v>0.24781</v>
      </c>
    </row>
    <row r="1687" spans="1:75" s="36" customFormat="1" ht="16.75" customHeight="1" x14ac:dyDescent="0.2">
      <c r="A1687" s="36" t="s">
        <v>2066</v>
      </c>
      <c r="B1687" s="36">
        <v>2025020813</v>
      </c>
      <c r="C1687" s="35">
        <v>46046</v>
      </c>
      <c r="D1687" s="45" t="s">
        <v>9</v>
      </c>
      <c r="E1687" s="36" t="s">
        <v>39</v>
      </c>
      <c r="F1687" s="45">
        <v>1</v>
      </c>
      <c r="G1687" s="45">
        <v>1</v>
      </c>
      <c r="H1687" s="36" t="s">
        <v>47</v>
      </c>
      <c r="I1687" s="36" t="s">
        <v>1977</v>
      </c>
      <c r="J1687" s="46" t="s">
        <v>1929</v>
      </c>
      <c r="K1687" s="47">
        <v>2.96</v>
      </c>
      <c r="L1687" s="48">
        <v>0.15</v>
      </c>
      <c r="M1687" s="49">
        <v>0.1</v>
      </c>
      <c r="N1687" s="36">
        <v>2.8999999999999901</v>
      </c>
      <c r="O1687" s="36">
        <v>3.19999999999999</v>
      </c>
      <c r="P1687" s="70">
        <v>2.8999999999999901</v>
      </c>
      <c r="Q1687" s="36">
        <v>3.19999999999999</v>
      </c>
      <c r="R1687" s="50">
        <v>3.0064007234614314</v>
      </c>
      <c r="S1687" s="50">
        <v>2.8986856601858544</v>
      </c>
      <c r="T1687" s="50">
        <v>3.0064007234614314</v>
      </c>
      <c r="U1687" s="50">
        <v>2.8986856601858544</v>
      </c>
      <c r="V1687" s="50">
        <v>1.048</v>
      </c>
      <c r="W1687" s="50">
        <v>1.0491546019013618</v>
      </c>
      <c r="X1687" s="50">
        <v>0.92905405405405406</v>
      </c>
      <c r="Y1687" s="50">
        <v>1.1356446185653335</v>
      </c>
      <c r="Z1687" s="50">
        <v>1.02</v>
      </c>
      <c r="AA1687" s="51">
        <v>1</v>
      </c>
      <c r="AB1687" s="51">
        <v>1</v>
      </c>
      <c r="AC1687" s="51">
        <v>1</v>
      </c>
      <c r="AD1687" s="51">
        <v>1</v>
      </c>
      <c r="AE1687" s="51">
        <v>1</v>
      </c>
      <c r="AF1687" s="51">
        <v>1</v>
      </c>
      <c r="AG1687" s="52">
        <v>1</v>
      </c>
      <c r="AH1687" s="52">
        <v>1</v>
      </c>
      <c r="AI1687" s="53">
        <v>1598</v>
      </c>
      <c r="AJ1687" s="53">
        <v>1556</v>
      </c>
      <c r="AK1687" s="51">
        <v>3.0728040511606274</v>
      </c>
      <c r="AL1687" s="51">
        <v>3.05</v>
      </c>
      <c r="AM1687" s="51">
        <v>3.09</v>
      </c>
      <c r="AN1687" s="51">
        <v>3.1</v>
      </c>
      <c r="AO1687" s="51">
        <v>3.0606022070269905</v>
      </c>
      <c r="AP1687" s="51">
        <v>3.0450107819813774</v>
      </c>
      <c r="AQ1687" s="51">
        <v>3.1517999999999997</v>
      </c>
      <c r="AR1687" s="67">
        <v>0</v>
      </c>
      <c r="AS1687" s="99" t="s">
        <v>1591</v>
      </c>
      <c r="AT1687" s="54">
        <v>2.9607912600379009</v>
      </c>
      <c r="AU1687" s="54">
        <v>3.4003584733545074</v>
      </c>
      <c r="AV1687" s="55">
        <v>2.9640532211241366</v>
      </c>
      <c r="AW1687" s="55">
        <v>3.4003584733545074</v>
      </c>
      <c r="AX1687" s="56">
        <v>6.0791260037910799E-2</v>
      </c>
      <c r="AY1687" s="56">
        <v>0.2003584733545174</v>
      </c>
      <c r="AZ1687" s="56">
        <v>0.2611497333924282</v>
      </c>
      <c r="BA1687" s="56">
        <v>-0.1395672133166066</v>
      </c>
      <c r="BB1687" s="61">
        <v>132</v>
      </c>
      <c r="BC1687" s="57">
        <v>161</v>
      </c>
      <c r="BD1687" s="57">
        <v>131</v>
      </c>
      <c r="BE1687" s="57">
        <v>102</v>
      </c>
      <c r="BF1687" s="95">
        <v>0.43013283621000309</v>
      </c>
      <c r="BG1687" s="58">
        <v>0.38320055701077799</v>
      </c>
      <c r="BH1687" s="58">
        <v>0.4320240874330884</v>
      </c>
      <c r="BI1687" s="58">
        <v>0.49620702141407524</v>
      </c>
      <c r="BJ1687" s="57">
        <v>132</v>
      </c>
      <c r="BK1687" s="57">
        <v>161</v>
      </c>
      <c r="BL1687" s="57">
        <v>132</v>
      </c>
      <c r="BM1687" s="57">
        <v>102</v>
      </c>
      <c r="BN1687" s="58">
        <v>0.43054159893481281</v>
      </c>
      <c r="BO1687" s="58">
        <v>0.38259737503162605</v>
      </c>
      <c r="BP1687" s="58">
        <v>0.43131173114264321</v>
      </c>
      <c r="BQ1687" s="58">
        <v>0.49553651917974167</v>
      </c>
      <c r="BR1687" s="36">
        <v>3.9</v>
      </c>
      <c r="BS1687" s="36">
        <v>4.3499999999999996</v>
      </c>
      <c r="BT1687" s="36">
        <v>0.43270999999999998</v>
      </c>
      <c r="BU1687" s="36">
        <v>0.1608</v>
      </c>
      <c r="BV1687" s="36">
        <v>0.17475601538896199</v>
      </c>
      <c r="BW1687" s="36">
        <v>0.24066000000000001</v>
      </c>
    </row>
    <row r="1688" spans="1:75" s="36" customFormat="1" ht="16.75" customHeight="1" x14ac:dyDescent="0.2">
      <c r="A1688" s="36" t="s">
        <v>2067</v>
      </c>
      <c r="B1688" s="36">
        <v>2025020815</v>
      </c>
      <c r="C1688" s="35">
        <v>46046</v>
      </c>
      <c r="D1688" s="45" t="s">
        <v>6</v>
      </c>
      <c r="E1688" s="36" t="s">
        <v>30</v>
      </c>
      <c r="F1688" s="45">
        <v>1</v>
      </c>
      <c r="G1688" s="45">
        <v>1</v>
      </c>
      <c r="H1688" s="36" t="s">
        <v>46</v>
      </c>
      <c r="I1688" s="36" t="s">
        <v>495</v>
      </c>
      <c r="J1688" s="46" t="s">
        <v>161</v>
      </c>
      <c r="K1688" s="47">
        <v>2.96</v>
      </c>
      <c r="L1688" s="48">
        <v>0.15</v>
      </c>
      <c r="M1688" s="49">
        <v>0.1</v>
      </c>
      <c r="N1688" s="36">
        <v>2.7999999999999901</v>
      </c>
      <c r="O1688" s="36">
        <v>2.9999999999999898</v>
      </c>
      <c r="P1688" s="70">
        <v>2.7999999999999901</v>
      </c>
      <c r="Q1688" s="36">
        <v>2.9999999999999898</v>
      </c>
      <c r="R1688" s="50">
        <v>2.9352799258560047</v>
      </c>
      <c r="S1688" s="50">
        <v>3.0150351898726546</v>
      </c>
      <c r="T1688" s="50">
        <v>2.9352799258560047</v>
      </c>
      <c r="U1688" s="50">
        <v>3.0150351898726546</v>
      </c>
      <c r="V1688" s="50">
        <v>0.95</v>
      </c>
      <c r="W1688" s="50">
        <v>0.95302926576458757</v>
      </c>
      <c r="X1688" s="50">
        <v>1.0168918918918919</v>
      </c>
      <c r="Y1688" s="50">
        <v>0.96283783783783783</v>
      </c>
      <c r="Z1688" s="50">
        <v>0.98499999999999999</v>
      </c>
      <c r="AA1688" s="51">
        <v>1</v>
      </c>
      <c r="AB1688" s="51">
        <v>1</v>
      </c>
      <c r="AC1688" s="51">
        <v>1</v>
      </c>
      <c r="AD1688" s="51">
        <v>1</v>
      </c>
      <c r="AE1688" s="51">
        <v>1</v>
      </c>
      <c r="AF1688" s="51">
        <v>1</v>
      </c>
      <c r="AG1688" s="52">
        <v>1</v>
      </c>
      <c r="AH1688" s="52">
        <v>1</v>
      </c>
      <c r="AI1688" s="53">
        <v>1602</v>
      </c>
      <c r="AJ1688" s="53">
        <v>1534</v>
      </c>
      <c r="AK1688" s="51">
        <v>2.98</v>
      </c>
      <c r="AL1688" s="51">
        <v>2.99</v>
      </c>
      <c r="AM1688" s="51">
        <v>3.06</v>
      </c>
      <c r="AN1688" s="51">
        <v>3.04</v>
      </c>
      <c r="AO1688" s="51">
        <v>3.1110408627287516</v>
      </c>
      <c r="AP1688" s="51">
        <v>3.0898561826231234</v>
      </c>
      <c r="AQ1688" s="51">
        <v>3.0141</v>
      </c>
      <c r="AR1688" s="67">
        <v>0</v>
      </c>
      <c r="AS1688" s="99" t="s">
        <v>1591</v>
      </c>
      <c r="AT1688" s="54">
        <v>2.8336234570945944</v>
      </c>
      <c r="AU1688" s="54">
        <v>3.0413898243243245</v>
      </c>
      <c r="AV1688" s="55">
        <v>2.8336234570945944</v>
      </c>
      <c r="AW1688" s="55">
        <v>3.0447405824101517</v>
      </c>
      <c r="AX1688" s="56">
        <v>3.3623457094604348E-2</v>
      </c>
      <c r="AY1688" s="56">
        <v>4.138982432433469E-2</v>
      </c>
      <c r="AZ1688" s="56">
        <v>7.5013281418939037E-2</v>
      </c>
      <c r="BA1688" s="56">
        <v>-7.7663672297303421E-3</v>
      </c>
      <c r="BB1688" s="61">
        <v>118</v>
      </c>
      <c r="BC1688" s="57">
        <v>-118</v>
      </c>
      <c r="BD1688" s="57">
        <v>107</v>
      </c>
      <c r="BE1688" s="57">
        <v>134</v>
      </c>
      <c r="BF1688" s="95">
        <v>0.45925772269867726</v>
      </c>
      <c r="BG1688" s="58">
        <v>0.54144714730124832</v>
      </c>
      <c r="BH1688" s="58">
        <v>0.4827029568781922</v>
      </c>
      <c r="BI1688" s="58">
        <v>0.42788459781210908</v>
      </c>
      <c r="BJ1688" s="57">
        <v>118</v>
      </c>
      <c r="BK1688" s="57">
        <v>-118</v>
      </c>
      <c r="BL1688" s="57">
        <v>107</v>
      </c>
      <c r="BM1688" s="57">
        <v>133</v>
      </c>
      <c r="BN1688" s="58">
        <v>0.4584684004162829</v>
      </c>
      <c r="BO1688" s="58">
        <v>0.54202067430889345</v>
      </c>
      <c r="BP1688" s="58">
        <v>0.48335952096666723</v>
      </c>
      <c r="BQ1688" s="58">
        <v>0.42847419679295173</v>
      </c>
      <c r="BR1688" s="36">
        <v>3.9</v>
      </c>
      <c r="BS1688" s="36">
        <v>4.4000000000000004</v>
      </c>
      <c r="BT1688" s="36">
        <v>0.42893999999999999</v>
      </c>
      <c r="BU1688" s="36">
        <v>0.16120000000000001</v>
      </c>
      <c r="BV1688" s="36">
        <v>0.17485058518542601</v>
      </c>
      <c r="BW1688" s="36">
        <v>0.23927000000000001</v>
      </c>
    </row>
    <row r="1689" spans="1:75" s="36" customFormat="1" ht="16.75" customHeight="1" x14ac:dyDescent="0.2">
      <c r="A1689" s="36" t="s">
        <v>2068</v>
      </c>
      <c r="B1689" s="36">
        <v>2025020815</v>
      </c>
      <c r="C1689" s="35">
        <v>46046</v>
      </c>
      <c r="D1689" s="45" t="s">
        <v>9</v>
      </c>
      <c r="E1689" s="36" t="s">
        <v>16</v>
      </c>
      <c r="F1689" s="45">
        <v>1</v>
      </c>
      <c r="G1689" s="45">
        <v>1</v>
      </c>
      <c r="H1689" s="36" t="s">
        <v>47</v>
      </c>
      <c r="I1689" s="36" t="s">
        <v>316</v>
      </c>
      <c r="J1689" s="46" t="s">
        <v>199</v>
      </c>
      <c r="K1689" s="47">
        <v>2.96</v>
      </c>
      <c r="L1689" s="48">
        <v>0.15</v>
      </c>
      <c r="M1689" s="49">
        <v>0.1</v>
      </c>
      <c r="N1689" s="36">
        <v>2.9999999999999898</v>
      </c>
      <c r="O1689" s="36">
        <v>2.7999999999999901</v>
      </c>
      <c r="P1689" s="70">
        <v>2.9999999999999898</v>
      </c>
      <c r="Q1689" s="36">
        <v>2.7999999999999901</v>
      </c>
      <c r="R1689" s="50">
        <v>2.8081210101755119</v>
      </c>
      <c r="S1689" s="50">
        <v>2.9648297237673065</v>
      </c>
      <c r="T1689" s="50">
        <v>2.8081210101755119</v>
      </c>
      <c r="U1689" s="50">
        <v>3.0241263182426525</v>
      </c>
      <c r="V1689" s="50">
        <v>1.048</v>
      </c>
      <c r="W1689" s="50">
        <v>1.0491546019013618</v>
      </c>
      <c r="X1689" s="50">
        <v>1.0337837837837838</v>
      </c>
      <c r="Y1689" s="50">
        <v>1.0067567567567568</v>
      </c>
      <c r="Z1689" s="50">
        <v>0.96499999999999997</v>
      </c>
      <c r="AA1689" s="51">
        <v>1</v>
      </c>
      <c r="AB1689" s="51">
        <v>1.02</v>
      </c>
      <c r="AC1689" s="51">
        <v>1</v>
      </c>
      <c r="AD1689" s="51">
        <v>1</v>
      </c>
      <c r="AE1689" s="51">
        <v>1</v>
      </c>
      <c r="AF1689" s="51">
        <v>1</v>
      </c>
      <c r="AG1689" s="52">
        <v>1</v>
      </c>
      <c r="AH1689" s="52">
        <v>1</v>
      </c>
      <c r="AI1689" s="53">
        <v>1597</v>
      </c>
      <c r="AJ1689" s="53">
        <v>1555</v>
      </c>
      <c r="AK1689" s="51">
        <v>2.85</v>
      </c>
      <c r="AL1689" s="51">
        <v>2.8437181515263266</v>
      </c>
      <c r="AM1689" s="51">
        <v>3.01</v>
      </c>
      <c r="AN1689" s="51">
        <v>3.02</v>
      </c>
      <c r="AO1689" s="51">
        <v>2.9213395345459237</v>
      </c>
      <c r="AP1689" s="51">
        <v>2.9122977068793525</v>
      </c>
      <c r="AQ1689" s="51">
        <v>2.9046499999999997</v>
      </c>
      <c r="AR1689" s="67">
        <v>0</v>
      </c>
      <c r="AS1689" s="99" t="s">
        <v>1591</v>
      </c>
      <c r="AT1689" s="54">
        <v>3.0413898243243245</v>
      </c>
      <c r="AU1689" s="54">
        <v>2.8336234570945944</v>
      </c>
      <c r="AV1689" s="55">
        <v>3.0447405824101517</v>
      </c>
      <c r="AW1689" s="55">
        <v>2.8336234570945944</v>
      </c>
      <c r="AX1689" s="56">
        <v>4.138982432433469E-2</v>
      </c>
      <c r="AY1689" s="56">
        <v>3.3623457094604348E-2</v>
      </c>
      <c r="AZ1689" s="56">
        <v>7.5013281418939037E-2</v>
      </c>
      <c r="BA1689" s="56">
        <v>7.7663672297303421E-3</v>
      </c>
      <c r="BB1689" s="61">
        <v>-118</v>
      </c>
      <c r="BC1689" s="57">
        <v>118</v>
      </c>
      <c r="BD1689" s="57">
        <v>-107</v>
      </c>
      <c r="BE1689" s="57">
        <v>-134</v>
      </c>
      <c r="BF1689" s="95">
        <v>0.54074227730132274</v>
      </c>
      <c r="BG1689" s="58">
        <v>0.45855285269875173</v>
      </c>
      <c r="BH1689" s="58">
        <v>0.5172970431218078</v>
      </c>
      <c r="BI1689" s="58">
        <v>0.57211540218789092</v>
      </c>
      <c r="BJ1689" s="57">
        <v>-118</v>
      </c>
      <c r="BK1689" s="57">
        <v>118</v>
      </c>
      <c r="BL1689" s="57">
        <v>-107</v>
      </c>
      <c r="BM1689" s="57">
        <v>-133</v>
      </c>
      <c r="BN1689" s="58">
        <v>0.5415315995837171</v>
      </c>
      <c r="BO1689" s="58">
        <v>0.45797932569110655</v>
      </c>
      <c r="BP1689" s="58">
        <v>0.51664047903333277</v>
      </c>
      <c r="BQ1689" s="58">
        <v>0.57152580320704827</v>
      </c>
      <c r="BR1689" s="36">
        <v>3.9</v>
      </c>
      <c r="BS1689" s="36">
        <v>4.45</v>
      </c>
      <c r="BT1689" s="36">
        <v>0.42385</v>
      </c>
      <c r="BU1689" s="36">
        <v>0.15825</v>
      </c>
      <c r="BV1689" s="36">
        <v>0.17111252878907399</v>
      </c>
      <c r="BW1689" s="36">
        <v>0.23341999999999999</v>
      </c>
    </row>
    <row r="1690" spans="1:75" s="36" customFormat="1" ht="16.75" customHeight="1" x14ac:dyDescent="0.2">
      <c r="A1690" s="36" t="s">
        <v>2069</v>
      </c>
      <c r="B1690" s="36">
        <v>2025020812</v>
      </c>
      <c r="C1690" s="35">
        <v>46046</v>
      </c>
      <c r="D1690" s="45" t="s">
        <v>6</v>
      </c>
      <c r="E1690" s="36" t="s">
        <v>19</v>
      </c>
      <c r="F1690" s="45">
        <v>1</v>
      </c>
      <c r="G1690" s="45">
        <v>1</v>
      </c>
      <c r="H1690" s="36" t="s">
        <v>46</v>
      </c>
      <c r="I1690" s="36" t="s">
        <v>326</v>
      </c>
      <c r="J1690" s="46" t="s">
        <v>170</v>
      </c>
      <c r="K1690" s="47">
        <v>2.96</v>
      </c>
      <c r="L1690" s="48">
        <v>0.15</v>
      </c>
      <c r="M1690" s="49">
        <v>0.1</v>
      </c>
      <c r="N1690" s="36">
        <v>3.0499999999999901</v>
      </c>
      <c r="O1690" s="36">
        <v>3.1499999999999901</v>
      </c>
      <c r="P1690" s="70">
        <v>3.0499999999999901</v>
      </c>
      <c r="Q1690" s="36">
        <v>3.1499999999999901</v>
      </c>
      <c r="R1690" s="50">
        <v>3.2399118576343504</v>
      </c>
      <c r="S1690" s="50">
        <v>3.0331588442349871</v>
      </c>
      <c r="T1690" s="50">
        <v>3.1751136204816635</v>
      </c>
      <c r="U1690" s="50">
        <v>3.0331588442349871</v>
      </c>
      <c r="V1690" s="50">
        <v>0.95</v>
      </c>
      <c r="W1690" s="50">
        <v>0.95302926576458757</v>
      </c>
      <c r="X1690" s="50">
        <v>1.0337837837837838</v>
      </c>
      <c r="Y1690" s="50">
        <v>0.98986486486486491</v>
      </c>
      <c r="Z1690" s="50">
        <v>1</v>
      </c>
      <c r="AA1690" s="51">
        <v>0.98</v>
      </c>
      <c r="AB1690" s="51">
        <v>1</v>
      </c>
      <c r="AC1690" s="51">
        <v>1</v>
      </c>
      <c r="AD1690" s="51">
        <v>1</v>
      </c>
      <c r="AE1690" s="51">
        <v>1</v>
      </c>
      <c r="AF1690" s="51">
        <v>1</v>
      </c>
      <c r="AG1690" s="52">
        <v>1</v>
      </c>
      <c r="AH1690" s="52">
        <v>1</v>
      </c>
      <c r="AI1690" s="53">
        <v>1589</v>
      </c>
      <c r="AJ1690" s="53">
        <v>1547</v>
      </c>
      <c r="AK1690" s="51">
        <v>3.07</v>
      </c>
      <c r="AL1690" s="51">
        <v>3.0945148050878619</v>
      </c>
      <c r="AM1690" s="51">
        <v>3.07</v>
      </c>
      <c r="AN1690" s="51">
        <v>3.08</v>
      </c>
      <c r="AO1690" s="51">
        <v>3.0661500095896272</v>
      </c>
      <c r="AP1690" s="51">
        <v>3.0612013347864311</v>
      </c>
      <c r="AQ1690" s="51">
        <v>3.07</v>
      </c>
      <c r="AR1690" s="67">
        <v>0.03</v>
      </c>
      <c r="AS1690" s="99" t="s">
        <v>1591</v>
      </c>
      <c r="AT1690" s="54">
        <v>2.9108615523648647</v>
      </c>
      <c r="AU1690" s="54">
        <v>3.1547516216216218</v>
      </c>
      <c r="AV1690" s="55">
        <v>2.8808615523648649</v>
      </c>
      <c r="AW1690" s="55">
        <v>3.1882603241766687</v>
      </c>
      <c r="AX1690" s="56">
        <v>-0.1391384476351254</v>
      </c>
      <c r="AY1690" s="56">
        <v>4.7516216216316742E-3</v>
      </c>
      <c r="AZ1690" s="56">
        <v>-0.13438682601349372</v>
      </c>
      <c r="BA1690" s="56">
        <v>-0.14389006925675707</v>
      </c>
      <c r="BB1690" s="61">
        <v>118</v>
      </c>
      <c r="BC1690" s="57">
        <v>-133</v>
      </c>
      <c r="BD1690" s="57">
        <v>-107</v>
      </c>
      <c r="BE1690" s="57">
        <v>118</v>
      </c>
      <c r="BF1690" s="95">
        <v>0.4581306138473204</v>
      </c>
      <c r="BG1690" s="58">
        <v>0.57114055268943664</v>
      </c>
      <c r="BH1690" s="58">
        <v>0.51626376324796897</v>
      </c>
      <c r="BI1690" s="58">
        <v>0.45770087262812409</v>
      </c>
      <c r="BJ1690" s="57">
        <v>123</v>
      </c>
      <c r="BK1690" s="57">
        <v>-134</v>
      </c>
      <c r="BL1690" s="57">
        <v>-107</v>
      </c>
      <c r="BM1690" s="57">
        <v>118</v>
      </c>
      <c r="BN1690" s="58">
        <v>0.44744478772211238</v>
      </c>
      <c r="BO1690" s="58">
        <v>0.57178120670362187</v>
      </c>
      <c r="BP1690" s="58">
        <v>0.51666361229843649</v>
      </c>
      <c r="BQ1690" s="58">
        <v>0.45774665896509537</v>
      </c>
      <c r="BR1690" s="36">
        <v>3.9</v>
      </c>
      <c r="BS1690" s="36">
        <v>4.5</v>
      </c>
      <c r="BT1690" s="36">
        <v>0.41575000000000001</v>
      </c>
      <c r="BU1690" s="36">
        <v>0.15361</v>
      </c>
      <c r="BV1690" s="36">
        <v>0.16618343899430901</v>
      </c>
      <c r="BW1690" s="36">
        <v>0.22927</v>
      </c>
    </row>
    <row r="1691" spans="1:75" s="36" customFormat="1" ht="16.75" customHeight="1" x14ac:dyDescent="0.2">
      <c r="A1691" s="36" t="s">
        <v>2070</v>
      </c>
      <c r="B1691" s="36">
        <v>2025020812</v>
      </c>
      <c r="C1691" s="35">
        <v>46046</v>
      </c>
      <c r="D1691" s="45" t="s">
        <v>9</v>
      </c>
      <c r="E1691" s="36" t="s">
        <v>7</v>
      </c>
      <c r="F1691" s="45">
        <v>1</v>
      </c>
      <c r="G1691" s="45">
        <v>1</v>
      </c>
      <c r="H1691" s="36" t="s">
        <v>47</v>
      </c>
      <c r="I1691" s="36" t="s">
        <v>324</v>
      </c>
      <c r="J1691" s="46" t="s">
        <v>148</v>
      </c>
      <c r="K1691" s="47">
        <v>2.96</v>
      </c>
      <c r="L1691" s="48">
        <v>0.15</v>
      </c>
      <c r="M1691" s="49">
        <v>0.1</v>
      </c>
      <c r="N1691" s="36">
        <v>3.1499999999999901</v>
      </c>
      <c r="O1691" s="36">
        <v>3.0499999999999901</v>
      </c>
      <c r="P1691" s="70">
        <v>3.1499999999999901</v>
      </c>
      <c r="Q1691" s="36">
        <v>3.0499999999999901</v>
      </c>
      <c r="R1691" s="50">
        <v>2.8948388969408838</v>
      </c>
      <c r="S1691" s="50">
        <v>3.229358398814695</v>
      </c>
      <c r="T1691" s="50">
        <v>2.8948388969408838</v>
      </c>
      <c r="U1691" s="50">
        <v>3.229358398814695</v>
      </c>
      <c r="V1691" s="50">
        <v>1.048</v>
      </c>
      <c r="W1691" s="50">
        <v>1.0491546019013618</v>
      </c>
      <c r="X1691" s="50">
        <v>1.0371621621621621</v>
      </c>
      <c r="Y1691" s="50">
        <v>1.0371621621621621</v>
      </c>
      <c r="Z1691" s="50">
        <v>0.97499999999999998</v>
      </c>
      <c r="AA1691" s="51">
        <v>1</v>
      </c>
      <c r="AB1691" s="51">
        <v>1</v>
      </c>
      <c r="AC1691" s="51">
        <v>1</v>
      </c>
      <c r="AD1691" s="51">
        <v>1</v>
      </c>
      <c r="AE1691" s="51">
        <v>1</v>
      </c>
      <c r="AF1691" s="51">
        <v>1</v>
      </c>
      <c r="AG1691" s="52">
        <v>1</v>
      </c>
      <c r="AH1691" s="52">
        <v>1</v>
      </c>
      <c r="AI1691" s="53">
        <v>1595</v>
      </c>
      <c r="AJ1691" s="53">
        <v>1524</v>
      </c>
      <c r="AK1691" s="51">
        <v>2.93</v>
      </c>
      <c r="AL1691" s="51">
        <v>2.9247258345411327</v>
      </c>
      <c r="AM1691" s="51">
        <v>3.06</v>
      </c>
      <c r="AN1691" s="51">
        <v>3.0854037598222042</v>
      </c>
      <c r="AO1691" s="51">
        <v>3.0951625590564968</v>
      </c>
      <c r="AP1691" s="51">
        <v>3.1031818410246714</v>
      </c>
      <c r="AQ1691" s="51">
        <v>2.9834999999999998</v>
      </c>
      <c r="AR1691" s="67">
        <v>-0.03</v>
      </c>
      <c r="AS1691" s="99" t="s">
        <v>1591</v>
      </c>
      <c r="AT1691" s="54">
        <v>3.1547516216216218</v>
      </c>
      <c r="AU1691" s="54">
        <v>2.9108615523648647</v>
      </c>
      <c r="AV1691" s="55">
        <v>3.1882603241766687</v>
      </c>
      <c r="AW1691" s="55">
        <v>2.8808615523648649</v>
      </c>
      <c r="AX1691" s="56">
        <v>4.7516216216316742E-3</v>
      </c>
      <c r="AY1691" s="56">
        <v>-0.1391384476351254</v>
      </c>
      <c r="AZ1691" s="56">
        <v>-0.13438682601349372</v>
      </c>
      <c r="BA1691" s="56">
        <v>0.14389006925675707</v>
      </c>
      <c r="BB1691" s="61">
        <v>-118</v>
      </c>
      <c r="BC1691" s="57">
        <v>133</v>
      </c>
      <c r="BD1691" s="57">
        <v>107</v>
      </c>
      <c r="BE1691" s="57">
        <v>-118</v>
      </c>
      <c r="BF1691" s="95">
        <v>0.54186938615267954</v>
      </c>
      <c r="BG1691" s="58">
        <v>0.42885944731056336</v>
      </c>
      <c r="BH1691" s="58">
        <v>0.48373623675203103</v>
      </c>
      <c r="BI1691" s="58">
        <v>0.54229912737187591</v>
      </c>
      <c r="BJ1691" s="57">
        <v>-123</v>
      </c>
      <c r="BK1691" s="57">
        <v>134</v>
      </c>
      <c r="BL1691" s="57">
        <v>107</v>
      </c>
      <c r="BM1691" s="57">
        <v>-118</v>
      </c>
      <c r="BN1691" s="58">
        <v>0.55255521227788762</v>
      </c>
      <c r="BO1691" s="58">
        <v>0.42821879329637813</v>
      </c>
      <c r="BP1691" s="58">
        <v>0.48333638770156356</v>
      </c>
      <c r="BQ1691" s="58">
        <v>0.54225334103490463</v>
      </c>
      <c r="BR1691" s="36">
        <v>3.9</v>
      </c>
      <c r="BS1691" s="36">
        <v>4.55</v>
      </c>
      <c r="BT1691" s="36">
        <v>0.40936</v>
      </c>
      <c r="BU1691" s="36">
        <v>0.1484</v>
      </c>
      <c r="BV1691" s="36">
        <v>0.16017787947801801</v>
      </c>
      <c r="BW1691" s="36">
        <v>0.22192999999999999</v>
      </c>
    </row>
    <row r="1692" spans="1:75" s="36" customFormat="1" ht="16.75" customHeight="1" x14ac:dyDescent="0.2">
      <c r="A1692" s="36" t="s">
        <v>2071</v>
      </c>
      <c r="B1692" s="36">
        <v>2025020814</v>
      </c>
      <c r="C1692" s="35">
        <v>46046</v>
      </c>
      <c r="D1692" s="45" t="s">
        <v>6</v>
      </c>
      <c r="E1692" s="36" t="s">
        <v>41</v>
      </c>
      <c r="F1692" s="45">
        <v>0</v>
      </c>
      <c r="G1692" s="45">
        <v>1</v>
      </c>
      <c r="H1692" s="36" t="s">
        <v>26</v>
      </c>
      <c r="I1692" s="36" t="s">
        <v>402</v>
      </c>
      <c r="J1692" s="46" t="s">
        <v>188</v>
      </c>
      <c r="K1692" s="47">
        <v>2.96</v>
      </c>
      <c r="L1692" s="48">
        <v>0.15</v>
      </c>
      <c r="M1692" s="49">
        <v>0.1</v>
      </c>
      <c r="N1692" s="36">
        <v>3.0999999999999899</v>
      </c>
      <c r="O1692" s="36">
        <v>3.0499999999999901</v>
      </c>
      <c r="P1692" s="70">
        <v>3.0999999999999899</v>
      </c>
      <c r="Q1692" s="36">
        <v>3.0499999999999901</v>
      </c>
      <c r="R1692" s="50">
        <v>3.3979627877897034</v>
      </c>
      <c r="S1692" s="50">
        <v>2.5406779690077195</v>
      </c>
      <c r="T1692" s="50">
        <v>3.2280646484002182</v>
      </c>
      <c r="U1692" s="50">
        <v>2.6550084776130665</v>
      </c>
      <c r="V1692" s="50">
        <v>0.95</v>
      </c>
      <c r="W1692" s="50">
        <v>0.92554174501717079</v>
      </c>
      <c r="X1692" s="50">
        <v>1.0641891891891893</v>
      </c>
      <c r="Y1692" s="50">
        <v>1.0252323698878074</v>
      </c>
      <c r="Z1692" s="50">
        <v>1.05</v>
      </c>
      <c r="AA1692" s="51">
        <v>0.95</v>
      </c>
      <c r="AB1692" s="51">
        <v>1.0449999999999999</v>
      </c>
      <c r="AC1692" s="51">
        <v>1</v>
      </c>
      <c r="AD1692" s="51">
        <v>1</v>
      </c>
      <c r="AE1692" s="51">
        <v>1</v>
      </c>
      <c r="AF1692" s="51">
        <v>1</v>
      </c>
      <c r="AG1692" s="52">
        <v>1</v>
      </c>
      <c r="AH1692" s="52">
        <v>1</v>
      </c>
      <c r="AI1692" s="53">
        <v>1604</v>
      </c>
      <c r="AJ1692" s="53">
        <v>1396</v>
      </c>
      <c r="AK1692" s="51">
        <v>3.3540690049974482</v>
      </c>
      <c r="AL1692" s="51">
        <v>3.34</v>
      </c>
      <c r="AM1692" s="51">
        <v>2.6</v>
      </c>
      <c r="AN1692" s="51">
        <v>2.61</v>
      </c>
      <c r="AO1692" s="51">
        <v>2.8851826197259269</v>
      </c>
      <c r="AP1692" s="51">
        <v>2.8525620068857536</v>
      </c>
      <c r="AQ1692" s="51">
        <v>2.7300000000000004</v>
      </c>
      <c r="AR1692" s="67">
        <v>0</v>
      </c>
      <c r="AS1692" s="99" t="s">
        <v>1591</v>
      </c>
      <c r="AT1692" s="54">
        <v>3.1408172126748539</v>
      </c>
      <c r="AU1692" s="54">
        <v>3.0557204953823724</v>
      </c>
      <c r="AV1692" s="55">
        <v>3.1408172126748539</v>
      </c>
      <c r="AW1692" s="55">
        <v>3.1212141391917902</v>
      </c>
      <c r="AX1692" s="56">
        <v>4.0817212674864045E-2</v>
      </c>
      <c r="AY1692" s="56">
        <v>5.7204953823823956E-3</v>
      </c>
      <c r="AZ1692" s="56">
        <v>4.6537708057246441E-2</v>
      </c>
      <c r="BA1692" s="56">
        <v>3.509671729248165E-2</v>
      </c>
      <c r="BB1692" s="61">
        <v>-108</v>
      </c>
      <c r="BC1692" s="57">
        <v>-145</v>
      </c>
      <c r="BD1692" s="57">
        <v>-118</v>
      </c>
      <c r="BE1692" s="57">
        <v>108</v>
      </c>
      <c r="BF1692" s="95">
        <v>0.51842553627569132</v>
      </c>
      <c r="BG1692" s="58">
        <v>0.59195237862095906</v>
      </c>
      <c r="BH1692" s="58">
        <v>0.54064460870150355</v>
      </c>
      <c r="BI1692" s="58">
        <v>0.48025954866909559</v>
      </c>
      <c r="BJ1692" s="57">
        <v>-103</v>
      </c>
      <c r="BK1692" s="57">
        <v>-153</v>
      </c>
      <c r="BL1692" s="57">
        <v>-124</v>
      </c>
      <c r="BM1692" s="57">
        <v>103</v>
      </c>
      <c r="BN1692" s="58">
        <v>0.50825280825650343</v>
      </c>
      <c r="BO1692" s="58">
        <v>0.60404350708669186</v>
      </c>
      <c r="BP1692" s="58">
        <v>0.55415527816958332</v>
      </c>
      <c r="BQ1692" s="58">
        <v>0.49214988290772232</v>
      </c>
      <c r="BR1692" s="36">
        <v>3.9</v>
      </c>
      <c r="BS1692" s="36">
        <v>4.5999999999999996</v>
      </c>
      <c r="BT1692" s="36">
        <v>0.40232000000000001</v>
      </c>
      <c r="BU1692" s="36">
        <v>0.14632000000000001</v>
      </c>
      <c r="BV1692" s="36">
        <v>0.15770300273759899</v>
      </c>
      <c r="BW1692" s="36">
        <v>0.2185</v>
      </c>
    </row>
    <row r="1693" spans="1:75" s="36" customFormat="1" ht="16.75" customHeight="1" x14ac:dyDescent="0.2">
      <c r="A1693" s="36" t="s">
        <v>2072</v>
      </c>
      <c r="B1693" s="36">
        <v>2025020814</v>
      </c>
      <c r="C1693" s="35">
        <v>46046</v>
      </c>
      <c r="D1693" s="45" t="s">
        <v>9</v>
      </c>
      <c r="E1693" s="36" t="s">
        <v>32</v>
      </c>
      <c r="F1693" s="45">
        <v>1</v>
      </c>
      <c r="G1693" s="45">
        <v>0</v>
      </c>
      <c r="H1693" s="36" t="s">
        <v>27</v>
      </c>
      <c r="I1693" s="36" t="s">
        <v>417</v>
      </c>
      <c r="J1693" s="46" t="s">
        <v>227</v>
      </c>
      <c r="K1693" s="47">
        <v>2.96</v>
      </c>
      <c r="L1693" s="48">
        <v>0.15</v>
      </c>
      <c r="M1693" s="49">
        <v>0.1</v>
      </c>
      <c r="N1693" s="36">
        <v>3.0499999999999901</v>
      </c>
      <c r="O1693" s="36">
        <v>3.0999999999999899</v>
      </c>
      <c r="P1693" s="70">
        <v>3.0499999999999901</v>
      </c>
      <c r="Q1693" s="36">
        <v>3.0999999999999899</v>
      </c>
      <c r="R1693" s="50">
        <v>2.965447874635029</v>
      </c>
      <c r="S1693" s="50">
        <v>3.1912231875938133</v>
      </c>
      <c r="T1693" s="50">
        <v>2.950620635261854</v>
      </c>
      <c r="U1693" s="50">
        <v>3.1912231875938133</v>
      </c>
      <c r="V1693" s="50">
        <v>1.05</v>
      </c>
      <c r="W1693" s="50">
        <v>1.0725047827848808</v>
      </c>
      <c r="X1693" s="50">
        <v>0.8783783783783784</v>
      </c>
      <c r="Y1693" s="50">
        <v>1.133131420607246</v>
      </c>
      <c r="Z1693" s="50">
        <v>0.97499999999999998</v>
      </c>
      <c r="AA1693" s="51">
        <v>0.995</v>
      </c>
      <c r="AB1693" s="51">
        <v>1</v>
      </c>
      <c r="AC1693" s="51">
        <v>1</v>
      </c>
      <c r="AD1693" s="51">
        <v>1</v>
      </c>
      <c r="AE1693" s="51">
        <v>1</v>
      </c>
      <c r="AF1693" s="51">
        <v>1</v>
      </c>
      <c r="AG1693" s="52">
        <v>1</v>
      </c>
      <c r="AH1693" s="52">
        <v>1</v>
      </c>
      <c r="AI1693" s="53">
        <v>1593</v>
      </c>
      <c r="AJ1693" s="53">
        <v>1551</v>
      </c>
      <c r="AK1693" s="51">
        <v>3.0346878148679099</v>
      </c>
      <c r="AL1693" s="51">
        <v>3.04</v>
      </c>
      <c r="AM1693" s="51">
        <v>3.15</v>
      </c>
      <c r="AN1693" s="51">
        <v>3.14</v>
      </c>
      <c r="AO1693" s="51">
        <v>3.1932728203914627</v>
      </c>
      <c r="AP1693" s="51">
        <v>3.1809982885183388</v>
      </c>
      <c r="AQ1693" s="51">
        <v>3.07125</v>
      </c>
      <c r="AR1693" s="67">
        <v>0</v>
      </c>
      <c r="AS1693" s="99" t="s">
        <v>1591</v>
      </c>
      <c r="AT1693" s="54">
        <v>3.0557204953823724</v>
      </c>
      <c r="AU1693" s="54">
        <v>3.1408172126748539</v>
      </c>
      <c r="AV1693" s="55">
        <v>3.1212141391917902</v>
      </c>
      <c r="AW1693" s="55">
        <v>3.1408172126748539</v>
      </c>
      <c r="AX1693" s="56">
        <v>5.7204953823823956E-3</v>
      </c>
      <c r="AY1693" s="56">
        <v>4.0817212674864045E-2</v>
      </c>
      <c r="AZ1693" s="56">
        <v>4.6537708057246441E-2</v>
      </c>
      <c r="BA1693" s="56">
        <v>-3.509671729248165E-2</v>
      </c>
      <c r="BB1693" s="61">
        <v>108</v>
      </c>
      <c r="BC1693" s="57">
        <v>145</v>
      </c>
      <c r="BD1693" s="57">
        <v>118</v>
      </c>
      <c r="BE1693" s="57">
        <v>-108</v>
      </c>
      <c r="BF1693" s="95">
        <v>0.48157446372430868</v>
      </c>
      <c r="BG1693" s="58">
        <v>0.40804762137904088</v>
      </c>
      <c r="BH1693" s="58">
        <v>0.45935539129849645</v>
      </c>
      <c r="BI1693" s="58">
        <v>0.51974045133090441</v>
      </c>
      <c r="BJ1693" s="57">
        <v>103</v>
      </c>
      <c r="BK1693" s="57">
        <v>153</v>
      </c>
      <c r="BL1693" s="57">
        <v>124</v>
      </c>
      <c r="BM1693" s="57">
        <v>-103</v>
      </c>
      <c r="BN1693" s="58">
        <v>0.49174719174349657</v>
      </c>
      <c r="BO1693" s="58">
        <v>0.39595649291330809</v>
      </c>
      <c r="BP1693" s="58">
        <v>0.44584472183041668</v>
      </c>
      <c r="BQ1693" s="58">
        <v>0.50785011709227768</v>
      </c>
      <c r="BR1693" s="36">
        <v>3.9</v>
      </c>
      <c r="BS1693" s="36">
        <v>4.6500000000000004</v>
      </c>
      <c r="BT1693" s="36">
        <v>0.39989000000000002</v>
      </c>
      <c r="BU1693" s="36">
        <v>0.13938999999999999</v>
      </c>
      <c r="BV1693" s="36">
        <v>0.15030191934440301</v>
      </c>
      <c r="BW1693" s="36">
        <v>0.21199000000000001</v>
      </c>
    </row>
    <row r="1694" spans="1:75" s="36" customFormat="1" ht="16.75" customHeight="1" x14ac:dyDescent="0.2">
      <c r="A1694" s="36" t="s">
        <v>2073</v>
      </c>
      <c r="B1694" s="36">
        <v>2025020816</v>
      </c>
      <c r="C1694" s="35">
        <v>46046</v>
      </c>
      <c r="D1694" s="45" t="s">
        <v>6</v>
      </c>
      <c r="E1694" s="36" t="s">
        <v>28</v>
      </c>
      <c r="F1694" s="45">
        <v>2</v>
      </c>
      <c r="G1694" s="45">
        <v>0</v>
      </c>
      <c r="H1694" s="36" t="s">
        <v>107</v>
      </c>
      <c r="I1694" s="36" t="s">
        <v>314</v>
      </c>
      <c r="J1694" s="46" t="s">
        <v>167</v>
      </c>
      <c r="K1694" s="47">
        <v>2.96</v>
      </c>
      <c r="L1694" s="48">
        <v>0.15</v>
      </c>
      <c r="M1694" s="49">
        <v>0.1</v>
      </c>
      <c r="N1694" s="36">
        <v>2.8499999999999899</v>
      </c>
      <c r="O1694" s="36">
        <v>2.5499999999999901</v>
      </c>
      <c r="P1694" s="70">
        <v>2.8499999999999899</v>
      </c>
      <c r="Q1694" s="36">
        <v>2.5499999999999901</v>
      </c>
      <c r="R1694" s="50">
        <v>2.802099384159106</v>
      </c>
      <c r="S1694" s="50">
        <v>2.9846333834340877</v>
      </c>
      <c r="T1694" s="50">
        <v>2.7180364026343327</v>
      </c>
      <c r="U1694" s="50">
        <v>3.0144797172684288</v>
      </c>
      <c r="V1694" s="50">
        <v>1.0649999999999999</v>
      </c>
      <c r="W1694" s="50">
        <v>1.0082621487897616</v>
      </c>
      <c r="X1694" s="50">
        <v>1.0506756756756757</v>
      </c>
      <c r="Y1694" s="50">
        <v>0.91799082127349618</v>
      </c>
      <c r="Z1694" s="50">
        <v>0.97499999999999998</v>
      </c>
      <c r="AA1694" s="51">
        <v>0.97</v>
      </c>
      <c r="AB1694" s="51">
        <v>1.01</v>
      </c>
      <c r="AC1694" s="51">
        <v>1</v>
      </c>
      <c r="AD1694" s="51">
        <v>1</v>
      </c>
      <c r="AE1694" s="51">
        <v>1</v>
      </c>
      <c r="AF1694" s="51">
        <v>1</v>
      </c>
      <c r="AG1694" s="52">
        <v>1</v>
      </c>
      <c r="AH1694" s="52">
        <v>1</v>
      </c>
      <c r="AI1694" s="53">
        <v>1575</v>
      </c>
      <c r="AJ1694" s="53">
        <v>1533</v>
      </c>
      <c r="AK1694" s="51">
        <v>2.8537500263255016</v>
      </c>
      <c r="AL1694" s="51">
        <v>2.8447414852776705</v>
      </c>
      <c r="AM1694" s="51">
        <v>2.7592459740363631</v>
      </c>
      <c r="AN1694" s="51">
        <v>2.8</v>
      </c>
      <c r="AO1694" s="51">
        <v>2.7494187084099457</v>
      </c>
      <c r="AP1694" s="51">
        <v>2.7735085344756891</v>
      </c>
      <c r="AQ1694" s="51">
        <v>2.6902648246854541</v>
      </c>
      <c r="AR1694" s="67">
        <v>0</v>
      </c>
      <c r="AS1694" s="99" t="s">
        <v>1591</v>
      </c>
      <c r="AT1694" s="54">
        <v>3.0658676151385529</v>
      </c>
      <c r="AU1694" s="54">
        <v>2.368121459134013</v>
      </c>
      <c r="AV1694" s="55">
        <v>3.0658676151385529</v>
      </c>
      <c r="AW1694" s="55">
        <v>2.3574343411307228</v>
      </c>
      <c r="AX1694" s="56">
        <v>0.21586761513856301</v>
      </c>
      <c r="AY1694" s="56">
        <v>-0.1818785408659771</v>
      </c>
      <c r="AZ1694" s="56">
        <v>3.3989074272585906E-2</v>
      </c>
      <c r="BA1694" s="56">
        <v>0.39774615600454011</v>
      </c>
      <c r="BB1694" s="61">
        <v>-161</v>
      </c>
      <c r="BC1694" s="57">
        <v>115</v>
      </c>
      <c r="BD1694" s="57">
        <v>152</v>
      </c>
      <c r="BE1694" s="57">
        <v>184</v>
      </c>
      <c r="BF1694" s="95">
        <v>0.6163178562598185</v>
      </c>
      <c r="BG1694" s="58">
        <v>0.46535894974925907</v>
      </c>
      <c r="BH1694" s="58">
        <v>0.39747882653207356</v>
      </c>
      <c r="BI1694" s="58">
        <v>0.35268973379783997</v>
      </c>
      <c r="BJ1694" s="57">
        <v>-162</v>
      </c>
      <c r="BK1694" s="57">
        <v>116</v>
      </c>
      <c r="BL1694" s="57">
        <v>153</v>
      </c>
      <c r="BM1694" s="57">
        <v>185</v>
      </c>
      <c r="BN1694" s="58">
        <v>0.61819953610092182</v>
      </c>
      <c r="BO1694" s="58">
        <v>0.46319349634547147</v>
      </c>
      <c r="BP1694" s="58">
        <v>0.39536911450833512</v>
      </c>
      <c r="BQ1694" s="58">
        <v>0.35101295969105406</v>
      </c>
      <c r="BR1694" s="36">
        <v>3.9</v>
      </c>
      <c r="BS1694" s="36">
        <v>4.7</v>
      </c>
      <c r="BT1694" s="36">
        <v>0.39151999999999998</v>
      </c>
      <c r="BU1694" s="36">
        <v>0.13861999999999999</v>
      </c>
      <c r="BV1694" s="36">
        <v>0.14916924931129399</v>
      </c>
      <c r="BW1694" s="36">
        <v>0.20934</v>
      </c>
    </row>
    <row r="1695" spans="1:75" s="36" customFormat="1" ht="16.75" customHeight="1" x14ac:dyDescent="0.2">
      <c r="A1695" s="36" t="s">
        <v>2074</v>
      </c>
      <c r="B1695" s="36">
        <v>2025020816</v>
      </c>
      <c r="C1695" s="35">
        <v>46046</v>
      </c>
      <c r="D1695" s="45" t="s">
        <v>9</v>
      </c>
      <c r="E1695" s="36" t="s">
        <v>12</v>
      </c>
      <c r="F1695" s="45">
        <v>0</v>
      </c>
      <c r="G1695" s="45">
        <v>2</v>
      </c>
      <c r="H1695" s="36" t="s">
        <v>106</v>
      </c>
      <c r="I1695" s="36" t="s">
        <v>318</v>
      </c>
      <c r="J1695" s="46" t="s">
        <v>233</v>
      </c>
      <c r="K1695" s="47">
        <v>2.96</v>
      </c>
      <c r="L1695" s="48">
        <v>0.15</v>
      </c>
      <c r="M1695" s="49">
        <v>0.1</v>
      </c>
      <c r="N1695" s="36">
        <v>2.5499999999999901</v>
      </c>
      <c r="O1695" s="36">
        <v>2.8499999999999899</v>
      </c>
      <c r="P1695" s="70">
        <v>2.5499999999999901</v>
      </c>
      <c r="Q1695" s="36">
        <v>2.8499999999999899</v>
      </c>
      <c r="R1695" s="50">
        <v>2.9392100547957956</v>
      </c>
      <c r="S1695" s="50">
        <v>3.0537114338482119</v>
      </c>
      <c r="T1695" s="50">
        <v>2.7628574515080477</v>
      </c>
      <c r="U1695" s="50">
        <v>3.0842485481866939</v>
      </c>
      <c r="V1695" s="50">
        <v>1.01</v>
      </c>
      <c r="W1695" s="50">
        <v>1.0054419613311261</v>
      </c>
      <c r="X1695" s="50">
        <v>0.93217769393120375</v>
      </c>
      <c r="Y1695" s="50">
        <v>0.96410473862348023</v>
      </c>
      <c r="Z1695" s="50">
        <v>0.98</v>
      </c>
      <c r="AA1695" s="51">
        <v>0.94</v>
      </c>
      <c r="AB1695" s="51">
        <v>1.01</v>
      </c>
      <c r="AC1695" s="51">
        <v>1</v>
      </c>
      <c r="AD1695" s="51">
        <v>1</v>
      </c>
      <c r="AE1695" s="51">
        <v>1</v>
      </c>
      <c r="AF1695" s="51">
        <v>1</v>
      </c>
      <c r="AG1695" s="52">
        <v>1</v>
      </c>
      <c r="AH1695" s="52">
        <v>1</v>
      </c>
      <c r="AI1695" s="53">
        <v>1608</v>
      </c>
      <c r="AJ1695" s="53">
        <v>1528</v>
      </c>
      <c r="AK1695" s="51">
        <v>2.7172528309695485</v>
      </c>
      <c r="AL1695" s="51">
        <v>2.7479011254941694</v>
      </c>
      <c r="AM1695" s="51">
        <v>3.11</v>
      </c>
      <c r="AN1695" s="51">
        <v>3.1015567150772316</v>
      </c>
      <c r="AO1695" s="51">
        <v>3.1098740810297896</v>
      </c>
      <c r="AP1695" s="51">
        <v>3.0922885496510082</v>
      </c>
      <c r="AQ1695" s="51">
        <v>3.0477999999999996</v>
      </c>
      <c r="AR1695" s="67">
        <v>0</v>
      </c>
      <c r="AS1695" s="99" t="s">
        <v>1591</v>
      </c>
      <c r="AT1695" s="54">
        <v>2.368121459134013</v>
      </c>
      <c r="AU1695" s="54">
        <v>3.0658676151385529</v>
      </c>
      <c r="AV1695" s="55">
        <v>2.3574343411307228</v>
      </c>
      <c r="AW1695" s="55">
        <v>3.0658676151385529</v>
      </c>
      <c r="AX1695" s="56">
        <v>-0.1818785408659771</v>
      </c>
      <c r="AY1695" s="56">
        <v>0.21586761513856301</v>
      </c>
      <c r="AZ1695" s="56">
        <v>3.3989074272585906E-2</v>
      </c>
      <c r="BA1695" s="56">
        <v>-0.39774615600454011</v>
      </c>
      <c r="BB1695" s="61">
        <v>161</v>
      </c>
      <c r="BC1695" s="57">
        <v>-115</v>
      </c>
      <c r="BD1695" s="57">
        <v>-152</v>
      </c>
      <c r="BE1695" s="57">
        <v>-184</v>
      </c>
      <c r="BF1695" s="95">
        <v>0.3836821437401815</v>
      </c>
      <c r="BG1695" s="58">
        <v>0.53464105025074093</v>
      </c>
      <c r="BH1695" s="58">
        <v>0.60252117346792644</v>
      </c>
      <c r="BI1695" s="58">
        <v>0.64731026620216003</v>
      </c>
      <c r="BJ1695" s="57">
        <v>162</v>
      </c>
      <c r="BK1695" s="57">
        <v>-116</v>
      </c>
      <c r="BL1695" s="57">
        <v>-153</v>
      </c>
      <c r="BM1695" s="57">
        <v>-185</v>
      </c>
      <c r="BN1695" s="58">
        <v>0.38180046389907818</v>
      </c>
      <c r="BO1695" s="58">
        <v>0.53680650365452853</v>
      </c>
      <c r="BP1695" s="58">
        <v>0.60463088549166488</v>
      </c>
      <c r="BQ1695" s="58">
        <v>0.64898704030894594</v>
      </c>
      <c r="BR1695" s="36">
        <v>3.9</v>
      </c>
      <c r="BS1695" s="36">
        <v>4.75</v>
      </c>
      <c r="BT1695" s="36">
        <v>0.38768000000000002</v>
      </c>
      <c r="BU1695" s="36">
        <v>0.13525999999999999</v>
      </c>
      <c r="BV1695" s="36">
        <v>0.14519262765808899</v>
      </c>
      <c r="BW1695" s="36">
        <v>0.20366999999999999</v>
      </c>
    </row>
    <row r="1696" spans="1:75" s="36" customFormat="1" ht="16.75" customHeight="1" x14ac:dyDescent="0.2">
      <c r="A1696" s="36" t="s">
        <v>2075</v>
      </c>
      <c r="B1696" s="36">
        <v>2025020817</v>
      </c>
      <c r="C1696" s="35">
        <v>46046</v>
      </c>
      <c r="D1696" s="45" t="s">
        <v>6</v>
      </c>
      <c r="E1696" s="36" t="s">
        <v>10</v>
      </c>
      <c r="F1696" s="45">
        <v>1</v>
      </c>
      <c r="G1696" s="45">
        <v>1</v>
      </c>
      <c r="H1696" s="36" t="s">
        <v>46</v>
      </c>
      <c r="I1696" s="36" t="s">
        <v>340</v>
      </c>
      <c r="J1696" s="46" t="s">
        <v>165</v>
      </c>
      <c r="K1696" s="47">
        <v>2.96</v>
      </c>
      <c r="L1696" s="48">
        <v>0.15</v>
      </c>
      <c r="M1696" s="49">
        <v>0.1</v>
      </c>
      <c r="N1696" s="36">
        <v>2.8499999999999899</v>
      </c>
      <c r="O1696" s="36">
        <v>3.0999999999999899</v>
      </c>
      <c r="P1696" s="70">
        <v>2.8499999999999899</v>
      </c>
      <c r="Q1696" s="36">
        <v>3.0999999999999899</v>
      </c>
      <c r="R1696" s="50">
        <v>3.0422454542712001</v>
      </c>
      <c r="S1696" s="50">
        <v>2.6900437364553333</v>
      </c>
      <c r="T1696" s="50">
        <v>3.011822999728488</v>
      </c>
      <c r="U1696" s="50">
        <v>2.7707450485489935</v>
      </c>
      <c r="V1696" s="50">
        <v>0.95</v>
      </c>
      <c r="W1696" s="50">
        <v>0.95302926576458757</v>
      </c>
      <c r="X1696" s="50">
        <v>0.96436323119853806</v>
      </c>
      <c r="Y1696" s="50">
        <v>1.0664135094085303</v>
      </c>
      <c r="Z1696" s="50">
        <v>1</v>
      </c>
      <c r="AA1696" s="51">
        <v>0.99</v>
      </c>
      <c r="AB1696" s="51">
        <v>1.03</v>
      </c>
      <c r="AC1696" s="51">
        <v>1</v>
      </c>
      <c r="AD1696" s="51">
        <v>1</v>
      </c>
      <c r="AE1696" s="51">
        <v>1</v>
      </c>
      <c r="AF1696" s="51">
        <v>1</v>
      </c>
      <c r="AG1696" s="52">
        <v>1</v>
      </c>
      <c r="AH1696" s="52">
        <v>1</v>
      </c>
      <c r="AI1696" s="53">
        <v>1596</v>
      </c>
      <c r="AJ1696" s="53">
        <v>1505</v>
      </c>
      <c r="AK1696" s="51">
        <v>3.1340399813237774</v>
      </c>
      <c r="AL1696" s="51">
        <v>3.15</v>
      </c>
      <c r="AM1696" s="51">
        <v>2.82</v>
      </c>
      <c r="AN1696" s="51">
        <v>2.81</v>
      </c>
      <c r="AO1696" s="51">
        <v>2.7934594054010731</v>
      </c>
      <c r="AP1696" s="51">
        <v>2.777947055059212</v>
      </c>
      <c r="AQ1696" s="51">
        <v>2.82</v>
      </c>
      <c r="AR1696" s="67">
        <v>0</v>
      </c>
      <c r="AS1696" s="99" t="s">
        <v>1591</v>
      </c>
      <c r="AT1696" s="54">
        <v>2.9266616027261145</v>
      </c>
      <c r="AU1696" s="54">
        <v>3.2461849040405615</v>
      </c>
      <c r="AV1696" s="55">
        <v>2.9266616027261145</v>
      </c>
      <c r="AW1696" s="55">
        <v>3.2497612888329064</v>
      </c>
      <c r="AX1696" s="56">
        <v>7.6661602726124656E-2</v>
      </c>
      <c r="AY1696" s="56">
        <v>0.14618490404057161</v>
      </c>
      <c r="AZ1696" s="56">
        <v>0.22284650676669626</v>
      </c>
      <c r="BA1696" s="56">
        <v>-6.952330131444695E-2</v>
      </c>
      <c r="BB1696" s="61">
        <v>124</v>
      </c>
      <c r="BC1696" s="57">
        <v>-144</v>
      </c>
      <c r="BD1696" s="57">
        <v>-116</v>
      </c>
      <c r="BE1696" s="57">
        <v>110</v>
      </c>
      <c r="BF1696" s="95">
        <v>0.44558112320547383</v>
      </c>
      <c r="BG1696" s="58">
        <v>0.59070288522290149</v>
      </c>
      <c r="BH1696" s="58">
        <v>0.53809204956084078</v>
      </c>
      <c r="BI1696" s="58">
        <v>0.47680110007458076</v>
      </c>
      <c r="BJ1696" s="57">
        <v>125</v>
      </c>
      <c r="BK1696" s="57">
        <v>-145</v>
      </c>
      <c r="BL1696" s="57">
        <v>-117</v>
      </c>
      <c r="BM1696" s="57">
        <v>109</v>
      </c>
      <c r="BN1696" s="58">
        <v>0.44514571947847326</v>
      </c>
      <c r="BO1696" s="58">
        <v>0.5915346710996392</v>
      </c>
      <c r="BP1696" s="58">
        <v>0.53898147173802635</v>
      </c>
      <c r="BQ1696" s="58">
        <v>0.47753958455117307</v>
      </c>
      <c r="BR1696" s="36">
        <v>3.9</v>
      </c>
      <c r="BS1696" s="36">
        <v>4.8</v>
      </c>
      <c r="BT1696" s="36">
        <v>0.37929000000000002</v>
      </c>
      <c r="BU1696" s="36">
        <v>0.13256999999999999</v>
      </c>
      <c r="BV1696" s="36">
        <v>0.14239833293948301</v>
      </c>
      <c r="BW1696" s="36">
        <v>0.20158999999999999</v>
      </c>
    </row>
    <row r="1697" spans="1:75" s="36" customFormat="1" ht="16.75" customHeight="1" x14ac:dyDescent="0.2">
      <c r="A1697" s="36" t="s">
        <v>2076</v>
      </c>
      <c r="B1697" s="36">
        <v>2025020817</v>
      </c>
      <c r="C1697" s="35">
        <v>46046</v>
      </c>
      <c r="D1697" s="45" t="s">
        <v>9</v>
      </c>
      <c r="E1697" s="36" t="s">
        <v>33</v>
      </c>
      <c r="F1697" s="45">
        <v>1</v>
      </c>
      <c r="G1697" s="45">
        <v>1</v>
      </c>
      <c r="H1697" s="36" t="s">
        <v>47</v>
      </c>
      <c r="I1697" s="36" t="s">
        <v>356</v>
      </c>
      <c r="J1697" s="46" t="s">
        <v>169</v>
      </c>
      <c r="K1697" s="47">
        <v>2.96</v>
      </c>
      <c r="L1697" s="48">
        <v>0.15</v>
      </c>
      <c r="M1697" s="49">
        <v>0.1</v>
      </c>
      <c r="N1697" s="36">
        <v>3.0999999999999899</v>
      </c>
      <c r="O1697" s="36">
        <v>2.8499999999999899</v>
      </c>
      <c r="P1697" s="70">
        <v>3.0999999999999899</v>
      </c>
      <c r="Q1697" s="36">
        <v>2.8499999999999899</v>
      </c>
      <c r="R1697" s="50">
        <v>3.0111166613861959</v>
      </c>
      <c r="S1697" s="50">
        <v>2.7709077850426307</v>
      </c>
      <c r="T1697" s="50">
        <v>3.0111166613861959</v>
      </c>
      <c r="U1697" s="50">
        <v>2.8817440964443359</v>
      </c>
      <c r="V1697" s="50">
        <v>1.048</v>
      </c>
      <c r="W1697" s="50">
        <v>1.0491546019013618</v>
      </c>
      <c r="X1697" s="50">
        <v>0.95270270270270263</v>
      </c>
      <c r="Y1697" s="50">
        <v>1.0587972909877625</v>
      </c>
      <c r="Z1697" s="50">
        <v>0.99</v>
      </c>
      <c r="AA1697" s="51">
        <v>1</v>
      </c>
      <c r="AB1697" s="51">
        <v>1.04</v>
      </c>
      <c r="AC1697" s="51">
        <v>1</v>
      </c>
      <c r="AD1697" s="51">
        <v>1</v>
      </c>
      <c r="AE1697" s="51">
        <v>1</v>
      </c>
      <c r="AF1697" s="51">
        <v>1</v>
      </c>
      <c r="AG1697" s="52">
        <v>1</v>
      </c>
      <c r="AH1697" s="52">
        <v>1</v>
      </c>
      <c r="AI1697" s="53">
        <v>1603</v>
      </c>
      <c r="AJ1697" s="53">
        <v>1561</v>
      </c>
      <c r="AK1697" s="51">
        <v>3.1565839878492494</v>
      </c>
      <c r="AL1697" s="51">
        <v>3.1347638888797911</v>
      </c>
      <c r="AM1697" s="51">
        <v>2.8545151643476725</v>
      </c>
      <c r="AN1697" s="51">
        <v>2.85</v>
      </c>
      <c r="AO1697" s="51">
        <v>2.8466892693933357</v>
      </c>
      <c r="AP1697" s="51">
        <v>2.8311656850631661</v>
      </c>
      <c r="AQ1697" s="51">
        <v>2.8259700127041958</v>
      </c>
      <c r="AR1697" s="67">
        <v>0</v>
      </c>
      <c r="AS1697" s="99" t="s">
        <v>1591</v>
      </c>
      <c r="AT1697" s="54">
        <v>3.2461849040405615</v>
      </c>
      <c r="AU1697" s="54">
        <v>2.9266616027261145</v>
      </c>
      <c r="AV1697" s="55">
        <v>3.2497612888329064</v>
      </c>
      <c r="AW1697" s="55">
        <v>2.9266616027261145</v>
      </c>
      <c r="AX1697" s="56">
        <v>0.14618490404057161</v>
      </c>
      <c r="AY1697" s="56">
        <v>7.6661602726124656E-2</v>
      </c>
      <c r="AZ1697" s="56">
        <v>0.22284650676669626</v>
      </c>
      <c r="BA1697" s="56">
        <v>6.952330131444695E-2</v>
      </c>
      <c r="BB1697" s="61">
        <v>-124</v>
      </c>
      <c r="BC1697" s="57">
        <v>144</v>
      </c>
      <c r="BD1697" s="57">
        <v>116</v>
      </c>
      <c r="BE1697" s="57">
        <v>-110</v>
      </c>
      <c r="BF1697" s="95">
        <v>0.55441887679452617</v>
      </c>
      <c r="BG1697" s="58">
        <v>0.40929711477709851</v>
      </c>
      <c r="BH1697" s="58">
        <v>0.46190795043915922</v>
      </c>
      <c r="BI1697" s="58">
        <v>0.52319889992541924</v>
      </c>
      <c r="BJ1697" s="57">
        <v>-125</v>
      </c>
      <c r="BK1697" s="57">
        <v>145</v>
      </c>
      <c r="BL1697" s="57">
        <v>117</v>
      </c>
      <c r="BM1697" s="57">
        <v>-109</v>
      </c>
      <c r="BN1697" s="58">
        <v>0.55485428052152674</v>
      </c>
      <c r="BO1697" s="58">
        <v>0.4084653289003608</v>
      </c>
      <c r="BP1697" s="58">
        <v>0.46101852826197365</v>
      </c>
      <c r="BQ1697" s="58">
        <v>0.52246041544882693</v>
      </c>
      <c r="BR1697" s="36">
        <v>3.9</v>
      </c>
      <c r="BS1697" s="36">
        <v>4.8499999999999996</v>
      </c>
      <c r="BT1697" s="36">
        <v>0.37252999999999997</v>
      </c>
      <c r="BU1697" s="36">
        <v>0.12759999999999999</v>
      </c>
      <c r="BV1697" s="36">
        <v>0.136798318967365</v>
      </c>
      <c r="BW1697" s="36">
        <v>0.19484000000000001</v>
      </c>
    </row>
    <row r="1698" spans="1:75" s="36" customFormat="1" ht="16.75" customHeight="1" x14ac:dyDescent="0.2">
      <c r="A1698" s="36" t="s">
        <v>2077</v>
      </c>
      <c r="B1698" s="36">
        <v>2025020818</v>
      </c>
      <c r="C1698" s="35">
        <v>46046</v>
      </c>
      <c r="D1698" s="45" t="s">
        <v>6</v>
      </c>
      <c r="E1698" s="36" t="s">
        <v>49</v>
      </c>
      <c r="F1698" s="45">
        <v>0</v>
      </c>
      <c r="G1698" s="45">
        <v>1</v>
      </c>
      <c r="H1698" s="36" t="s">
        <v>26</v>
      </c>
      <c r="I1698" s="36" t="s">
        <v>378</v>
      </c>
      <c r="J1698" s="46" t="s">
        <v>198</v>
      </c>
      <c r="K1698" s="47">
        <v>2.96</v>
      </c>
      <c r="L1698" s="48">
        <v>0.15</v>
      </c>
      <c r="M1698" s="49">
        <v>0.1</v>
      </c>
      <c r="N1698" s="36">
        <v>2.8999999999999901</v>
      </c>
      <c r="O1698" s="36">
        <v>3.6499999999999901</v>
      </c>
      <c r="P1698" s="70">
        <v>2.8999999999999901</v>
      </c>
      <c r="Q1698" s="36">
        <v>3.6499999999999901</v>
      </c>
      <c r="R1698" s="50">
        <v>2.9729152918453123</v>
      </c>
      <c r="S1698" s="50">
        <v>2.9648509425978387</v>
      </c>
      <c r="T1698" s="50">
        <v>2.9431861389268592</v>
      </c>
      <c r="U1698" s="50">
        <v>2.9648509425978387</v>
      </c>
      <c r="V1698" s="50">
        <v>0.95</v>
      </c>
      <c r="W1698" s="50">
        <v>0.92554174501717079</v>
      </c>
      <c r="X1698" s="50">
        <v>1.0236486486486487</v>
      </c>
      <c r="Y1698" s="50">
        <v>1.1148648648648649</v>
      </c>
      <c r="Z1698" s="50">
        <v>1.04</v>
      </c>
      <c r="AA1698" s="51">
        <v>0.99</v>
      </c>
      <c r="AB1698" s="51">
        <v>1</v>
      </c>
      <c r="AC1698" s="51">
        <v>1</v>
      </c>
      <c r="AD1698" s="51">
        <v>1</v>
      </c>
      <c r="AE1698" s="51">
        <v>1</v>
      </c>
      <c r="AF1698" s="51">
        <v>1</v>
      </c>
      <c r="AG1698" s="52">
        <v>1</v>
      </c>
      <c r="AH1698" s="52">
        <v>1</v>
      </c>
      <c r="AI1698" s="53">
        <v>1612</v>
      </c>
      <c r="AJ1698" s="53">
        <v>1500</v>
      </c>
      <c r="AK1698" s="51">
        <v>3.0545082558058523</v>
      </c>
      <c r="AL1698" s="51">
        <v>3.07</v>
      </c>
      <c r="AM1698" s="51">
        <v>3.0169606926837926</v>
      </c>
      <c r="AN1698" s="51">
        <v>3.02</v>
      </c>
      <c r="AO1698" s="51">
        <v>3.012222975351841</v>
      </c>
      <c r="AP1698" s="51">
        <v>3.0229062760943277</v>
      </c>
      <c r="AQ1698" s="51">
        <v>3.1376391203911442</v>
      </c>
      <c r="AR1698" s="67">
        <v>0</v>
      </c>
      <c r="AS1698" s="99" t="s">
        <v>1591</v>
      </c>
      <c r="AT1698" s="54">
        <v>3.058330106068083</v>
      </c>
      <c r="AU1698" s="54">
        <v>3.6362163367005955</v>
      </c>
      <c r="AV1698" s="55">
        <v>3.058330106068083</v>
      </c>
      <c r="AW1698" s="55">
        <v>3.7141518212875302</v>
      </c>
      <c r="AX1698" s="56">
        <v>0.15833010606809284</v>
      </c>
      <c r="AY1698" s="56">
        <v>-1.3783663299394622E-2</v>
      </c>
      <c r="AZ1698" s="56">
        <v>0.14454644276869821</v>
      </c>
      <c r="BA1698" s="56">
        <v>0.17211376936748746</v>
      </c>
      <c r="BB1698" s="61">
        <v>144</v>
      </c>
      <c r="BC1698" s="57">
        <v>-197</v>
      </c>
      <c r="BD1698" s="57">
        <v>-165</v>
      </c>
      <c r="BE1698" s="57">
        <v>-124</v>
      </c>
      <c r="BF1698" s="95">
        <v>0.41027844542827085</v>
      </c>
      <c r="BG1698" s="58">
        <v>0.66344192351160469</v>
      </c>
      <c r="BH1698" s="58">
        <v>0.62217143894935867</v>
      </c>
      <c r="BI1698" s="58">
        <v>0.55420838428818131</v>
      </c>
      <c r="BJ1698" s="57">
        <v>150</v>
      </c>
      <c r="BK1698" s="57">
        <v>-207</v>
      </c>
      <c r="BL1698" s="57">
        <v>-174</v>
      </c>
      <c r="BM1698" s="57">
        <v>-131</v>
      </c>
      <c r="BN1698" s="58">
        <v>0.39926585234577444</v>
      </c>
      <c r="BO1698" s="58">
        <v>0.67420971916446804</v>
      </c>
      <c r="BP1698" s="58">
        <v>0.634855002555061</v>
      </c>
      <c r="BQ1698" s="58">
        <v>0.56641608330042281</v>
      </c>
      <c r="BR1698" s="36">
        <v>3.9</v>
      </c>
      <c r="BS1698" s="36">
        <v>4.9000000000000004</v>
      </c>
      <c r="BT1698" s="36">
        <v>0.36819000000000002</v>
      </c>
      <c r="BU1698" s="36">
        <v>0.12590000000000001</v>
      </c>
      <c r="BV1698" s="36">
        <v>0.13500471819507501</v>
      </c>
      <c r="BW1698" s="36">
        <v>0.19334000000000001</v>
      </c>
    </row>
    <row r="1699" spans="1:75" s="36" customFormat="1" ht="16.75" customHeight="1" x14ac:dyDescent="0.2">
      <c r="A1699" s="36" t="s">
        <v>2078</v>
      </c>
      <c r="B1699" s="36">
        <v>2025020818</v>
      </c>
      <c r="C1699" s="35">
        <v>46046</v>
      </c>
      <c r="D1699" s="45" t="s">
        <v>9</v>
      </c>
      <c r="E1699" s="36" t="s">
        <v>17</v>
      </c>
      <c r="F1699" s="45">
        <v>1</v>
      </c>
      <c r="G1699" s="45">
        <v>0</v>
      </c>
      <c r="H1699" s="36" t="s">
        <v>27</v>
      </c>
      <c r="I1699" s="36" t="s">
        <v>1751</v>
      </c>
      <c r="J1699" s="46" t="s">
        <v>1592</v>
      </c>
      <c r="K1699" s="47">
        <v>2.96</v>
      </c>
      <c r="L1699" s="48">
        <v>0.15</v>
      </c>
      <c r="M1699" s="49">
        <v>0.1</v>
      </c>
      <c r="N1699" s="36">
        <v>3.6499999999999901</v>
      </c>
      <c r="O1699" s="36">
        <v>2.8999999999999901</v>
      </c>
      <c r="P1699" s="70">
        <v>3.6499999999999901</v>
      </c>
      <c r="Q1699" s="36">
        <v>2.8999999999999901</v>
      </c>
      <c r="R1699" s="50">
        <v>3.2430015194759871</v>
      </c>
      <c r="S1699" s="50">
        <v>2.9490617081061998</v>
      </c>
      <c r="T1699" s="50">
        <v>3.2105715042812273</v>
      </c>
      <c r="U1699" s="50">
        <v>2.9490617081061998</v>
      </c>
      <c r="V1699" s="50">
        <v>1.05</v>
      </c>
      <c r="W1699" s="50">
        <v>1.0725047827848808</v>
      </c>
      <c r="X1699" s="50">
        <v>1.0192434772580381</v>
      </c>
      <c r="Y1699" s="50">
        <v>1.0319284647992744</v>
      </c>
      <c r="Z1699" s="50">
        <v>1.04</v>
      </c>
      <c r="AA1699" s="51">
        <v>0.99</v>
      </c>
      <c r="AB1699" s="51">
        <v>1</v>
      </c>
      <c r="AC1699" s="51">
        <v>1</v>
      </c>
      <c r="AD1699" s="51">
        <v>1</v>
      </c>
      <c r="AE1699" s="51">
        <v>1</v>
      </c>
      <c r="AF1699" s="51">
        <v>1</v>
      </c>
      <c r="AG1699" s="52">
        <v>1</v>
      </c>
      <c r="AH1699" s="52">
        <v>1</v>
      </c>
      <c r="AI1699" s="53">
        <v>1601</v>
      </c>
      <c r="AJ1699" s="53">
        <v>1307</v>
      </c>
      <c r="AK1699" s="51">
        <v>3.3</v>
      </c>
      <c r="AL1699" s="51">
        <v>3.32</v>
      </c>
      <c r="AM1699" s="51">
        <v>3.03</v>
      </c>
      <c r="AN1699" s="51">
        <v>3.05</v>
      </c>
      <c r="AO1699" s="51">
        <v>3.7845703447394725</v>
      </c>
      <c r="AP1699" s="51">
        <v>3.6769384194931187</v>
      </c>
      <c r="AQ1699" s="51">
        <v>3.1511999999999998</v>
      </c>
      <c r="AR1699" s="67">
        <v>0</v>
      </c>
      <c r="AS1699" s="99" t="s">
        <v>1591</v>
      </c>
      <c r="AT1699" s="54">
        <v>3.6362163367005955</v>
      </c>
      <c r="AU1699" s="54">
        <v>3.058330106068083</v>
      </c>
      <c r="AV1699" s="55">
        <v>3.7141518212875302</v>
      </c>
      <c r="AW1699" s="55">
        <v>3.058330106068083</v>
      </c>
      <c r="AX1699" s="56">
        <v>-1.3783663299394622E-2</v>
      </c>
      <c r="AY1699" s="56">
        <v>0.15833010606809284</v>
      </c>
      <c r="AZ1699" s="56">
        <v>0.14454644276869821</v>
      </c>
      <c r="BA1699" s="56">
        <v>-0.17211376936748746</v>
      </c>
      <c r="BB1699" s="61">
        <v>-144</v>
      </c>
      <c r="BC1699" s="57">
        <v>197</v>
      </c>
      <c r="BD1699" s="57">
        <v>165</v>
      </c>
      <c r="BE1699" s="57">
        <v>124</v>
      </c>
      <c r="BF1699" s="95">
        <v>0.58972155457172915</v>
      </c>
      <c r="BG1699" s="58">
        <v>0.33655807648839536</v>
      </c>
      <c r="BH1699" s="58">
        <v>0.37782856105064128</v>
      </c>
      <c r="BI1699" s="58">
        <v>0.44579161571181869</v>
      </c>
      <c r="BJ1699" s="57">
        <v>-150</v>
      </c>
      <c r="BK1699" s="57">
        <v>207</v>
      </c>
      <c r="BL1699" s="57">
        <v>174</v>
      </c>
      <c r="BM1699" s="57">
        <v>131</v>
      </c>
      <c r="BN1699" s="58">
        <v>0.60073414765422561</v>
      </c>
      <c r="BO1699" s="58">
        <v>0.32579028083553196</v>
      </c>
      <c r="BP1699" s="58">
        <v>0.36514499744493895</v>
      </c>
      <c r="BQ1699" s="58">
        <v>0.43358391669957719</v>
      </c>
      <c r="BR1699" s="36">
        <v>3.9</v>
      </c>
      <c r="BS1699" s="36">
        <v>4.95</v>
      </c>
      <c r="BT1699" s="36">
        <v>0.36331000000000002</v>
      </c>
      <c r="BU1699" s="36">
        <v>0.12134</v>
      </c>
      <c r="BV1699" s="36">
        <v>0.129965832289022</v>
      </c>
      <c r="BW1699" s="36">
        <v>0.18770999999999999</v>
      </c>
    </row>
    <row r="1700" spans="1:75" s="36" customFormat="1" ht="16.75" customHeight="1" x14ac:dyDescent="0.2">
      <c r="A1700" s="36" t="s">
        <v>2079</v>
      </c>
      <c r="B1700" s="36">
        <v>2025020819</v>
      </c>
      <c r="C1700" s="35">
        <v>46047</v>
      </c>
      <c r="D1700" s="45" t="s">
        <v>6</v>
      </c>
      <c r="E1700" s="36" t="s">
        <v>24</v>
      </c>
      <c r="F1700" s="45">
        <v>1</v>
      </c>
      <c r="G1700" s="45">
        <v>1</v>
      </c>
      <c r="H1700" s="36" t="s">
        <v>46</v>
      </c>
      <c r="I1700" s="36" t="s">
        <v>706</v>
      </c>
      <c r="J1700" s="46" t="s">
        <v>157</v>
      </c>
      <c r="K1700" s="47">
        <v>2.96</v>
      </c>
      <c r="L1700" s="48">
        <v>0.15</v>
      </c>
      <c r="M1700" s="49">
        <v>0.1</v>
      </c>
      <c r="N1700" s="36">
        <v>3.5999999999999899</v>
      </c>
      <c r="O1700" s="36">
        <v>2.8999999999999901</v>
      </c>
      <c r="P1700" s="70">
        <v>3.5999999999999899</v>
      </c>
      <c r="Q1700" s="36">
        <v>2.8999999999999901</v>
      </c>
      <c r="R1700" s="50">
        <v>3.8128689214055989</v>
      </c>
      <c r="S1700" s="50">
        <v>2.7441793510953061</v>
      </c>
      <c r="T1700" s="50">
        <v>3.7175471983704589</v>
      </c>
      <c r="U1700" s="50">
        <v>2.8127838348726883</v>
      </c>
      <c r="V1700" s="50">
        <v>0.95</v>
      </c>
      <c r="W1700" s="50">
        <v>0.95302926576458757</v>
      </c>
      <c r="X1700" s="50">
        <v>1.0371621621621621</v>
      </c>
      <c r="Y1700" s="50">
        <v>1.0236486486486487</v>
      </c>
      <c r="Z1700" s="50">
        <v>1</v>
      </c>
      <c r="AA1700" s="51">
        <v>0.97499999999999998</v>
      </c>
      <c r="AB1700" s="51">
        <v>1.0249999999999999</v>
      </c>
      <c r="AC1700" s="51">
        <v>1</v>
      </c>
      <c r="AD1700" s="51">
        <v>1</v>
      </c>
      <c r="AE1700" s="51">
        <v>1</v>
      </c>
      <c r="AF1700" s="51">
        <v>1</v>
      </c>
      <c r="AG1700" s="52">
        <v>1</v>
      </c>
      <c r="AH1700" s="52">
        <v>1</v>
      </c>
      <c r="AI1700" s="53">
        <v>1611</v>
      </c>
      <c r="AJ1700" s="53">
        <v>1569</v>
      </c>
      <c r="AK1700" s="51">
        <v>3.5748236086541167</v>
      </c>
      <c r="AL1700" s="51">
        <v>3.58</v>
      </c>
      <c r="AM1700" s="51">
        <v>2.65</v>
      </c>
      <c r="AN1700" s="51">
        <v>2.65</v>
      </c>
      <c r="AO1700" s="51">
        <v>2.654743402432501</v>
      </c>
      <c r="AP1700" s="51">
        <v>2.6681587947319216</v>
      </c>
      <c r="AQ1700" s="51">
        <v>2.65</v>
      </c>
      <c r="AR1700" s="67">
        <v>0.08</v>
      </c>
      <c r="AS1700" s="99" t="s">
        <v>1591</v>
      </c>
      <c r="AT1700" s="54">
        <v>3.4445161001992499</v>
      </c>
      <c r="AU1700" s="54">
        <v>2.7173909945945942</v>
      </c>
      <c r="AV1700" s="55">
        <v>3.3645161001992498</v>
      </c>
      <c r="AW1700" s="55">
        <v>2.8004729344430781</v>
      </c>
      <c r="AX1700" s="56">
        <v>-0.15548389980073996</v>
      </c>
      <c r="AY1700" s="56">
        <v>-0.18260900540539593</v>
      </c>
      <c r="AZ1700" s="56">
        <v>-0.33809290520613589</v>
      </c>
      <c r="BA1700" s="56">
        <v>2.7125105604655975E-2</v>
      </c>
      <c r="BB1700" s="61">
        <v>-160</v>
      </c>
      <c r="BC1700" s="57">
        <v>-142</v>
      </c>
      <c r="BD1700" s="57">
        <v>-114</v>
      </c>
      <c r="BE1700" s="57">
        <v>112</v>
      </c>
      <c r="BF1700" s="95">
        <v>0.61515940387810164</v>
      </c>
      <c r="BG1700" s="58">
        <v>0.5860053543134236</v>
      </c>
      <c r="BH1700" s="58">
        <v>0.53214957964344445</v>
      </c>
      <c r="BI1700" s="58">
        <v>0.47090411150277844</v>
      </c>
      <c r="BJ1700" s="57">
        <v>-144</v>
      </c>
      <c r="BK1700" s="57">
        <v>-143</v>
      </c>
      <c r="BL1700" s="57">
        <v>-115</v>
      </c>
      <c r="BM1700" s="57">
        <v>111</v>
      </c>
      <c r="BN1700" s="58">
        <v>0.5895170222437166</v>
      </c>
      <c r="BO1700" s="58">
        <v>0.58901793348340625</v>
      </c>
      <c r="BP1700" s="58">
        <v>0.53566398120308345</v>
      </c>
      <c r="BQ1700" s="58">
        <v>0.47412398599387473</v>
      </c>
      <c r="BR1700" s="36">
        <v>3.9</v>
      </c>
      <c r="BS1700" s="36">
        <v>5</v>
      </c>
      <c r="BT1700" s="36">
        <v>0.35599999999999998</v>
      </c>
      <c r="BU1700" s="36">
        <v>0.11752</v>
      </c>
      <c r="BV1700" s="36">
        <v>0.12561729054877299</v>
      </c>
      <c r="BW1700" s="36">
        <v>0.18198</v>
      </c>
    </row>
    <row r="1701" spans="1:75" s="36" customFormat="1" ht="16.75" customHeight="1" x14ac:dyDescent="0.2">
      <c r="A1701" s="36" t="s">
        <v>2080</v>
      </c>
      <c r="B1701" s="36">
        <v>2025020819</v>
      </c>
      <c r="C1701" s="35">
        <v>46047</v>
      </c>
      <c r="D1701" s="45" t="s">
        <v>9</v>
      </c>
      <c r="E1701" s="36" t="s">
        <v>18</v>
      </c>
      <c r="F1701" s="45">
        <v>1</v>
      </c>
      <c r="G1701" s="45">
        <v>1</v>
      </c>
      <c r="H1701" s="36" t="s">
        <v>47</v>
      </c>
      <c r="I1701" s="36" t="s">
        <v>930</v>
      </c>
      <c r="J1701" s="46" t="s">
        <v>190</v>
      </c>
      <c r="K1701" s="47">
        <v>2.96</v>
      </c>
      <c r="L1701" s="48">
        <v>0.15</v>
      </c>
      <c r="M1701" s="49">
        <v>0.1</v>
      </c>
      <c r="N1701" s="36">
        <v>2.8999999999999901</v>
      </c>
      <c r="O1701" s="36">
        <v>3.5999999999999899</v>
      </c>
      <c r="P1701" s="70">
        <v>2.8999999999999901</v>
      </c>
      <c r="Q1701" s="36">
        <v>3.5999999999999899</v>
      </c>
      <c r="R1701" s="50">
        <v>3.1376843146485958</v>
      </c>
      <c r="S1701" s="50">
        <v>3.2744294181055231</v>
      </c>
      <c r="T1701" s="50">
        <v>3.0121769420626516</v>
      </c>
      <c r="U1701" s="50">
        <v>3.3071737122865783</v>
      </c>
      <c r="V1701" s="50">
        <v>1.048</v>
      </c>
      <c r="W1701" s="50">
        <v>1.0491546019013618</v>
      </c>
      <c r="X1701" s="50">
        <v>0.89527027027027029</v>
      </c>
      <c r="Y1701" s="50">
        <v>1.2077106785993639</v>
      </c>
      <c r="Z1701" s="50">
        <v>0.97</v>
      </c>
      <c r="AA1701" s="51">
        <v>0.96</v>
      </c>
      <c r="AB1701" s="51">
        <v>1.01</v>
      </c>
      <c r="AC1701" s="51">
        <v>1</v>
      </c>
      <c r="AD1701" s="51">
        <v>1</v>
      </c>
      <c r="AE1701" s="51">
        <v>1</v>
      </c>
      <c r="AF1701" s="51">
        <v>1</v>
      </c>
      <c r="AG1701" s="52">
        <v>1</v>
      </c>
      <c r="AH1701" s="52">
        <v>1</v>
      </c>
      <c r="AI1701" s="53">
        <v>1607</v>
      </c>
      <c r="AJ1701" s="53">
        <v>1535</v>
      </c>
      <c r="AK1701" s="51">
        <v>3.03</v>
      </c>
      <c r="AL1701" s="51">
        <v>3.02</v>
      </c>
      <c r="AM1701" s="51">
        <v>3.07</v>
      </c>
      <c r="AN1701" s="51">
        <v>3.1006644127158283</v>
      </c>
      <c r="AO1701" s="51">
        <v>3.0358417269402542</v>
      </c>
      <c r="AP1701" s="51">
        <v>3.0568949482335697</v>
      </c>
      <c r="AQ1701" s="51">
        <v>2.9778999999999995</v>
      </c>
      <c r="AR1701" s="67">
        <v>-0.08</v>
      </c>
      <c r="AS1701" s="99" t="s">
        <v>1591</v>
      </c>
      <c r="AT1701" s="54">
        <v>2.7173909945945942</v>
      </c>
      <c r="AU1701" s="54">
        <v>3.4445161001992499</v>
      </c>
      <c r="AV1701" s="55">
        <v>2.8004729344430781</v>
      </c>
      <c r="AW1701" s="55">
        <v>3.3645161001992498</v>
      </c>
      <c r="AX1701" s="56">
        <v>-0.18260900540539593</v>
      </c>
      <c r="AY1701" s="56">
        <v>-0.15548389980073996</v>
      </c>
      <c r="AZ1701" s="56">
        <v>-0.33809290520613589</v>
      </c>
      <c r="BA1701" s="56">
        <v>-2.7125105604655975E-2</v>
      </c>
      <c r="BB1701" s="61">
        <v>160</v>
      </c>
      <c r="BC1701" s="57">
        <v>142</v>
      </c>
      <c r="BD1701" s="57">
        <v>114</v>
      </c>
      <c r="BE1701" s="57">
        <v>-112</v>
      </c>
      <c r="BF1701" s="95">
        <v>0.38484059612189836</v>
      </c>
      <c r="BG1701" s="58">
        <v>0.41399464568657646</v>
      </c>
      <c r="BH1701" s="58">
        <v>0.46785042035655555</v>
      </c>
      <c r="BI1701" s="58">
        <v>0.52909588849722156</v>
      </c>
      <c r="BJ1701" s="57">
        <v>144</v>
      </c>
      <c r="BK1701" s="57">
        <v>143</v>
      </c>
      <c r="BL1701" s="57">
        <v>115</v>
      </c>
      <c r="BM1701" s="57">
        <v>-111</v>
      </c>
      <c r="BN1701" s="58">
        <v>0.4104829777562834</v>
      </c>
      <c r="BO1701" s="58">
        <v>0.41098206651659375</v>
      </c>
      <c r="BP1701" s="58">
        <v>0.46433601879691655</v>
      </c>
      <c r="BQ1701" s="58">
        <v>0.52587601400612527</v>
      </c>
      <c r="BR1701" s="36">
        <v>3.95</v>
      </c>
      <c r="BS1701" s="36">
        <v>3.95</v>
      </c>
      <c r="BT1701" s="36">
        <v>0.49469999999999997</v>
      </c>
      <c r="BU1701" s="36">
        <v>0.19370999999999999</v>
      </c>
      <c r="BV1701" s="36">
        <v>0.212126853413346</v>
      </c>
      <c r="BW1701" s="36">
        <v>0.28053</v>
      </c>
    </row>
    <row r="1702" spans="1:75" s="36" customFormat="1" ht="16.75" customHeight="1" x14ac:dyDescent="0.2">
      <c r="A1702" s="36" t="s">
        <v>2081</v>
      </c>
      <c r="B1702" s="36">
        <v>2025020820</v>
      </c>
      <c r="C1702" s="35">
        <v>46047</v>
      </c>
      <c r="D1702" s="45" t="s">
        <v>6</v>
      </c>
      <c r="E1702" s="36" t="s">
        <v>4</v>
      </c>
      <c r="F1702" s="45">
        <v>1</v>
      </c>
      <c r="G1702" s="45">
        <v>1</v>
      </c>
      <c r="H1702" s="36" t="s">
        <v>46</v>
      </c>
      <c r="I1702" s="36" t="s">
        <v>330</v>
      </c>
      <c r="J1702" s="46" t="s">
        <v>173</v>
      </c>
      <c r="K1702" s="47">
        <v>2.96</v>
      </c>
      <c r="L1702" s="48">
        <v>0.15</v>
      </c>
      <c r="M1702" s="49">
        <v>0.1</v>
      </c>
      <c r="N1702" s="36">
        <v>2.94999999999999</v>
      </c>
      <c r="O1702" s="36">
        <v>2.7499999999999898</v>
      </c>
      <c r="P1702" s="70">
        <v>2.94999999999999</v>
      </c>
      <c r="Q1702" s="36">
        <v>2.7499999999999898</v>
      </c>
      <c r="R1702" s="50">
        <v>2.913220271784517</v>
      </c>
      <c r="S1702" s="50">
        <v>2.8097733063070063</v>
      </c>
      <c r="T1702" s="50">
        <v>2.8840880690666717</v>
      </c>
      <c r="U1702" s="50">
        <v>2.8659687724331464</v>
      </c>
      <c r="V1702" s="50">
        <v>0.95</v>
      </c>
      <c r="W1702" s="50">
        <v>0.95302926576458757</v>
      </c>
      <c r="X1702" s="50">
        <v>1.0732657262928271</v>
      </c>
      <c r="Y1702" s="50">
        <v>0.90552485648419967</v>
      </c>
      <c r="Z1702" s="50">
        <v>1.01</v>
      </c>
      <c r="AA1702" s="51">
        <v>0.99</v>
      </c>
      <c r="AB1702" s="51">
        <v>1.02</v>
      </c>
      <c r="AC1702" s="51">
        <v>1</v>
      </c>
      <c r="AD1702" s="51">
        <v>1</v>
      </c>
      <c r="AE1702" s="51">
        <v>1</v>
      </c>
      <c r="AF1702" s="51">
        <v>1</v>
      </c>
      <c r="AG1702" s="52">
        <v>1</v>
      </c>
      <c r="AH1702" s="52">
        <v>1</v>
      </c>
      <c r="AI1702" s="53">
        <v>1616</v>
      </c>
      <c r="AJ1702" s="53">
        <v>1574</v>
      </c>
      <c r="AK1702" s="51">
        <v>2.9368884579943044</v>
      </c>
      <c r="AL1702" s="51">
        <v>2.9329012470220683</v>
      </c>
      <c r="AM1702" s="51">
        <v>2.9433783927595774</v>
      </c>
      <c r="AN1702" s="51">
        <v>2.93</v>
      </c>
      <c r="AO1702" s="51">
        <v>2.980695366270925</v>
      </c>
      <c r="AP1702" s="51">
        <v>2.9592717172357976</v>
      </c>
      <c r="AQ1702" s="51">
        <v>2.9728121766871731</v>
      </c>
      <c r="AR1702" s="67">
        <v>0.03</v>
      </c>
      <c r="AS1702" s="99" t="s">
        <v>1591</v>
      </c>
      <c r="AT1702" s="54">
        <v>2.9945140513376161</v>
      </c>
      <c r="AU1702" s="54">
        <v>2.847592558492138</v>
      </c>
      <c r="AV1702" s="55">
        <v>2.9645140513376163</v>
      </c>
      <c r="AW1702" s="55">
        <v>2.8807628579571944</v>
      </c>
      <c r="AX1702" s="56">
        <v>4.4514051337626093E-2</v>
      </c>
      <c r="AY1702" s="56">
        <v>9.7592558492148207E-2</v>
      </c>
      <c r="AZ1702" s="56">
        <v>0.1421066098297743</v>
      </c>
      <c r="BA1702" s="56">
        <v>-5.3078507154522114E-2</v>
      </c>
      <c r="BB1702" s="61">
        <v>-112</v>
      </c>
      <c r="BC1702" s="57">
        <v>-115</v>
      </c>
      <c r="BD1702" s="57">
        <v>110</v>
      </c>
      <c r="BE1702" s="57">
        <v>137</v>
      </c>
      <c r="BF1702" s="95">
        <v>0.5281013475100389</v>
      </c>
      <c r="BG1702" s="58">
        <v>0.53513186766712306</v>
      </c>
      <c r="BH1702" s="58">
        <v>0.47527473883681792</v>
      </c>
      <c r="BI1702" s="58">
        <v>0.4210596892886973</v>
      </c>
      <c r="BJ1702" s="57">
        <v>-108</v>
      </c>
      <c r="BK1702" s="57">
        <v>-116</v>
      </c>
      <c r="BL1702" s="57">
        <v>110</v>
      </c>
      <c r="BM1702" s="57">
        <v>137</v>
      </c>
      <c r="BN1702" s="58">
        <v>0.51901562430163972</v>
      </c>
      <c r="BO1702" s="58">
        <v>0.53650331322029132</v>
      </c>
      <c r="BP1702" s="58">
        <v>0.47672240890604556</v>
      </c>
      <c r="BQ1702" s="58">
        <v>0.42226786717895703</v>
      </c>
      <c r="BR1702" s="36">
        <v>3.95</v>
      </c>
      <c r="BS1702" s="36">
        <v>4</v>
      </c>
      <c r="BT1702" s="36">
        <v>0.48729</v>
      </c>
      <c r="BU1702" s="36">
        <v>0.18997</v>
      </c>
      <c r="BV1702" s="36">
        <v>0.20708336966948601</v>
      </c>
      <c r="BW1702" s="36">
        <v>0.27261000000000002</v>
      </c>
    </row>
    <row r="1703" spans="1:75" s="36" customFormat="1" ht="16.75" customHeight="1" x14ac:dyDescent="0.2">
      <c r="A1703" s="36" t="s">
        <v>2082</v>
      </c>
      <c r="B1703" s="36">
        <v>2025020820</v>
      </c>
      <c r="C1703" s="35">
        <v>46047</v>
      </c>
      <c r="D1703" s="45" t="s">
        <v>9</v>
      </c>
      <c r="E1703" s="36" t="s">
        <v>13</v>
      </c>
      <c r="F1703" s="45">
        <v>1</v>
      </c>
      <c r="G1703" s="45">
        <v>1</v>
      </c>
      <c r="H1703" s="36" t="s">
        <v>47</v>
      </c>
      <c r="I1703" s="36" t="s">
        <v>376</v>
      </c>
      <c r="J1703" s="46" t="s">
        <v>184</v>
      </c>
      <c r="K1703" s="47">
        <v>2.96</v>
      </c>
      <c r="L1703" s="48">
        <v>0.15</v>
      </c>
      <c r="M1703" s="49">
        <v>0.1</v>
      </c>
      <c r="N1703" s="36">
        <v>2.7499999999999898</v>
      </c>
      <c r="O1703" s="36">
        <v>2.94999999999999</v>
      </c>
      <c r="P1703" s="70">
        <v>2.7499999999999898</v>
      </c>
      <c r="Q1703" s="36">
        <v>2.94999999999999</v>
      </c>
      <c r="R1703" s="50">
        <v>2.558687644635997</v>
      </c>
      <c r="S1703" s="50">
        <v>3.1512643963434539</v>
      </c>
      <c r="T1703" s="50">
        <v>2.558687644635997</v>
      </c>
      <c r="U1703" s="50">
        <v>3.1512643963434539</v>
      </c>
      <c r="V1703" s="50">
        <v>1.048</v>
      </c>
      <c r="W1703" s="50">
        <v>1.0491546019013618</v>
      </c>
      <c r="X1703" s="50">
        <v>0.99438459214850583</v>
      </c>
      <c r="Y1703" s="50">
        <v>0.9921920466196974</v>
      </c>
      <c r="Z1703" s="50">
        <v>1</v>
      </c>
      <c r="AA1703" s="51">
        <v>1</v>
      </c>
      <c r="AB1703" s="51">
        <v>1</v>
      </c>
      <c r="AC1703" s="51">
        <v>1</v>
      </c>
      <c r="AD1703" s="51">
        <v>1</v>
      </c>
      <c r="AE1703" s="51">
        <v>1</v>
      </c>
      <c r="AF1703" s="51">
        <v>1</v>
      </c>
      <c r="AG1703" s="52">
        <v>1</v>
      </c>
      <c r="AH1703" s="52">
        <v>1</v>
      </c>
      <c r="AI1703" s="53">
        <v>1615</v>
      </c>
      <c r="AJ1703" s="53">
        <v>1503</v>
      </c>
      <c r="AK1703" s="51">
        <v>2.680353575193231</v>
      </c>
      <c r="AL1703" s="51">
        <v>2.69</v>
      </c>
      <c r="AM1703" s="51">
        <v>3.1768665498267685</v>
      </c>
      <c r="AN1703" s="51">
        <v>3.1730262268042715</v>
      </c>
      <c r="AO1703" s="51">
        <v>3.2009993489757433</v>
      </c>
      <c r="AP1703" s="51">
        <v>3.1935391060809</v>
      </c>
      <c r="AQ1703" s="51">
        <v>3.1768665498267685</v>
      </c>
      <c r="AR1703" s="67">
        <v>-0.03</v>
      </c>
      <c r="AS1703" s="99" t="s">
        <v>1591</v>
      </c>
      <c r="AT1703" s="54">
        <v>2.847592558492138</v>
      </c>
      <c r="AU1703" s="54">
        <v>2.9945140513376161</v>
      </c>
      <c r="AV1703" s="55">
        <v>2.8807628579571944</v>
      </c>
      <c r="AW1703" s="55">
        <v>2.9645140513376163</v>
      </c>
      <c r="AX1703" s="56">
        <v>9.7592558492148207E-2</v>
      </c>
      <c r="AY1703" s="56">
        <v>4.4514051337626093E-2</v>
      </c>
      <c r="AZ1703" s="56">
        <v>0.1421066098297743</v>
      </c>
      <c r="BA1703" s="56">
        <v>5.3078507154522114E-2</v>
      </c>
      <c r="BB1703" s="61">
        <v>112</v>
      </c>
      <c r="BC1703" s="57">
        <v>115</v>
      </c>
      <c r="BD1703" s="57">
        <v>-110</v>
      </c>
      <c r="BE1703" s="57">
        <v>-137</v>
      </c>
      <c r="BF1703" s="95">
        <v>0.4718986524899611</v>
      </c>
      <c r="BG1703" s="58">
        <v>0.46486813233287694</v>
      </c>
      <c r="BH1703" s="58">
        <v>0.52472526116318208</v>
      </c>
      <c r="BI1703" s="58">
        <v>0.5789403107113027</v>
      </c>
      <c r="BJ1703" s="57">
        <v>108</v>
      </c>
      <c r="BK1703" s="57">
        <v>116</v>
      </c>
      <c r="BL1703" s="57">
        <v>-110</v>
      </c>
      <c r="BM1703" s="57">
        <v>-137</v>
      </c>
      <c r="BN1703" s="58">
        <v>0.48098437569836028</v>
      </c>
      <c r="BO1703" s="58">
        <v>0.46349668677970868</v>
      </c>
      <c r="BP1703" s="58">
        <v>0.52327759109395444</v>
      </c>
      <c r="BQ1703" s="58">
        <v>0.57773213282104297</v>
      </c>
      <c r="BR1703" s="36">
        <v>3.95</v>
      </c>
      <c r="BS1703" s="36">
        <v>4.05</v>
      </c>
      <c r="BT1703" s="36">
        <v>0.48435</v>
      </c>
      <c r="BU1703" s="36">
        <v>0.18618000000000001</v>
      </c>
      <c r="BV1703" s="36">
        <v>0.203293223559214</v>
      </c>
      <c r="BW1703" s="36">
        <v>0.27035999999999999</v>
      </c>
    </row>
    <row r="1704" spans="1:75" s="36" customFormat="1" ht="16.75" customHeight="1" x14ac:dyDescent="0.2">
      <c r="A1704" s="36" t="s">
        <v>2083</v>
      </c>
      <c r="B1704" s="36">
        <v>2025020821</v>
      </c>
      <c r="C1704" s="35">
        <v>46047</v>
      </c>
      <c r="D1704" s="45" t="s">
        <v>6</v>
      </c>
      <c r="E1704" s="36" t="s">
        <v>25</v>
      </c>
      <c r="F1704" s="45">
        <v>1</v>
      </c>
      <c r="G1704" s="45">
        <v>0</v>
      </c>
      <c r="H1704" s="36" t="s">
        <v>52</v>
      </c>
      <c r="I1704" s="36" t="s">
        <v>374</v>
      </c>
      <c r="J1704" s="46" t="s">
        <v>195</v>
      </c>
      <c r="K1704" s="47">
        <v>2.96</v>
      </c>
      <c r="L1704" s="48">
        <v>0.15</v>
      </c>
      <c r="M1704" s="49">
        <v>0.1</v>
      </c>
      <c r="N1704" s="36">
        <v>3.3999999999999901</v>
      </c>
      <c r="O1704" s="36">
        <v>2.94999999999999</v>
      </c>
      <c r="P1704" s="70">
        <v>3.3999999999999901</v>
      </c>
      <c r="Q1704" s="36">
        <v>2.94999999999999</v>
      </c>
      <c r="R1704" s="50">
        <v>3.2086678383329161</v>
      </c>
      <c r="S1704" s="50">
        <v>2.7936956694898116</v>
      </c>
      <c r="T1704" s="50">
        <v>3.1284511423745931</v>
      </c>
      <c r="U1704" s="50">
        <v>2.8495695828796079</v>
      </c>
      <c r="V1704" s="50">
        <v>1.04</v>
      </c>
      <c r="W1704" s="50">
        <v>1.0074936850113505</v>
      </c>
      <c r="X1704" s="50">
        <v>1.0472972972972974</v>
      </c>
      <c r="Y1704" s="50">
        <v>1.0304054054054053</v>
      </c>
      <c r="Z1704" s="50">
        <v>1</v>
      </c>
      <c r="AA1704" s="51">
        <v>0.97499999999999998</v>
      </c>
      <c r="AB1704" s="51">
        <v>1.02</v>
      </c>
      <c r="AC1704" s="51">
        <v>1</v>
      </c>
      <c r="AD1704" s="51">
        <v>1</v>
      </c>
      <c r="AE1704" s="51">
        <v>1</v>
      </c>
      <c r="AF1704" s="51">
        <v>1</v>
      </c>
      <c r="AG1704" s="52">
        <v>1</v>
      </c>
      <c r="AH1704" s="52">
        <v>1</v>
      </c>
      <c r="AI1704" s="53">
        <v>1606</v>
      </c>
      <c r="AJ1704" s="53">
        <v>1564</v>
      </c>
      <c r="AK1704" s="51">
        <v>3.25</v>
      </c>
      <c r="AL1704" s="51">
        <v>3.23</v>
      </c>
      <c r="AM1704" s="51">
        <v>2.74</v>
      </c>
      <c r="AN1704" s="51">
        <v>2.76</v>
      </c>
      <c r="AO1704" s="51">
        <v>2.6852423802247527</v>
      </c>
      <c r="AP1704" s="51">
        <v>2.7015103736145112</v>
      </c>
      <c r="AQ1704" s="51">
        <v>2.74</v>
      </c>
      <c r="AR1704" s="67">
        <v>0</v>
      </c>
      <c r="AS1704" s="99" t="s">
        <v>1591</v>
      </c>
      <c r="AT1704" s="54">
        <v>3.5549092905405408</v>
      </c>
      <c r="AU1704" s="54">
        <v>2.8797770270270275</v>
      </c>
      <c r="AV1704" s="55">
        <v>3.5549092905405408</v>
      </c>
      <c r="AW1704" s="55">
        <v>2.8933001143521486</v>
      </c>
      <c r="AX1704" s="56">
        <v>0.15490929054055069</v>
      </c>
      <c r="AY1704" s="56">
        <v>-7.0222972972962427E-2</v>
      </c>
      <c r="AZ1704" s="56">
        <v>8.4686317567588265E-2</v>
      </c>
      <c r="BA1704" s="56">
        <v>0.22513226351351312</v>
      </c>
      <c r="BB1704" s="61">
        <v>-153</v>
      </c>
      <c r="BC1704" s="57">
        <v>-168</v>
      </c>
      <c r="BD1704" s="57">
        <v>-138</v>
      </c>
      <c r="BE1704" s="57">
        <v>-106</v>
      </c>
      <c r="BF1704" s="95">
        <v>0.60501443053771908</v>
      </c>
      <c r="BG1704" s="58">
        <v>0.62702901710829528</v>
      </c>
      <c r="BH1704" s="58">
        <v>0.57958196035236775</v>
      </c>
      <c r="BI1704" s="58">
        <v>0.51417582076070134</v>
      </c>
      <c r="BJ1704" s="57">
        <v>-152</v>
      </c>
      <c r="BK1704" s="57">
        <v>-169</v>
      </c>
      <c r="BL1704" s="57">
        <v>-139</v>
      </c>
      <c r="BM1704" s="57">
        <v>-107</v>
      </c>
      <c r="BN1704" s="58">
        <v>0.60316008473560645</v>
      </c>
      <c r="BO1704" s="58">
        <v>0.62860627091297383</v>
      </c>
      <c r="BP1704" s="58">
        <v>0.58147387608229595</v>
      </c>
      <c r="BQ1704" s="58">
        <v>0.51599236823625483</v>
      </c>
      <c r="BR1704" s="36">
        <v>3.95</v>
      </c>
      <c r="BS1704" s="36">
        <v>4.0999999999999996</v>
      </c>
      <c r="BT1704" s="36">
        <v>0.47799999999999998</v>
      </c>
      <c r="BU1704" s="36">
        <v>0.18132999999999999</v>
      </c>
      <c r="BV1704" s="36">
        <v>0.197749108476831</v>
      </c>
      <c r="BW1704" s="36">
        <v>0.26435999999999998</v>
      </c>
    </row>
    <row r="1705" spans="1:75" s="36" customFormat="1" ht="16.75" customHeight="1" x14ac:dyDescent="0.2">
      <c r="A1705" s="36" t="s">
        <v>2084</v>
      </c>
      <c r="B1705" s="36">
        <v>2025020821</v>
      </c>
      <c r="C1705" s="35">
        <v>46047</v>
      </c>
      <c r="D1705" s="45" t="s">
        <v>9</v>
      </c>
      <c r="E1705" s="36" t="s">
        <v>39</v>
      </c>
      <c r="F1705" s="45">
        <v>0</v>
      </c>
      <c r="G1705" s="45">
        <v>1</v>
      </c>
      <c r="H1705" s="36" t="s">
        <v>53</v>
      </c>
      <c r="I1705" s="36" t="s">
        <v>1302</v>
      </c>
      <c r="J1705" s="36" t="s">
        <v>527</v>
      </c>
      <c r="K1705" s="47">
        <v>2.96</v>
      </c>
      <c r="L1705" s="48">
        <v>0.15</v>
      </c>
      <c r="M1705" s="49">
        <v>0.1</v>
      </c>
      <c r="N1705" s="36">
        <v>2.94999999999999</v>
      </c>
      <c r="O1705" s="36">
        <v>3.3999999999999901</v>
      </c>
      <c r="P1705" s="70">
        <v>2.94999999999999</v>
      </c>
      <c r="Q1705" s="36">
        <v>3.3999999999999901</v>
      </c>
      <c r="R1705" s="50">
        <v>3.1097707269868335</v>
      </c>
      <c r="S1705" s="50">
        <v>3.0605754765637045</v>
      </c>
      <c r="T1705" s="50">
        <v>3.1097707269868335</v>
      </c>
      <c r="U1705" s="50">
        <v>3.0605754765637045</v>
      </c>
      <c r="V1705" s="50">
        <v>1</v>
      </c>
      <c r="W1705" s="50">
        <v>1.0046958799928625</v>
      </c>
      <c r="X1705" s="50">
        <v>0.92567567567567577</v>
      </c>
      <c r="Y1705" s="50">
        <v>1.097972972972973</v>
      </c>
      <c r="Z1705" s="50">
        <v>1.03</v>
      </c>
      <c r="AA1705" s="51">
        <v>1</v>
      </c>
      <c r="AB1705" s="51">
        <v>1</v>
      </c>
      <c r="AC1705" s="51">
        <v>1</v>
      </c>
      <c r="AD1705" s="51">
        <v>1</v>
      </c>
      <c r="AE1705" s="51">
        <v>1</v>
      </c>
      <c r="AF1705" s="51">
        <v>1</v>
      </c>
      <c r="AG1705" s="52">
        <v>1</v>
      </c>
      <c r="AH1705" s="52">
        <v>1</v>
      </c>
      <c r="AI1705" s="53">
        <v>1625</v>
      </c>
      <c r="AJ1705" s="53">
        <v>0</v>
      </c>
      <c r="AK1705" s="51">
        <v>3.05</v>
      </c>
      <c r="AL1705" s="51">
        <v>3.08</v>
      </c>
      <c r="AM1705" s="51">
        <v>3.1</v>
      </c>
      <c r="AN1705" s="51">
        <v>3.08</v>
      </c>
      <c r="AO1705" s="51">
        <v>3.0953642384105962</v>
      </c>
      <c r="AP1705" s="51">
        <v>3.1039185137780989</v>
      </c>
      <c r="AQ1705" s="51">
        <v>3.1930000000000001</v>
      </c>
      <c r="AR1705" s="67">
        <v>0</v>
      </c>
      <c r="AS1705" s="99" t="s">
        <v>1591</v>
      </c>
      <c r="AT1705" s="54">
        <v>2.8797770270270275</v>
      </c>
      <c r="AU1705" s="54">
        <v>3.5549092905405408</v>
      </c>
      <c r="AV1705" s="55">
        <v>2.8933001143521486</v>
      </c>
      <c r="AW1705" s="55">
        <v>3.5549092905405408</v>
      </c>
      <c r="AX1705" s="56">
        <v>-7.0222972972962427E-2</v>
      </c>
      <c r="AY1705" s="56">
        <v>0.15490929054055069</v>
      </c>
      <c r="AZ1705" s="56">
        <v>8.4686317567588265E-2</v>
      </c>
      <c r="BA1705" s="56">
        <v>-0.22513226351351312</v>
      </c>
      <c r="BB1705" s="61">
        <v>153</v>
      </c>
      <c r="BC1705" s="57">
        <v>168</v>
      </c>
      <c r="BD1705" s="57">
        <v>138</v>
      </c>
      <c r="BE1705" s="57">
        <v>106</v>
      </c>
      <c r="BF1705" s="95">
        <v>0.39498556946228092</v>
      </c>
      <c r="BG1705" s="58">
        <v>0.37297098289170466</v>
      </c>
      <c r="BH1705" s="58">
        <v>0.42041803964763219</v>
      </c>
      <c r="BI1705" s="58">
        <v>0.48582417923929866</v>
      </c>
      <c r="BJ1705" s="57">
        <v>152</v>
      </c>
      <c r="BK1705" s="57">
        <v>169</v>
      </c>
      <c r="BL1705" s="57">
        <v>139</v>
      </c>
      <c r="BM1705" s="57">
        <v>107</v>
      </c>
      <c r="BN1705" s="58">
        <v>0.39683991526439355</v>
      </c>
      <c r="BO1705" s="58">
        <v>0.37139372908702611</v>
      </c>
      <c r="BP1705" s="58">
        <v>0.41852612391770411</v>
      </c>
      <c r="BQ1705" s="58">
        <v>0.48400763176374523</v>
      </c>
      <c r="BR1705" s="36">
        <v>3.95</v>
      </c>
      <c r="BS1705" s="36">
        <v>4.1500000000000004</v>
      </c>
      <c r="BT1705" s="36">
        <v>0.46768999999999999</v>
      </c>
      <c r="BU1705" s="36">
        <v>0.17823</v>
      </c>
      <c r="BV1705" s="36">
        <v>0.19399817136886099</v>
      </c>
      <c r="BW1705" s="36">
        <v>0.25951000000000002</v>
      </c>
    </row>
    <row r="1706" spans="1:75" s="36" customFormat="1" ht="16.75" customHeight="1" x14ac:dyDescent="0.2">
      <c r="A1706" s="36" t="s">
        <v>2085</v>
      </c>
      <c r="B1706" s="36">
        <v>2025020822</v>
      </c>
      <c r="C1706" s="35">
        <v>46047</v>
      </c>
      <c r="D1706" s="45" t="s">
        <v>6</v>
      </c>
      <c r="E1706" s="36" t="s">
        <v>21</v>
      </c>
      <c r="F1706" s="45">
        <v>2</v>
      </c>
      <c r="G1706" s="45">
        <v>1</v>
      </c>
      <c r="H1706" s="36" t="s">
        <v>44</v>
      </c>
      <c r="I1706" s="36" t="s">
        <v>1430</v>
      </c>
      <c r="J1706" s="46" t="s">
        <v>163</v>
      </c>
      <c r="K1706" s="47">
        <v>2.96</v>
      </c>
      <c r="L1706" s="48">
        <v>0.15</v>
      </c>
      <c r="M1706" s="49">
        <v>0.1</v>
      </c>
      <c r="N1706" s="36">
        <v>3.3499999999999899</v>
      </c>
      <c r="O1706" s="36">
        <v>2.7999999999999901</v>
      </c>
      <c r="P1706" s="70">
        <v>3.3499999999999899</v>
      </c>
      <c r="Q1706" s="36">
        <v>2.7999999999999901</v>
      </c>
      <c r="R1706" s="50">
        <v>3.0129071881289113</v>
      </c>
      <c r="S1706" s="50">
        <v>3.1035264554850976</v>
      </c>
      <c r="T1706" s="50">
        <v>3.0129071881289113</v>
      </c>
      <c r="U1706" s="50">
        <v>3.1345617200399487</v>
      </c>
      <c r="V1706" s="50">
        <v>0.96</v>
      </c>
      <c r="W1706" s="50">
        <v>0.96305398776725637</v>
      </c>
      <c r="X1706" s="50">
        <v>1.0989325143537789</v>
      </c>
      <c r="Y1706" s="50">
        <v>0.91911912972263154</v>
      </c>
      <c r="Z1706" s="50">
        <v>0.97499999999999998</v>
      </c>
      <c r="AA1706" s="51">
        <v>1</v>
      </c>
      <c r="AB1706" s="51">
        <v>1.01</v>
      </c>
      <c r="AC1706" s="51">
        <v>1</v>
      </c>
      <c r="AD1706" s="51">
        <v>1</v>
      </c>
      <c r="AE1706" s="51">
        <v>1</v>
      </c>
      <c r="AF1706" s="51">
        <v>1</v>
      </c>
      <c r="AG1706" s="52">
        <v>1</v>
      </c>
      <c r="AH1706" s="52">
        <v>1</v>
      </c>
      <c r="AI1706" s="53">
        <v>1600</v>
      </c>
      <c r="AJ1706" s="53">
        <v>1542</v>
      </c>
      <c r="AK1706" s="51">
        <v>3.03</v>
      </c>
      <c r="AL1706" s="51">
        <v>3.05</v>
      </c>
      <c r="AM1706" s="51">
        <v>3.1</v>
      </c>
      <c r="AN1706" s="51">
        <v>3.1005289683227644</v>
      </c>
      <c r="AO1706" s="51">
        <v>3.0463127038634914</v>
      </c>
      <c r="AP1706" s="51">
        <v>3.0432565423986633</v>
      </c>
      <c r="AQ1706" s="51">
        <v>3.0225</v>
      </c>
      <c r="AR1706" s="67">
        <v>0.05</v>
      </c>
      <c r="AS1706" s="99" t="s">
        <v>1591</v>
      </c>
      <c r="AT1706" s="54">
        <v>3.4083215875785369</v>
      </c>
      <c r="AU1706" s="54">
        <v>2.7523808182995495</v>
      </c>
      <c r="AV1706" s="55">
        <v>3.358321587578537</v>
      </c>
      <c r="AW1706" s="55">
        <v>2.7968184336431694</v>
      </c>
      <c r="AX1706" s="56">
        <v>5.8321587578546996E-2</v>
      </c>
      <c r="AY1706" s="56">
        <v>-4.7619181700440549E-2</v>
      </c>
      <c r="AZ1706" s="56">
        <v>1.0702405878106447E-2</v>
      </c>
      <c r="BA1706" s="56">
        <v>0.10594076927898755</v>
      </c>
      <c r="BB1706" s="61">
        <v>-152</v>
      </c>
      <c r="BC1706" s="57">
        <v>-141</v>
      </c>
      <c r="BD1706" s="57">
        <v>-114</v>
      </c>
      <c r="BE1706" s="57">
        <v>112</v>
      </c>
      <c r="BF1706" s="95">
        <v>0.60363537759500385</v>
      </c>
      <c r="BG1706" s="58">
        <v>0.58561812005000524</v>
      </c>
      <c r="BH1706" s="58">
        <v>0.53265603861752586</v>
      </c>
      <c r="BI1706" s="58">
        <v>0.47229138722760877</v>
      </c>
      <c r="BJ1706" s="57">
        <v>-144</v>
      </c>
      <c r="BK1706" s="57">
        <v>-142</v>
      </c>
      <c r="BL1706" s="57">
        <v>-115</v>
      </c>
      <c r="BM1706" s="57">
        <v>112</v>
      </c>
      <c r="BN1706" s="58">
        <v>0.58937555841958256</v>
      </c>
      <c r="BO1706" s="58">
        <v>0.58752842346335266</v>
      </c>
      <c r="BP1706" s="58">
        <v>0.53382127032077409</v>
      </c>
      <c r="BQ1706" s="58">
        <v>0.47232770761495224</v>
      </c>
      <c r="BR1706" s="36">
        <v>3.95</v>
      </c>
      <c r="BS1706" s="36">
        <v>4.2</v>
      </c>
      <c r="BT1706" s="36">
        <v>0.45967999999999998</v>
      </c>
      <c r="BU1706" s="36">
        <v>0.17262</v>
      </c>
      <c r="BV1706" s="36">
        <v>0.187597809076682</v>
      </c>
      <c r="BW1706" s="36">
        <v>0.25246000000000002</v>
      </c>
    </row>
    <row r="1707" spans="1:75" s="36" customFormat="1" ht="16.75" customHeight="1" x14ac:dyDescent="0.2">
      <c r="A1707" s="36" t="s">
        <v>2086</v>
      </c>
      <c r="B1707" s="36">
        <v>2025020822</v>
      </c>
      <c r="C1707" s="35">
        <v>46047</v>
      </c>
      <c r="D1707" s="45" t="s">
        <v>9</v>
      </c>
      <c r="E1707" s="36" t="s">
        <v>23</v>
      </c>
      <c r="F1707" s="45">
        <v>1</v>
      </c>
      <c r="G1707" s="45">
        <v>2</v>
      </c>
      <c r="H1707" s="36" t="s">
        <v>45</v>
      </c>
      <c r="I1707" s="36" t="s">
        <v>421</v>
      </c>
      <c r="J1707" s="46" t="s">
        <v>194</v>
      </c>
      <c r="K1707" s="47">
        <v>2.96</v>
      </c>
      <c r="L1707" s="48">
        <v>0.15</v>
      </c>
      <c r="M1707" s="49">
        <v>0.1</v>
      </c>
      <c r="N1707" s="36">
        <v>2.7999999999999901</v>
      </c>
      <c r="O1707" s="36">
        <v>3.3499999999999899</v>
      </c>
      <c r="P1707" s="70">
        <v>2.7999999999999901</v>
      </c>
      <c r="Q1707" s="36">
        <v>3.3499999999999899</v>
      </c>
      <c r="R1707" s="50">
        <v>2.7236874784246492</v>
      </c>
      <c r="S1707" s="50">
        <v>3.2344903460147303</v>
      </c>
      <c r="T1707" s="50">
        <v>2.6283584166797862</v>
      </c>
      <c r="U1707" s="50">
        <v>3.2991801529350249</v>
      </c>
      <c r="V1707" s="50">
        <v>1.0349999999999999</v>
      </c>
      <c r="W1707" s="50">
        <v>1.0329456510400874</v>
      </c>
      <c r="X1707" s="50">
        <v>1.0472972972972974</v>
      </c>
      <c r="Y1707" s="50">
        <v>1.0236486486486487</v>
      </c>
      <c r="Z1707" s="50">
        <v>1.03</v>
      </c>
      <c r="AA1707" s="51">
        <v>0.96499999999999997</v>
      </c>
      <c r="AB1707" s="51">
        <v>1.02</v>
      </c>
      <c r="AC1707" s="51">
        <v>1</v>
      </c>
      <c r="AD1707" s="51">
        <v>1</v>
      </c>
      <c r="AE1707" s="51">
        <v>1</v>
      </c>
      <c r="AF1707" s="51">
        <v>1</v>
      </c>
      <c r="AG1707" s="52">
        <v>1</v>
      </c>
      <c r="AH1707" s="52">
        <v>1</v>
      </c>
      <c r="AI1707" s="53">
        <v>1617</v>
      </c>
      <c r="AJ1707" s="53">
        <v>1575</v>
      </c>
      <c r="AK1707" s="51">
        <v>2.7205926239789893</v>
      </c>
      <c r="AL1707" s="51">
        <v>2.7196269162196653</v>
      </c>
      <c r="AM1707" s="51">
        <v>3.2528402424871858</v>
      </c>
      <c r="AN1707" s="51">
        <v>3.2500877580163174</v>
      </c>
      <c r="AO1707" s="51">
        <v>3.3492183918636513</v>
      </c>
      <c r="AP1707" s="51">
        <v>3.3465643915433794</v>
      </c>
      <c r="AQ1707" s="51">
        <v>3.3504254497618016</v>
      </c>
      <c r="AR1707" s="67">
        <v>-0.05</v>
      </c>
      <c r="AS1707" s="99" t="s">
        <v>1591</v>
      </c>
      <c r="AT1707" s="54">
        <v>2.7523808182995495</v>
      </c>
      <c r="AU1707" s="54">
        <v>3.4083215875785369</v>
      </c>
      <c r="AV1707" s="55">
        <v>2.7968184336431694</v>
      </c>
      <c r="AW1707" s="55">
        <v>3.358321587578537</v>
      </c>
      <c r="AX1707" s="56">
        <v>-4.7619181700440549E-2</v>
      </c>
      <c r="AY1707" s="56">
        <v>5.8321587578546996E-2</v>
      </c>
      <c r="AZ1707" s="56">
        <v>1.0702405878106447E-2</v>
      </c>
      <c r="BA1707" s="56">
        <v>-0.10594076927898755</v>
      </c>
      <c r="BB1707" s="61">
        <v>152</v>
      </c>
      <c r="BC1707" s="57">
        <v>141</v>
      </c>
      <c r="BD1707" s="57">
        <v>114</v>
      </c>
      <c r="BE1707" s="57">
        <v>-112</v>
      </c>
      <c r="BF1707" s="95">
        <v>0.39636462240499615</v>
      </c>
      <c r="BG1707" s="58">
        <v>0.41438187994999481</v>
      </c>
      <c r="BH1707" s="58">
        <v>0.46734396138247408</v>
      </c>
      <c r="BI1707" s="58">
        <v>0.52770861277239123</v>
      </c>
      <c r="BJ1707" s="57">
        <v>144</v>
      </c>
      <c r="BK1707" s="57">
        <v>142</v>
      </c>
      <c r="BL1707" s="57">
        <v>115</v>
      </c>
      <c r="BM1707" s="57">
        <v>-112</v>
      </c>
      <c r="BN1707" s="58">
        <v>0.41062444158041744</v>
      </c>
      <c r="BO1707" s="58">
        <v>0.41247157653664734</v>
      </c>
      <c r="BP1707" s="58">
        <v>0.46617872967922597</v>
      </c>
      <c r="BQ1707" s="58">
        <v>0.52767229238504776</v>
      </c>
      <c r="BR1707" s="36">
        <v>3.95</v>
      </c>
      <c r="BS1707" s="36">
        <v>4.25</v>
      </c>
      <c r="BT1707" s="36">
        <v>0.45434000000000002</v>
      </c>
      <c r="BU1707" s="36">
        <v>0.16844999999999999</v>
      </c>
      <c r="BV1707" s="36">
        <v>0.18288909396883901</v>
      </c>
      <c r="BW1707" s="36">
        <v>0.24740000000000001</v>
      </c>
    </row>
    <row r="1708" spans="1:75" s="36" customFormat="1" ht="16.75" customHeight="1" x14ac:dyDescent="0.2">
      <c r="A1708" s="36" t="s">
        <v>2087</v>
      </c>
      <c r="B1708" s="36">
        <v>2025020823</v>
      </c>
      <c r="C1708" s="35">
        <v>46047</v>
      </c>
      <c r="D1708" s="45" t="s">
        <v>6</v>
      </c>
      <c r="E1708" s="36" t="s">
        <v>10</v>
      </c>
      <c r="F1708" s="45">
        <v>0</v>
      </c>
      <c r="G1708" s="45">
        <v>1</v>
      </c>
      <c r="H1708" s="36" t="s">
        <v>26</v>
      </c>
      <c r="I1708" s="36" t="s">
        <v>411</v>
      </c>
      <c r="J1708" s="46" t="s">
        <v>166</v>
      </c>
      <c r="K1708" s="47">
        <v>2.96</v>
      </c>
      <c r="L1708" s="48">
        <v>0.15</v>
      </c>
      <c r="M1708" s="49">
        <v>0.1</v>
      </c>
      <c r="N1708" s="36">
        <v>2.9999999999999898</v>
      </c>
      <c r="O1708" s="36">
        <v>2.7499999999999898</v>
      </c>
      <c r="P1708" s="70">
        <v>2.9999999999999898</v>
      </c>
      <c r="Q1708" s="36">
        <v>2.7499999999999898</v>
      </c>
      <c r="R1708" s="50">
        <v>3.0134620006635835</v>
      </c>
      <c r="S1708" s="50">
        <v>2.7860052271267586</v>
      </c>
      <c r="T1708" s="50">
        <v>2.9833273806569478</v>
      </c>
      <c r="U1708" s="50">
        <v>2.8695853839405614</v>
      </c>
      <c r="V1708" s="50">
        <v>0.95</v>
      </c>
      <c r="W1708" s="50">
        <v>0.92554174501717079</v>
      </c>
      <c r="X1708" s="50">
        <v>1.1317567567567568</v>
      </c>
      <c r="Y1708" s="50">
        <v>0.90714784693815687</v>
      </c>
      <c r="Z1708" s="50">
        <v>1</v>
      </c>
      <c r="AA1708" s="51">
        <v>0.99</v>
      </c>
      <c r="AB1708" s="51">
        <v>1.03</v>
      </c>
      <c r="AC1708" s="51">
        <v>1</v>
      </c>
      <c r="AD1708" s="51">
        <v>1</v>
      </c>
      <c r="AE1708" s="51">
        <v>1</v>
      </c>
      <c r="AF1708" s="51">
        <v>1</v>
      </c>
      <c r="AG1708" s="52">
        <v>1</v>
      </c>
      <c r="AH1708" s="52">
        <v>1</v>
      </c>
      <c r="AI1708" s="53">
        <v>1634</v>
      </c>
      <c r="AJ1708" s="53">
        <v>1554</v>
      </c>
      <c r="AK1708" s="51">
        <v>3.15</v>
      </c>
      <c r="AL1708" s="51">
        <v>3.15</v>
      </c>
      <c r="AM1708" s="51">
        <v>2.81</v>
      </c>
      <c r="AN1708" s="51">
        <v>2.8064007840690137</v>
      </c>
      <c r="AO1708" s="51">
        <v>2.9095612559667883</v>
      </c>
      <c r="AP1708" s="51">
        <v>2.8910278516407835</v>
      </c>
      <c r="AQ1708" s="51">
        <v>2.81</v>
      </c>
      <c r="AR1708" s="67">
        <v>0</v>
      </c>
      <c r="AS1708" s="99" t="s">
        <v>1591</v>
      </c>
      <c r="AT1708" s="54">
        <v>3.2187977027027026</v>
      </c>
      <c r="AU1708" s="54">
        <v>2.7154833753518215</v>
      </c>
      <c r="AV1708" s="55">
        <v>3.2187977027027026</v>
      </c>
      <c r="AW1708" s="55">
        <v>2.7736846739406293</v>
      </c>
      <c r="AX1708" s="56">
        <v>0.21879770270271282</v>
      </c>
      <c r="AY1708" s="56">
        <v>-3.4516624648168293E-2</v>
      </c>
      <c r="AZ1708" s="56">
        <v>0.18428107805454452</v>
      </c>
      <c r="BA1708" s="56">
        <v>0.25331432735088111</v>
      </c>
      <c r="BB1708" s="61">
        <v>-139</v>
      </c>
      <c r="BC1708" s="57">
        <v>-122</v>
      </c>
      <c r="BD1708" s="57">
        <v>104</v>
      </c>
      <c r="BE1708" s="57">
        <v>130</v>
      </c>
      <c r="BF1708" s="95">
        <v>0.58223398372073776</v>
      </c>
      <c r="BG1708" s="58">
        <v>0.54933660135219853</v>
      </c>
      <c r="BH1708" s="58">
        <v>0.49111302068459117</v>
      </c>
      <c r="BI1708" s="58">
        <v>0.43493304336193206</v>
      </c>
      <c r="BJ1708" s="57">
        <v>-134</v>
      </c>
      <c r="BK1708" s="57">
        <v>-127</v>
      </c>
      <c r="BL1708" s="57">
        <v>-101</v>
      </c>
      <c r="BM1708" s="57">
        <v>125</v>
      </c>
      <c r="BN1708" s="58">
        <v>0.57259544576131383</v>
      </c>
      <c r="BO1708" s="58">
        <v>0.55853314779607244</v>
      </c>
      <c r="BP1708" s="58">
        <v>0.50214386117865817</v>
      </c>
      <c r="BQ1708" s="58">
        <v>0.4452696000340346</v>
      </c>
      <c r="BR1708" s="36">
        <v>3.95</v>
      </c>
      <c r="BS1708" s="36">
        <v>4.3</v>
      </c>
      <c r="BT1708" s="36">
        <v>0.44979000000000002</v>
      </c>
      <c r="BU1708" s="36">
        <v>0.16508</v>
      </c>
      <c r="BV1708" s="36">
        <v>0.17900478199108599</v>
      </c>
      <c r="BW1708" s="36">
        <v>0.24287</v>
      </c>
    </row>
    <row r="1709" spans="1:75" s="36" customFormat="1" ht="16.75" customHeight="1" x14ac:dyDescent="0.2">
      <c r="A1709" s="36" t="s">
        <v>2088</v>
      </c>
      <c r="B1709" s="36">
        <v>2025020823</v>
      </c>
      <c r="C1709" s="35">
        <v>46047</v>
      </c>
      <c r="D1709" s="45" t="s">
        <v>9</v>
      </c>
      <c r="E1709" s="36" t="s">
        <v>14</v>
      </c>
      <c r="F1709" s="45">
        <v>1</v>
      </c>
      <c r="G1709" s="45">
        <v>0</v>
      </c>
      <c r="H1709" s="36" t="s">
        <v>27</v>
      </c>
      <c r="I1709" s="36" t="s">
        <v>328</v>
      </c>
      <c r="J1709" s="46" t="s">
        <v>155</v>
      </c>
      <c r="K1709" s="47">
        <v>2.96</v>
      </c>
      <c r="L1709" s="48">
        <v>0.15</v>
      </c>
      <c r="M1709" s="49">
        <v>0.1</v>
      </c>
      <c r="N1709" s="36">
        <v>2.7499999999999898</v>
      </c>
      <c r="O1709" s="36">
        <v>2.9999999999999898</v>
      </c>
      <c r="P1709" s="70">
        <v>2.7499999999999898</v>
      </c>
      <c r="Q1709" s="36">
        <v>2.9999999999999898</v>
      </c>
      <c r="R1709" s="50">
        <v>2.6622288912119609</v>
      </c>
      <c r="S1709" s="50">
        <v>3.2047929213406365</v>
      </c>
      <c r="T1709" s="50">
        <v>2.6222954578437814</v>
      </c>
      <c r="U1709" s="50">
        <v>3.2047929213406365</v>
      </c>
      <c r="V1709" s="50">
        <v>1.05</v>
      </c>
      <c r="W1709" s="50">
        <v>1.0725047827848808</v>
      </c>
      <c r="X1709" s="50">
        <v>0.94932432432432434</v>
      </c>
      <c r="Y1709" s="50">
        <v>1.0641891891891893</v>
      </c>
      <c r="Z1709" s="50">
        <v>0.96</v>
      </c>
      <c r="AA1709" s="51">
        <v>0.98499999999999999</v>
      </c>
      <c r="AB1709" s="51">
        <v>1</v>
      </c>
      <c r="AC1709" s="51">
        <v>1</v>
      </c>
      <c r="AD1709" s="51">
        <v>1</v>
      </c>
      <c r="AE1709" s="51">
        <v>1</v>
      </c>
      <c r="AF1709" s="51">
        <v>1</v>
      </c>
      <c r="AG1709" s="52">
        <v>1</v>
      </c>
      <c r="AH1709" s="52">
        <v>1</v>
      </c>
      <c r="AI1709" s="53">
        <v>1605</v>
      </c>
      <c r="AJ1709" s="53">
        <v>1548</v>
      </c>
      <c r="AK1709" s="51">
        <v>2.6851576269369444</v>
      </c>
      <c r="AL1709" s="51">
        <v>2.681119315077674</v>
      </c>
      <c r="AM1709" s="51">
        <v>3.35</v>
      </c>
      <c r="AN1709" s="51">
        <v>3.3282189382010956</v>
      </c>
      <c r="AO1709" s="51">
        <v>3.2977118392291906</v>
      </c>
      <c r="AP1709" s="51">
        <v>3.2645452440178637</v>
      </c>
      <c r="AQ1709" s="51">
        <v>3.2159999999999997</v>
      </c>
      <c r="AR1709" s="67">
        <v>0</v>
      </c>
      <c r="AS1709" s="99" t="s">
        <v>1591</v>
      </c>
      <c r="AT1709" s="54">
        <v>2.7154833753518215</v>
      </c>
      <c r="AU1709" s="54">
        <v>3.2187977027027026</v>
      </c>
      <c r="AV1709" s="55">
        <v>2.7736846739406293</v>
      </c>
      <c r="AW1709" s="55">
        <v>3.2187977027027026</v>
      </c>
      <c r="AX1709" s="56">
        <v>-3.4516624648168293E-2</v>
      </c>
      <c r="AY1709" s="56">
        <v>0.21879770270271282</v>
      </c>
      <c r="AZ1709" s="56">
        <v>0.18428107805454452</v>
      </c>
      <c r="BA1709" s="56">
        <v>-0.25331432735088111</v>
      </c>
      <c r="BB1709" s="61">
        <v>139</v>
      </c>
      <c r="BC1709" s="57">
        <v>122</v>
      </c>
      <c r="BD1709" s="57">
        <v>-104</v>
      </c>
      <c r="BE1709" s="57">
        <v>-130</v>
      </c>
      <c r="BF1709" s="95">
        <v>0.41776601627926224</v>
      </c>
      <c r="BG1709" s="58">
        <v>0.45066339864780142</v>
      </c>
      <c r="BH1709" s="58">
        <v>0.50888697931540883</v>
      </c>
      <c r="BI1709" s="58">
        <v>0.56506695663806794</v>
      </c>
      <c r="BJ1709" s="57">
        <v>134</v>
      </c>
      <c r="BK1709" s="57">
        <v>127</v>
      </c>
      <c r="BL1709" s="57">
        <v>101</v>
      </c>
      <c r="BM1709" s="57">
        <v>-125</v>
      </c>
      <c r="BN1709" s="58">
        <v>0.42740455423868617</v>
      </c>
      <c r="BO1709" s="58">
        <v>0.44146685220392756</v>
      </c>
      <c r="BP1709" s="58">
        <v>0.49785613882134183</v>
      </c>
      <c r="BQ1709" s="58">
        <v>0.5547303999659654</v>
      </c>
      <c r="BR1709" s="36">
        <v>3.95</v>
      </c>
      <c r="BS1709" s="36">
        <v>4.3499999999999996</v>
      </c>
      <c r="BT1709" s="36">
        <v>0.44359999999999999</v>
      </c>
      <c r="BU1709" s="36">
        <v>0.15970999999999999</v>
      </c>
      <c r="BV1709" s="36">
        <v>0.172872513151343</v>
      </c>
      <c r="BW1709" s="36">
        <v>0.23585</v>
      </c>
    </row>
    <row r="1710" spans="1:75" s="36" customFormat="1" ht="16.75" customHeight="1" x14ac:dyDescent="0.2">
      <c r="A1710" s="36" t="s">
        <v>2089</v>
      </c>
      <c r="B1710" s="36">
        <v>2025020824</v>
      </c>
      <c r="C1710" s="35">
        <v>46047</v>
      </c>
      <c r="D1710" s="45" t="s">
        <v>6</v>
      </c>
      <c r="E1710" s="36" t="s">
        <v>48</v>
      </c>
      <c r="F1710" s="45">
        <v>1</v>
      </c>
      <c r="G1710" s="45">
        <v>1</v>
      </c>
      <c r="H1710" s="36" t="s">
        <v>46</v>
      </c>
      <c r="I1710" s="36" t="s">
        <v>449</v>
      </c>
      <c r="J1710" s="46" t="s">
        <v>146</v>
      </c>
      <c r="K1710" s="47">
        <v>2.96</v>
      </c>
      <c r="L1710" s="48">
        <v>0.15</v>
      </c>
      <c r="M1710" s="49">
        <v>0.1</v>
      </c>
      <c r="N1710" s="36">
        <v>3.0499999999999901</v>
      </c>
      <c r="O1710" s="36">
        <v>2.94999999999999</v>
      </c>
      <c r="P1710" s="70">
        <v>3.0499999999999901</v>
      </c>
      <c r="Q1710" s="36">
        <v>2.94999999999999</v>
      </c>
      <c r="R1710" s="50">
        <v>3.1978430048652973</v>
      </c>
      <c r="S1710" s="50">
        <v>3.2335670925834035</v>
      </c>
      <c r="T1710" s="50">
        <v>2.9580047795004001</v>
      </c>
      <c r="U1710" s="50">
        <v>3.2659027635092377</v>
      </c>
      <c r="V1710" s="50">
        <v>0.95</v>
      </c>
      <c r="W1710" s="50">
        <v>0.95302926576458757</v>
      </c>
      <c r="X1710" s="50">
        <v>1.09839488101775</v>
      </c>
      <c r="Y1710" s="50">
        <v>0.90569394829205541</v>
      </c>
      <c r="Z1710" s="50">
        <v>0.97</v>
      </c>
      <c r="AA1710" s="51">
        <v>0.92500000000000004</v>
      </c>
      <c r="AB1710" s="51">
        <v>1.01</v>
      </c>
      <c r="AC1710" s="51">
        <v>1</v>
      </c>
      <c r="AD1710" s="51">
        <v>1</v>
      </c>
      <c r="AE1710" s="51">
        <v>1</v>
      </c>
      <c r="AF1710" s="51">
        <v>1</v>
      </c>
      <c r="AG1710" s="52">
        <v>1</v>
      </c>
      <c r="AH1710" s="52">
        <v>1</v>
      </c>
      <c r="AI1710" s="53">
        <v>1614</v>
      </c>
      <c r="AJ1710" s="53">
        <v>1572</v>
      </c>
      <c r="AK1710" s="51">
        <v>3.1500999372781728</v>
      </c>
      <c r="AL1710" s="51">
        <v>3.1536638240357679</v>
      </c>
      <c r="AM1710" s="51">
        <v>3.305417326317948</v>
      </c>
      <c r="AN1710" s="51">
        <v>3.2946397912577661</v>
      </c>
      <c r="AO1710" s="51">
        <v>3.3062811475028635</v>
      </c>
      <c r="AP1710" s="51">
        <v>3.2808229873483188</v>
      </c>
      <c r="AQ1710" s="51">
        <v>3.2062548065284093</v>
      </c>
      <c r="AR1710" s="67">
        <v>0</v>
      </c>
      <c r="AS1710" s="99" t="s">
        <v>1591</v>
      </c>
      <c r="AT1710" s="54">
        <v>2.9949143091286374</v>
      </c>
      <c r="AU1710" s="54">
        <v>3.0122307073109003</v>
      </c>
      <c r="AV1710" s="55">
        <v>2.9949143091286374</v>
      </c>
      <c r="AW1710" s="55">
        <v>3.0155493402326576</v>
      </c>
      <c r="AX1710" s="56">
        <v>-5.5085690871352622E-2</v>
      </c>
      <c r="AY1710" s="56">
        <v>6.2230707310910294E-2</v>
      </c>
      <c r="AZ1710" s="56">
        <v>7.1450164395576721E-3</v>
      </c>
      <c r="BA1710" s="56">
        <v>-0.11731639818226292</v>
      </c>
      <c r="BB1710" s="61">
        <v>103</v>
      </c>
      <c r="BC1710" s="57">
        <v>-129</v>
      </c>
      <c r="BD1710" s="57">
        <v>-103</v>
      </c>
      <c r="BE1710" s="57">
        <v>122</v>
      </c>
      <c r="BF1710" s="95">
        <v>0.49254456947960867</v>
      </c>
      <c r="BG1710" s="58">
        <v>0.5633247193117723</v>
      </c>
      <c r="BH1710" s="58">
        <v>0.5075026026146342</v>
      </c>
      <c r="BI1710" s="58">
        <v>0.44997556980032005</v>
      </c>
      <c r="BJ1710" s="57">
        <v>103</v>
      </c>
      <c r="BK1710" s="57">
        <v>-129</v>
      </c>
      <c r="BL1710" s="57">
        <v>-103</v>
      </c>
      <c r="BM1710" s="57">
        <v>122</v>
      </c>
      <c r="BN1710" s="58">
        <v>0.49218108248665027</v>
      </c>
      <c r="BO1710" s="58">
        <v>0.56382253477953981</v>
      </c>
      <c r="BP1710" s="58">
        <v>0.50799958285525437</v>
      </c>
      <c r="BQ1710" s="58">
        <v>0.45035625606895557</v>
      </c>
      <c r="BR1710" s="36">
        <v>3.95</v>
      </c>
      <c r="BS1710" s="36">
        <v>4.4000000000000004</v>
      </c>
      <c r="BT1710" s="36">
        <v>0.43654999999999999</v>
      </c>
      <c r="BU1710" s="36">
        <v>0.15540999999999999</v>
      </c>
      <c r="BV1710" s="36">
        <v>0.16807258884346599</v>
      </c>
      <c r="BW1710" s="36">
        <v>0.23075000000000001</v>
      </c>
    </row>
    <row r="1711" spans="1:75" s="36" customFormat="1" ht="16.75" customHeight="1" x14ac:dyDescent="0.2">
      <c r="A1711" s="36" t="s">
        <v>2885</v>
      </c>
      <c r="B1711" s="36">
        <v>2025020824</v>
      </c>
      <c r="C1711" s="35">
        <v>46047</v>
      </c>
      <c r="D1711" s="45" t="s">
        <v>9</v>
      </c>
      <c r="E1711" s="36" t="s">
        <v>22</v>
      </c>
      <c r="F1711" s="45">
        <v>1</v>
      </c>
      <c r="G1711" s="45">
        <v>1</v>
      </c>
      <c r="H1711" s="36" t="s">
        <v>47</v>
      </c>
      <c r="I1711" s="36" t="s">
        <v>320</v>
      </c>
      <c r="J1711" s="46" t="s">
        <v>151</v>
      </c>
      <c r="K1711" s="47">
        <v>2.96</v>
      </c>
      <c r="L1711" s="48">
        <v>0.15</v>
      </c>
      <c r="M1711" s="49">
        <v>0.1</v>
      </c>
      <c r="N1711" s="36">
        <v>2.94999999999999</v>
      </c>
      <c r="O1711" s="36">
        <v>3.0499999999999901</v>
      </c>
      <c r="P1711" s="70">
        <v>2.94999999999999</v>
      </c>
      <c r="Q1711" s="36">
        <v>3.0499999999999901</v>
      </c>
      <c r="R1711" s="50">
        <v>2.622580055637902</v>
      </c>
      <c r="S1711" s="50">
        <v>3.3005249331985151</v>
      </c>
      <c r="T1711" s="50">
        <v>2.5701284545251437</v>
      </c>
      <c r="U1711" s="50">
        <v>3.3005249331985151</v>
      </c>
      <c r="V1711" s="50">
        <v>1.048</v>
      </c>
      <c r="W1711" s="50">
        <v>1.0491546019013618</v>
      </c>
      <c r="X1711" s="50">
        <v>1.1166950426749824</v>
      </c>
      <c r="Y1711" s="50">
        <v>1.0642229517831665</v>
      </c>
      <c r="Z1711" s="50">
        <v>0.98499999999999999</v>
      </c>
      <c r="AA1711" s="51">
        <v>0.98</v>
      </c>
      <c r="AB1711" s="51">
        <v>1</v>
      </c>
      <c r="AC1711" s="51">
        <v>1</v>
      </c>
      <c r="AD1711" s="51">
        <v>1</v>
      </c>
      <c r="AE1711" s="51">
        <v>1</v>
      </c>
      <c r="AF1711" s="51">
        <v>1</v>
      </c>
      <c r="AG1711" s="52">
        <v>1</v>
      </c>
      <c r="AH1711" s="52">
        <v>1</v>
      </c>
      <c r="AI1711" s="53">
        <v>1613</v>
      </c>
      <c r="AJ1711" s="53">
        <v>1543</v>
      </c>
      <c r="AK1711" s="51">
        <v>2.6808540869444841</v>
      </c>
      <c r="AL1711" s="51">
        <v>2.6713262082318052</v>
      </c>
      <c r="AM1711" s="51">
        <v>3.2512488478125401</v>
      </c>
      <c r="AN1711" s="51">
        <v>3.2586402606204365</v>
      </c>
      <c r="AO1711" s="51">
        <v>3.1755838834082821</v>
      </c>
      <c r="AP1711" s="51">
        <v>3.1868988597771204</v>
      </c>
      <c r="AQ1711" s="51">
        <v>3.2024801150953519</v>
      </c>
      <c r="AR1711" s="67">
        <v>0</v>
      </c>
      <c r="AS1711" s="99" t="s">
        <v>1591</v>
      </c>
      <c r="AT1711" s="54">
        <v>3.0122307073109003</v>
      </c>
      <c r="AU1711" s="54">
        <v>2.9949143091286374</v>
      </c>
      <c r="AV1711" s="55">
        <v>3.0155493402326576</v>
      </c>
      <c r="AW1711" s="55">
        <v>2.9949143091286374</v>
      </c>
      <c r="AX1711" s="56">
        <v>6.2230707310910294E-2</v>
      </c>
      <c r="AY1711" s="56">
        <v>-5.5085690871352622E-2</v>
      </c>
      <c r="AZ1711" s="56">
        <v>7.1450164395576721E-3</v>
      </c>
      <c r="BA1711" s="56">
        <v>0.11731639818226292</v>
      </c>
      <c r="BB1711" s="61">
        <v>-103</v>
      </c>
      <c r="BC1711" s="57">
        <v>129</v>
      </c>
      <c r="BD1711" s="57">
        <v>103</v>
      </c>
      <c r="BE1711" s="57">
        <v>-122</v>
      </c>
      <c r="BF1711" s="95">
        <v>0.50745543052039133</v>
      </c>
      <c r="BG1711" s="58">
        <v>0.43667528068822775</v>
      </c>
      <c r="BH1711" s="58">
        <v>0.4924973973853658</v>
      </c>
      <c r="BI1711" s="58">
        <v>0.55002443019967995</v>
      </c>
      <c r="BJ1711" s="57">
        <v>-103</v>
      </c>
      <c r="BK1711" s="57">
        <v>129</v>
      </c>
      <c r="BL1711" s="57">
        <v>103</v>
      </c>
      <c r="BM1711" s="57">
        <v>-122</v>
      </c>
      <c r="BN1711" s="58">
        <v>0.50781891751334973</v>
      </c>
      <c r="BO1711" s="58">
        <v>0.43617746522046019</v>
      </c>
      <c r="BP1711" s="58">
        <v>0.49200041714474568</v>
      </c>
      <c r="BQ1711" s="58">
        <v>0.54964374393104443</v>
      </c>
      <c r="BR1711" s="36">
        <v>3.95</v>
      </c>
      <c r="BS1711" s="36">
        <v>4.45</v>
      </c>
      <c r="BT1711" s="36">
        <v>0.42932999999999999</v>
      </c>
      <c r="BU1711" s="36">
        <v>0.15317</v>
      </c>
      <c r="BV1711" s="36">
        <v>0.16524084362694799</v>
      </c>
      <c r="BW1711" s="36">
        <v>0.22622</v>
      </c>
    </row>
    <row r="1712" spans="1:75" s="36" customFormat="1" ht="16.75" customHeight="1" x14ac:dyDescent="0.2">
      <c r="A1712" s="36" t="s">
        <v>2886</v>
      </c>
      <c r="B1712" s="36">
        <v>2025020826</v>
      </c>
      <c r="C1712" s="35">
        <v>46048</v>
      </c>
      <c r="D1712" s="45" t="s">
        <v>6</v>
      </c>
      <c r="E1712" s="36" t="s">
        <v>7</v>
      </c>
      <c r="F1712" s="45">
        <v>1</v>
      </c>
      <c r="G1712" s="45">
        <v>2</v>
      </c>
      <c r="H1712" s="36" t="s">
        <v>36</v>
      </c>
      <c r="I1712" s="36" t="s">
        <v>404</v>
      </c>
      <c r="J1712" s="46" t="s">
        <v>149</v>
      </c>
      <c r="K1712" s="47">
        <v>2.96</v>
      </c>
      <c r="L1712" s="48">
        <v>0.15</v>
      </c>
      <c r="M1712" s="49">
        <v>0.1</v>
      </c>
      <c r="N1712" s="36">
        <v>3.2499999999999898</v>
      </c>
      <c r="O1712" s="36">
        <v>3.0999999999999899</v>
      </c>
      <c r="P1712" s="70">
        <v>3.2499999999999898</v>
      </c>
      <c r="Q1712" s="36">
        <v>3.0999999999999899</v>
      </c>
      <c r="R1712" s="50">
        <v>3.04582660465136</v>
      </c>
      <c r="S1712" s="50">
        <v>3.030572159371435</v>
      </c>
      <c r="T1712" s="50">
        <v>3.04582660465136</v>
      </c>
      <c r="U1712" s="50">
        <v>3.0608778809651493</v>
      </c>
      <c r="V1712" s="50">
        <v>0.97</v>
      </c>
      <c r="W1712" s="50">
        <v>0.95751047349149665</v>
      </c>
      <c r="X1712" s="50">
        <v>1.0304054054054053</v>
      </c>
      <c r="Y1712" s="50">
        <v>0.94594594594594594</v>
      </c>
      <c r="Z1712" s="50">
        <v>1.04</v>
      </c>
      <c r="AA1712" s="51">
        <v>1</v>
      </c>
      <c r="AB1712" s="51">
        <v>1.01</v>
      </c>
      <c r="AC1712" s="51">
        <v>1</v>
      </c>
      <c r="AD1712" s="51">
        <v>1</v>
      </c>
      <c r="AE1712" s="51">
        <v>1</v>
      </c>
      <c r="AF1712" s="51">
        <v>1</v>
      </c>
      <c r="AG1712" s="52">
        <v>1</v>
      </c>
      <c r="AH1712" s="52">
        <v>1</v>
      </c>
      <c r="AI1712" s="53">
        <v>1629</v>
      </c>
      <c r="AJ1712" s="53">
        <v>1553</v>
      </c>
      <c r="AK1712" s="51">
        <v>2.9247258345411327</v>
      </c>
      <c r="AL1712" s="51">
        <v>2.9428909500576665</v>
      </c>
      <c r="AM1712" s="51">
        <v>3.0854037598222042</v>
      </c>
      <c r="AN1712" s="51">
        <v>3.0771790197545883</v>
      </c>
      <c r="AO1712" s="51">
        <v>3.2507621854920612</v>
      </c>
      <c r="AP1712" s="51">
        <v>3.2359171145301957</v>
      </c>
      <c r="AQ1712" s="51">
        <v>3.2088199102150923</v>
      </c>
      <c r="AR1712" s="67">
        <v>0.05</v>
      </c>
      <c r="AS1712" s="99" t="s">
        <v>1591</v>
      </c>
      <c r="AT1712" s="54">
        <v>3.2114880723247872</v>
      </c>
      <c r="AU1712" s="54">
        <v>3.1216446474944703</v>
      </c>
      <c r="AV1712" s="55">
        <v>3.1614880723247873</v>
      </c>
      <c r="AW1712" s="55">
        <v>3.1560877459629957</v>
      </c>
      <c r="AX1712" s="56">
        <v>-3.8511927675202617E-2</v>
      </c>
      <c r="AY1712" s="56">
        <v>2.1644647494480473E-2</v>
      </c>
      <c r="AZ1712" s="56">
        <v>-1.6867280180722144E-2</v>
      </c>
      <c r="BA1712" s="56">
        <v>-6.0156575169683091E-2</v>
      </c>
      <c r="BB1712" s="61">
        <v>-107</v>
      </c>
      <c r="BC1712" s="57">
        <v>-159</v>
      </c>
      <c r="BD1712" s="57">
        <v>-130</v>
      </c>
      <c r="BE1712" s="57">
        <v>-101</v>
      </c>
      <c r="BF1712" s="95">
        <v>0.51787461109114996</v>
      </c>
      <c r="BG1712" s="58">
        <v>0.61393341739284046</v>
      </c>
      <c r="BH1712" s="58">
        <v>0.56585771205813673</v>
      </c>
      <c r="BI1712" s="58">
        <v>0.50319990959358707</v>
      </c>
      <c r="BJ1712" s="57">
        <v>-103</v>
      </c>
      <c r="BK1712" s="57">
        <v>-158</v>
      </c>
      <c r="BL1712" s="57">
        <v>-129</v>
      </c>
      <c r="BM1712" s="57">
        <v>-100</v>
      </c>
      <c r="BN1712" s="58">
        <v>0.5069308426477368</v>
      </c>
      <c r="BO1712" s="58">
        <v>0.6124738198772961</v>
      </c>
      <c r="BP1712" s="58">
        <v>0.56377175172760619</v>
      </c>
      <c r="BQ1712" s="58">
        <v>0.50083460801289503</v>
      </c>
      <c r="BR1712" s="36">
        <v>3.95</v>
      </c>
      <c r="BS1712" s="36">
        <v>4.5</v>
      </c>
      <c r="BT1712" s="36">
        <v>0.42160999999999998</v>
      </c>
      <c r="BU1712" s="36">
        <v>0.14842</v>
      </c>
      <c r="BV1712" s="36">
        <v>0.16021503054901801</v>
      </c>
      <c r="BW1712" s="36">
        <v>0.22203999999999999</v>
      </c>
    </row>
    <row r="1713" spans="1:75" s="36" customFormat="1" ht="16.75" customHeight="1" x14ac:dyDescent="0.2">
      <c r="A1713" s="36" t="s">
        <v>2887</v>
      </c>
      <c r="B1713" s="36">
        <v>2025020826</v>
      </c>
      <c r="C1713" s="35">
        <v>46048</v>
      </c>
      <c r="D1713" s="45" t="s">
        <v>9</v>
      </c>
      <c r="E1713" s="36" t="s">
        <v>20</v>
      </c>
      <c r="F1713" s="45">
        <v>2</v>
      </c>
      <c r="G1713" s="45">
        <v>1</v>
      </c>
      <c r="H1713" s="36" t="s">
        <v>38</v>
      </c>
      <c r="I1713" s="36" t="s">
        <v>380</v>
      </c>
      <c r="J1713" s="46" t="s">
        <v>178</v>
      </c>
      <c r="K1713" s="47">
        <v>2.96</v>
      </c>
      <c r="L1713" s="48">
        <v>0.15</v>
      </c>
      <c r="M1713" s="49">
        <v>0.1</v>
      </c>
      <c r="N1713" s="36">
        <v>3.0999999999999899</v>
      </c>
      <c r="O1713" s="36">
        <v>3.2499999999999898</v>
      </c>
      <c r="P1713" s="70">
        <v>3.0999999999999899</v>
      </c>
      <c r="Q1713" s="36">
        <v>3.2499999999999898</v>
      </c>
      <c r="R1713" s="50">
        <v>2.7502403921128948</v>
      </c>
      <c r="S1713" s="50">
        <v>3.1762878538815729</v>
      </c>
      <c r="T1713" s="50">
        <v>2.7227379881917657</v>
      </c>
      <c r="U1713" s="50">
        <v>3.2715764894980199</v>
      </c>
      <c r="V1713" s="50">
        <v>1.0449999999999999</v>
      </c>
      <c r="W1713" s="50">
        <v>1.0398742800952707</v>
      </c>
      <c r="X1713" s="50">
        <v>1.042366135075069</v>
      </c>
      <c r="Y1713" s="50">
        <v>0.98808305220984216</v>
      </c>
      <c r="Z1713" s="50">
        <v>1.05</v>
      </c>
      <c r="AA1713" s="51">
        <v>0.99</v>
      </c>
      <c r="AB1713" s="51">
        <v>1.03</v>
      </c>
      <c r="AC1713" s="51">
        <v>1</v>
      </c>
      <c r="AD1713" s="51">
        <v>1</v>
      </c>
      <c r="AE1713" s="51">
        <v>1</v>
      </c>
      <c r="AF1713" s="51">
        <v>1</v>
      </c>
      <c r="AG1713" s="52">
        <v>1</v>
      </c>
      <c r="AH1713" s="52">
        <v>1</v>
      </c>
      <c r="AI1713" s="53">
        <v>1618</v>
      </c>
      <c r="AJ1713" s="53">
        <v>1532</v>
      </c>
      <c r="AK1713" s="51">
        <v>2.8</v>
      </c>
      <c r="AL1713" s="51">
        <v>2.7921235227581174</v>
      </c>
      <c r="AM1713" s="51">
        <v>3.05</v>
      </c>
      <c r="AN1713" s="51">
        <v>3.0689431780822356</v>
      </c>
      <c r="AO1713" s="51">
        <v>3.0725869575359201</v>
      </c>
      <c r="AP1713" s="51">
        <v>3.1119642508918801</v>
      </c>
      <c r="AQ1713" s="51">
        <v>3.2025000000000001</v>
      </c>
      <c r="AR1713" s="67">
        <v>-0.05</v>
      </c>
      <c r="AS1713" s="99" t="s">
        <v>1591</v>
      </c>
      <c r="AT1713" s="54">
        <v>3.1216446474944703</v>
      </c>
      <c r="AU1713" s="54">
        <v>3.2114880723247872</v>
      </c>
      <c r="AV1713" s="55">
        <v>3.1560877459629957</v>
      </c>
      <c r="AW1713" s="55">
        <v>3.1614880723247873</v>
      </c>
      <c r="AX1713" s="56">
        <v>2.1644647494480473E-2</v>
      </c>
      <c r="AY1713" s="56">
        <v>-3.8511927675202617E-2</v>
      </c>
      <c r="AZ1713" s="56">
        <v>-1.6867280180722144E-2</v>
      </c>
      <c r="BA1713" s="56">
        <v>6.0156575169683091E-2</v>
      </c>
      <c r="BB1713" s="61">
        <v>107</v>
      </c>
      <c r="BC1713" s="57">
        <v>159</v>
      </c>
      <c r="BD1713" s="57">
        <v>130</v>
      </c>
      <c r="BE1713" s="57">
        <v>101</v>
      </c>
      <c r="BF1713" s="95">
        <v>0.48212538890885004</v>
      </c>
      <c r="BG1713" s="58">
        <v>0.38606658260715954</v>
      </c>
      <c r="BH1713" s="58">
        <v>0.43414228794186327</v>
      </c>
      <c r="BI1713" s="58">
        <v>0.49680009040641288</v>
      </c>
      <c r="BJ1713" s="57">
        <v>103</v>
      </c>
      <c r="BK1713" s="57">
        <v>158</v>
      </c>
      <c r="BL1713" s="57">
        <v>129</v>
      </c>
      <c r="BM1713" s="57">
        <v>100</v>
      </c>
      <c r="BN1713" s="58">
        <v>0.4930691573522632</v>
      </c>
      <c r="BO1713" s="58">
        <v>0.3875261801227039</v>
      </c>
      <c r="BP1713" s="58">
        <v>0.43622824827239387</v>
      </c>
      <c r="BQ1713" s="58">
        <v>0.49916539198710497</v>
      </c>
      <c r="BR1713" s="36">
        <v>3.95</v>
      </c>
      <c r="BS1713" s="36">
        <v>4.55</v>
      </c>
      <c r="BT1713" s="36">
        <v>0.41671999999999998</v>
      </c>
      <c r="BU1713" s="36">
        <v>0.14560000000000001</v>
      </c>
      <c r="BV1713" s="36">
        <v>0.157159047978843</v>
      </c>
      <c r="BW1713" s="36">
        <v>0.21915000000000001</v>
      </c>
    </row>
    <row r="1714" spans="1:75" s="36" customFormat="1" ht="16.75" customHeight="1" x14ac:dyDescent="0.2">
      <c r="A1714" s="36" t="s">
        <v>2888</v>
      </c>
      <c r="B1714" s="36">
        <v>2025020828</v>
      </c>
      <c r="C1714" s="35">
        <v>46048</v>
      </c>
      <c r="D1714" s="45" t="s">
        <v>6</v>
      </c>
      <c r="E1714" s="36" t="s">
        <v>28</v>
      </c>
      <c r="F1714" s="45">
        <v>1</v>
      </c>
      <c r="G1714" s="45">
        <v>1</v>
      </c>
      <c r="H1714" s="36" t="s">
        <v>46</v>
      </c>
      <c r="I1714" s="36" t="s">
        <v>314</v>
      </c>
      <c r="J1714" s="46" t="s">
        <v>167</v>
      </c>
      <c r="K1714" s="47">
        <v>2.96</v>
      </c>
      <c r="L1714" s="48">
        <v>0.15</v>
      </c>
      <c r="M1714" s="49">
        <v>0.1</v>
      </c>
      <c r="N1714" s="36">
        <v>0</v>
      </c>
      <c r="O1714" s="36">
        <v>0</v>
      </c>
      <c r="P1714" s="70">
        <v>0</v>
      </c>
      <c r="Q1714" s="36">
        <v>0</v>
      </c>
      <c r="R1714" s="50">
        <v>0</v>
      </c>
      <c r="S1714" s="50">
        <v>0</v>
      </c>
      <c r="T1714" s="50">
        <v>0</v>
      </c>
      <c r="U1714" s="50">
        <v>0</v>
      </c>
      <c r="V1714" s="50">
        <v>0.95</v>
      </c>
      <c r="W1714" s="50">
        <v>0.95302926576458757</v>
      </c>
      <c r="X1714" s="50">
        <v>1.060810810810811</v>
      </c>
      <c r="Y1714" s="50">
        <v>1.027027027027027</v>
      </c>
      <c r="Z1714" s="50">
        <v>0.97499999999999998</v>
      </c>
      <c r="AA1714" s="51">
        <v>0.96</v>
      </c>
      <c r="AB1714" s="51">
        <v>1.01</v>
      </c>
      <c r="AC1714" s="51">
        <v>1</v>
      </c>
      <c r="AD1714" s="51">
        <v>1</v>
      </c>
      <c r="AE1714" s="51">
        <v>1</v>
      </c>
      <c r="AF1714" s="51">
        <v>1</v>
      </c>
      <c r="AG1714" s="52">
        <v>1</v>
      </c>
      <c r="AH1714" s="52">
        <v>1</v>
      </c>
      <c r="AI1714" s="53">
        <v>1632</v>
      </c>
      <c r="AJ1714" s="53">
        <v>1590</v>
      </c>
      <c r="AK1714" s="51">
        <v>2.8447414852776705</v>
      </c>
      <c r="AL1714" s="51">
        <v>2.8447414852776705</v>
      </c>
      <c r="AM1714" s="51">
        <v>2.8</v>
      </c>
      <c r="AN1714" s="51">
        <v>2.8</v>
      </c>
      <c r="AO1714" s="51">
        <v>2.7735085344756891</v>
      </c>
      <c r="AP1714" s="51">
        <v>2.7735085344756891</v>
      </c>
      <c r="AQ1714" s="51">
        <v>2.73</v>
      </c>
      <c r="AR1714" s="67">
        <v>0.05</v>
      </c>
      <c r="AS1714" s="99" t="s">
        <v>1591</v>
      </c>
      <c r="AT1714" s="54">
        <v>2.7333677581574189</v>
      </c>
      <c r="AU1714" s="54">
        <v>2.9029103141621628</v>
      </c>
      <c r="AV1714" s="55">
        <v>2.6833677581574191</v>
      </c>
      <c r="AW1714" s="55">
        <v>2.9561635926576604</v>
      </c>
      <c r="AX1714" s="56">
        <v>2.7333677581574189</v>
      </c>
      <c r="AY1714" s="56">
        <v>2.9029103141621628</v>
      </c>
      <c r="AZ1714" s="56">
        <v>5.6362780723195822</v>
      </c>
      <c r="BA1714" s="56">
        <v>-0.16954255600474388</v>
      </c>
      <c r="BB1714" s="61">
        <v>114</v>
      </c>
      <c r="BC1714" s="57">
        <v>-100</v>
      </c>
      <c r="BD1714" s="57">
        <v>128</v>
      </c>
      <c r="BE1714" s="57">
        <v>157</v>
      </c>
      <c r="BF1714" s="95">
        <v>0.46716250999110409</v>
      </c>
      <c r="BG1714" s="58">
        <v>0.50033227475293884</v>
      </c>
      <c r="BH1714" s="58">
        <v>0.4377345133833852</v>
      </c>
      <c r="BI1714" s="58">
        <v>0.38900371750959528</v>
      </c>
      <c r="BJ1714" s="57">
        <v>122</v>
      </c>
      <c r="BK1714" s="57">
        <v>-101</v>
      </c>
      <c r="BL1714" s="57">
        <v>128</v>
      </c>
      <c r="BM1714" s="57">
        <v>157</v>
      </c>
      <c r="BN1714" s="58">
        <v>0.45123318215221975</v>
      </c>
      <c r="BO1714" s="58">
        <v>0.50237227545082108</v>
      </c>
      <c r="BP1714" s="58">
        <v>0.4385102661776068</v>
      </c>
      <c r="BQ1714" s="58">
        <v>0.38863436784430216</v>
      </c>
      <c r="BR1714" s="36">
        <v>3.95</v>
      </c>
      <c r="BS1714" s="36">
        <v>4.5999999999999996</v>
      </c>
      <c r="BT1714" s="36">
        <v>0.40872999999999998</v>
      </c>
      <c r="BU1714" s="36">
        <v>0.14188999999999999</v>
      </c>
      <c r="BV1714" s="36">
        <v>0.15293990838048999</v>
      </c>
      <c r="BW1714" s="36">
        <v>0.21414</v>
      </c>
    </row>
    <row r="1715" spans="1:75" s="36" customFormat="1" ht="16.75" customHeight="1" x14ac:dyDescent="0.2">
      <c r="A1715" s="36" t="s">
        <v>2889</v>
      </c>
      <c r="B1715" s="36">
        <v>2025020828</v>
      </c>
      <c r="C1715" s="35">
        <v>46048</v>
      </c>
      <c r="D1715" s="45" t="s">
        <v>9</v>
      </c>
      <c r="E1715" s="36" t="s">
        <v>32</v>
      </c>
      <c r="F1715" s="45">
        <v>1</v>
      </c>
      <c r="G1715" s="45">
        <v>1</v>
      </c>
      <c r="H1715" s="36" t="s">
        <v>47</v>
      </c>
      <c r="I1715" s="36" t="s">
        <v>417</v>
      </c>
      <c r="J1715" s="46" t="s">
        <v>227</v>
      </c>
      <c r="K1715" s="47">
        <v>2.96</v>
      </c>
      <c r="L1715" s="48">
        <v>0.15</v>
      </c>
      <c r="M1715" s="49">
        <v>0.1</v>
      </c>
      <c r="N1715" s="36">
        <v>0</v>
      </c>
      <c r="O1715" s="36">
        <v>0</v>
      </c>
      <c r="P1715" s="70">
        <v>0</v>
      </c>
      <c r="Q1715" s="36">
        <v>0</v>
      </c>
      <c r="R1715" s="50">
        <v>0</v>
      </c>
      <c r="S1715" s="50">
        <v>0</v>
      </c>
      <c r="T1715" s="50">
        <v>0</v>
      </c>
      <c r="U1715" s="50">
        <v>0</v>
      </c>
      <c r="V1715" s="50">
        <v>1.048</v>
      </c>
      <c r="W1715" s="50">
        <v>1.0491546019013618</v>
      </c>
      <c r="X1715" s="50">
        <v>0.94594594594594594</v>
      </c>
      <c r="Y1715" s="50">
        <v>0.96106131259380756</v>
      </c>
      <c r="Z1715" s="50">
        <v>0.97499999999999998</v>
      </c>
      <c r="AA1715" s="51">
        <v>0.995</v>
      </c>
      <c r="AB1715" s="51">
        <v>1</v>
      </c>
      <c r="AC1715" s="51">
        <v>1</v>
      </c>
      <c r="AD1715" s="51">
        <v>1</v>
      </c>
      <c r="AE1715" s="51">
        <v>1</v>
      </c>
      <c r="AF1715" s="51">
        <v>1</v>
      </c>
      <c r="AG1715" s="52">
        <v>1</v>
      </c>
      <c r="AH1715" s="52">
        <v>1</v>
      </c>
      <c r="AI1715" s="53">
        <v>1631</v>
      </c>
      <c r="AJ1715" s="53">
        <v>1589</v>
      </c>
      <c r="AK1715" s="51">
        <v>3.04</v>
      </c>
      <c r="AL1715" s="51">
        <v>3.04</v>
      </c>
      <c r="AM1715" s="51">
        <v>3.14</v>
      </c>
      <c r="AN1715" s="51">
        <v>3.14</v>
      </c>
      <c r="AO1715" s="51">
        <v>3.1809982885183388</v>
      </c>
      <c r="AP1715" s="51">
        <v>3.1809982885183388</v>
      </c>
      <c r="AQ1715" s="51">
        <v>3.0615000000000001</v>
      </c>
      <c r="AR1715" s="67">
        <v>-0.05</v>
      </c>
      <c r="AS1715" s="99" t="s">
        <v>1591</v>
      </c>
      <c r="AT1715" s="54">
        <v>2.9029103141621628</v>
      </c>
      <c r="AU1715" s="54">
        <v>2.7333677581574189</v>
      </c>
      <c r="AV1715" s="55">
        <v>2.9561635926576604</v>
      </c>
      <c r="AW1715" s="55">
        <v>2.6833677581574191</v>
      </c>
      <c r="AX1715" s="56">
        <v>2.9029103141621628</v>
      </c>
      <c r="AY1715" s="56">
        <v>2.7333677581574189</v>
      </c>
      <c r="AZ1715" s="56">
        <v>5.6362780723195822</v>
      </c>
      <c r="BA1715" s="56">
        <v>0.16954255600474388</v>
      </c>
      <c r="BB1715" s="61">
        <v>-114</v>
      </c>
      <c r="BC1715" s="57">
        <v>100</v>
      </c>
      <c r="BD1715" s="57">
        <v>-128</v>
      </c>
      <c r="BE1715" s="57">
        <v>-157</v>
      </c>
      <c r="BF1715" s="95">
        <v>0.53283749000889591</v>
      </c>
      <c r="BG1715" s="58">
        <v>0.49966772524706116</v>
      </c>
      <c r="BH1715" s="58">
        <v>0.5622654866166148</v>
      </c>
      <c r="BI1715" s="58">
        <v>0.61099628249040472</v>
      </c>
      <c r="BJ1715" s="57">
        <v>-122</v>
      </c>
      <c r="BK1715" s="57">
        <v>101</v>
      </c>
      <c r="BL1715" s="57">
        <v>-128</v>
      </c>
      <c r="BM1715" s="57">
        <v>-157</v>
      </c>
      <c r="BN1715" s="58">
        <v>0.54876681784778025</v>
      </c>
      <c r="BO1715" s="58">
        <v>0.49762772454917886</v>
      </c>
      <c r="BP1715" s="58">
        <v>0.5614897338223932</v>
      </c>
      <c r="BQ1715" s="58">
        <v>0.61136563215569784</v>
      </c>
      <c r="BR1715" s="36">
        <v>3.95</v>
      </c>
      <c r="BS1715" s="36">
        <v>4.6500000000000004</v>
      </c>
      <c r="BT1715" s="36">
        <v>0.40405999999999997</v>
      </c>
      <c r="BU1715" s="36">
        <v>0.13947000000000001</v>
      </c>
      <c r="BV1715" s="36">
        <v>0.15003872800034401</v>
      </c>
      <c r="BW1715" s="36">
        <v>0.20991000000000001</v>
      </c>
    </row>
    <row r="1716" spans="1:75" s="36" customFormat="1" ht="16.75" customHeight="1" x14ac:dyDescent="0.2">
      <c r="A1716" s="36" t="s">
        <v>2890</v>
      </c>
      <c r="B1716" s="36">
        <v>2025020827</v>
      </c>
      <c r="C1716" s="35">
        <v>46048</v>
      </c>
      <c r="D1716" s="45" t="s">
        <v>6</v>
      </c>
      <c r="E1716" s="36" t="s">
        <v>37</v>
      </c>
      <c r="F1716" s="45">
        <v>1</v>
      </c>
      <c r="G1716" s="45">
        <v>2</v>
      </c>
      <c r="H1716" s="36" t="s">
        <v>36</v>
      </c>
      <c r="I1716" s="36" t="s">
        <v>352</v>
      </c>
      <c r="J1716" s="46" t="s">
        <v>175</v>
      </c>
      <c r="K1716" s="47">
        <v>2.96</v>
      </c>
      <c r="L1716" s="48">
        <v>0.15</v>
      </c>
      <c r="M1716" s="49">
        <v>0.1</v>
      </c>
      <c r="N1716" s="36">
        <v>2.8999999999999901</v>
      </c>
      <c r="O1716" s="36">
        <v>2.94999999999999</v>
      </c>
      <c r="P1716" s="70">
        <v>2.8999999999999901</v>
      </c>
      <c r="Q1716" s="36">
        <v>2.94999999999999</v>
      </c>
      <c r="R1716" s="50">
        <v>2.9264022981197906</v>
      </c>
      <c r="S1716" s="50">
        <v>3.0592724253378596</v>
      </c>
      <c r="T1716" s="50">
        <v>2.8386102291761968</v>
      </c>
      <c r="U1716" s="50">
        <v>3.0898651495912381</v>
      </c>
      <c r="V1716" s="50">
        <v>0.97</v>
      </c>
      <c r="W1716" s="50">
        <v>0.95751047349149665</v>
      </c>
      <c r="X1716" s="50">
        <v>1.0259244073406864</v>
      </c>
      <c r="Y1716" s="50">
        <v>0.95608108108108114</v>
      </c>
      <c r="Z1716" s="50">
        <v>0.97</v>
      </c>
      <c r="AA1716" s="51">
        <v>0.97</v>
      </c>
      <c r="AB1716" s="51">
        <v>1.01</v>
      </c>
      <c r="AC1716" s="51">
        <v>1</v>
      </c>
      <c r="AD1716" s="51">
        <v>1</v>
      </c>
      <c r="AE1716" s="51">
        <v>1</v>
      </c>
      <c r="AF1716" s="51">
        <v>1</v>
      </c>
      <c r="AG1716" s="52">
        <v>1</v>
      </c>
      <c r="AH1716" s="52">
        <v>1</v>
      </c>
      <c r="AI1716" s="53">
        <v>1621</v>
      </c>
      <c r="AJ1716" s="53">
        <v>1540</v>
      </c>
      <c r="AK1716" s="51">
        <v>2.89</v>
      </c>
      <c r="AL1716" s="51">
        <v>2.91</v>
      </c>
      <c r="AM1716" s="51">
        <v>2.95</v>
      </c>
      <c r="AN1716" s="51">
        <v>2.96</v>
      </c>
      <c r="AO1716" s="51">
        <v>2.9004255765479861</v>
      </c>
      <c r="AP1716" s="51">
        <v>2.9104858779524463</v>
      </c>
      <c r="AQ1716" s="51">
        <v>2.8614999999999999</v>
      </c>
      <c r="AR1716" s="67">
        <v>-0.03</v>
      </c>
      <c r="AS1716" s="99" t="s">
        <v>1591</v>
      </c>
      <c r="AT1716" s="54">
        <v>2.8712824613398098</v>
      </c>
      <c r="AU1716" s="54">
        <v>2.8886522903032095</v>
      </c>
      <c r="AV1716" s="55">
        <v>2.9012824613398096</v>
      </c>
      <c r="AW1716" s="55">
        <v>2.8446306147576528</v>
      </c>
      <c r="AX1716" s="56">
        <v>-2.8717538660180342E-2</v>
      </c>
      <c r="AY1716" s="56">
        <v>-6.1347709696780495E-2</v>
      </c>
      <c r="AZ1716" s="56">
        <v>-9.0065248356960836E-2</v>
      </c>
      <c r="BA1716" s="56">
        <v>3.2630171036600153E-2</v>
      </c>
      <c r="BB1716" s="61">
        <v>105</v>
      </c>
      <c r="BC1716" s="57">
        <v>-109</v>
      </c>
      <c r="BD1716" s="57">
        <v>117</v>
      </c>
      <c r="BE1716" s="57">
        <v>145</v>
      </c>
      <c r="BF1716" s="95">
        <v>0.48890561224034912</v>
      </c>
      <c r="BG1716" s="58">
        <v>0.52238840893868399</v>
      </c>
      <c r="BH1716" s="58">
        <v>0.46070994295361212</v>
      </c>
      <c r="BI1716" s="58">
        <v>0.40801213335657882</v>
      </c>
      <c r="BJ1716" s="57">
        <v>-106</v>
      </c>
      <c r="BK1716" s="57">
        <v>-108</v>
      </c>
      <c r="BL1716" s="57">
        <v>119</v>
      </c>
      <c r="BM1716" s="57">
        <v>147</v>
      </c>
      <c r="BN1716" s="58">
        <v>0.51567421340443886</v>
      </c>
      <c r="BO1716" s="58">
        <v>0.51869544586853</v>
      </c>
      <c r="BP1716" s="58">
        <v>0.45677346812052577</v>
      </c>
      <c r="BQ1716" s="58">
        <v>0.40470442511974836</v>
      </c>
      <c r="BR1716" s="36">
        <v>3.95</v>
      </c>
      <c r="BS1716" s="36">
        <v>4.7</v>
      </c>
      <c r="BT1716" s="36">
        <v>0.40135999999999999</v>
      </c>
      <c r="BU1716" s="36">
        <v>0.13528999999999999</v>
      </c>
      <c r="BV1716" s="36">
        <v>0.145437149952162</v>
      </c>
      <c r="BW1716" s="36">
        <v>0.20505999999999999</v>
      </c>
    </row>
    <row r="1717" spans="1:75" s="36" customFormat="1" ht="16.75" customHeight="1" x14ac:dyDescent="0.2">
      <c r="A1717" s="36" t="s">
        <v>2891</v>
      </c>
      <c r="B1717" s="36">
        <v>2025020827</v>
      </c>
      <c r="C1717" s="35">
        <v>46048</v>
      </c>
      <c r="D1717" s="45" t="s">
        <v>9</v>
      </c>
      <c r="E1717" s="36" t="s">
        <v>43</v>
      </c>
      <c r="F1717" s="45">
        <v>2</v>
      </c>
      <c r="G1717" s="45">
        <v>1</v>
      </c>
      <c r="H1717" s="36" t="s">
        <v>38</v>
      </c>
      <c r="I1717" s="36" t="s">
        <v>342</v>
      </c>
      <c r="J1717" s="46" t="s">
        <v>231</v>
      </c>
      <c r="K1717" s="47">
        <v>2.96</v>
      </c>
      <c r="L1717" s="48">
        <v>0.15</v>
      </c>
      <c r="M1717" s="49">
        <v>0.1</v>
      </c>
      <c r="N1717" s="36">
        <v>2.94999999999999</v>
      </c>
      <c r="O1717" s="36">
        <v>2.8999999999999901</v>
      </c>
      <c r="P1717" s="70">
        <v>2.94999999999999</v>
      </c>
      <c r="Q1717" s="36">
        <v>2.8999999999999901</v>
      </c>
      <c r="R1717" s="50">
        <v>2.9348274453241161</v>
      </c>
      <c r="S1717" s="50">
        <v>3.0749868263956217</v>
      </c>
      <c r="T1717" s="50">
        <v>2.9054791708708749</v>
      </c>
      <c r="U1717" s="50">
        <v>3.0749868263956217</v>
      </c>
      <c r="V1717" s="50">
        <v>1.0449999999999999</v>
      </c>
      <c r="W1717" s="50">
        <v>1.0398742800952707</v>
      </c>
      <c r="X1717" s="50">
        <v>0.99662162162162171</v>
      </c>
      <c r="Y1717" s="50">
        <v>0.97635135135135143</v>
      </c>
      <c r="Z1717" s="50">
        <v>1.04</v>
      </c>
      <c r="AA1717" s="51">
        <v>0.99</v>
      </c>
      <c r="AB1717" s="51">
        <v>1</v>
      </c>
      <c r="AC1717" s="51">
        <v>1</v>
      </c>
      <c r="AD1717" s="51">
        <v>1</v>
      </c>
      <c r="AE1717" s="51">
        <v>1</v>
      </c>
      <c r="AF1717" s="51">
        <v>1</v>
      </c>
      <c r="AG1717" s="52">
        <v>1</v>
      </c>
      <c r="AH1717" s="52">
        <v>1</v>
      </c>
      <c r="AI1717" s="53">
        <v>1610</v>
      </c>
      <c r="AJ1717" s="53">
        <v>1568</v>
      </c>
      <c r="AK1717" s="51">
        <v>2.83</v>
      </c>
      <c r="AL1717" s="51">
        <v>2.83</v>
      </c>
      <c r="AM1717" s="51">
        <v>3.0367362457284313</v>
      </c>
      <c r="AN1717" s="51">
        <v>3.05</v>
      </c>
      <c r="AO1717" s="51">
        <v>3.1308737033124348</v>
      </c>
      <c r="AP1717" s="51">
        <v>3.1409405927332861</v>
      </c>
      <c r="AQ1717" s="51">
        <v>3.1582056955575686</v>
      </c>
      <c r="AR1717" s="67">
        <v>0.03</v>
      </c>
      <c r="AS1717" s="99" t="s">
        <v>1591</v>
      </c>
      <c r="AT1717" s="54">
        <v>2.8886522903032095</v>
      </c>
      <c r="AU1717" s="54">
        <v>2.8712824613398098</v>
      </c>
      <c r="AV1717" s="55">
        <v>2.8446306147576528</v>
      </c>
      <c r="AW1717" s="55">
        <v>2.9012824613398096</v>
      </c>
      <c r="AX1717" s="56">
        <v>-6.1347709696780495E-2</v>
      </c>
      <c r="AY1717" s="56">
        <v>-2.8717538660180342E-2</v>
      </c>
      <c r="AZ1717" s="56">
        <v>-9.0065248356960836E-2</v>
      </c>
      <c r="BA1717" s="56">
        <v>-3.2630171036600153E-2</v>
      </c>
      <c r="BB1717" s="61">
        <v>-105</v>
      </c>
      <c r="BC1717" s="57">
        <v>109</v>
      </c>
      <c r="BD1717" s="57">
        <v>-117</v>
      </c>
      <c r="BE1717" s="57">
        <v>-145</v>
      </c>
      <c r="BF1717" s="95">
        <v>0.51109438775965088</v>
      </c>
      <c r="BG1717" s="58">
        <v>0.47761159106131601</v>
      </c>
      <c r="BH1717" s="58">
        <v>0.53929005704638788</v>
      </c>
      <c r="BI1717" s="58">
        <v>0.59198786664342118</v>
      </c>
      <c r="BJ1717" s="57">
        <v>106</v>
      </c>
      <c r="BK1717" s="57">
        <v>108</v>
      </c>
      <c r="BL1717" s="57">
        <v>-119</v>
      </c>
      <c r="BM1717" s="57">
        <v>-147</v>
      </c>
      <c r="BN1717" s="58">
        <v>0.48432578659556114</v>
      </c>
      <c r="BO1717" s="58">
        <v>0.48130455413147</v>
      </c>
      <c r="BP1717" s="58">
        <v>0.54322653187947423</v>
      </c>
      <c r="BQ1717" s="58">
        <v>0.59529557488025164</v>
      </c>
      <c r="BR1717" s="36">
        <v>3.95</v>
      </c>
      <c r="BS1717" s="36">
        <v>4.75</v>
      </c>
      <c r="BT1717" s="36">
        <v>0.3921</v>
      </c>
      <c r="BU1717" s="36">
        <v>0.12927</v>
      </c>
      <c r="BV1717" s="36">
        <v>0.13867493402561701</v>
      </c>
      <c r="BW1717" s="36">
        <v>0.19708999999999999</v>
      </c>
    </row>
    <row r="1718" spans="1:75" s="36" customFormat="1" ht="16.75" customHeight="1" x14ac:dyDescent="0.2">
      <c r="A1718" s="36" t="s">
        <v>2892</v>
      </c>
      <c r="B1718" s="36">
        <v>2025020825</v>
      </c>
      <c r="C1718" s="35">
        <v>46048</v>
      </c>
      <c r="D1718" s="45" t="s">
        <v>6</v>
      </c>
      <c r="E1718" s="36" t="s">
        <v>15</v>
      </c>
      <c r="F1718" s="45">
        <v>1</v>
      </c>
      <c r="G1718" s="45">
        <v>1</v>
      </c>
      <c r="H1718" s="36" t="s">
        <v>46</v>
      </c>
      <c r="I1718" s="36" t="s">
        <v>358</v>
      </c>
      <c r="J1718" s="46" t="s">
        <v>191</v>
      </c>
      <c r="K1718" s="47">
        <v>2.96</v>
      </c>
      <c r="L1718" s="48">
        <v>0.15</v>
      </c>
      <c r="M1718" s="49">
        <v>0.1</v>
      </c>
      <c r="N1718" s="36">
        <v>2.69999999999999</v>
      </c>
      <c r="O1718" s="36">
        <v>3.2999999999999901</v>
      </c>
      <c r="P1718" s="70">
        <v>2.69999999999999</v>
      </c>
      <c r="Q1718" s="36">
        <v>3.2999999999999901</v>
      </c>
      <c r="R1718" s="50">
        <v>3.3188979115462685</v>
      </c>
      <c r="S1718" s="50">
        <v>3.0571736403636076</v>
      </c>
      <c r="T1718" s="50">
        <v>3.1861419950844176</v>
      </c>
      <c r="U1718" s="50">
        <v>3.0571736403636076</v>
      </c>
      <c r="V1718" s="50">
        <v>0.95</v>
      </c>
      <c r="W1718" s="50">
        <v>0.95302926576458757</v>
      </c>
      <c r="X1718" s="50">
        <v>0.88175675675675669</v>
      </c>
      <c r="Y1718" s="50">
        <v>1.1283783783783783</v>
      </c>
      <c r="Z1718" s="50">
        <v>0.97</v>
      </c>
      <c r="AA1718" s="51">
        <v>0.96</v>
      </c>
      <c r="AB1718" s="51">
        <v>1</v>
      </c>
      <c r="AC1718" s="51">
        <v>1</v>
      </c>
      <c r="AD1718" s="51">
        <v>1</v>
      </c>
      <c r="AE1718" s="51">
        <v>1</v>
      </c>
      <c r="AF1718" s="51">
        <v>1</v>
      </c>
      <c r="AG1718" s="52">
        <v>1</v>
      </c>
      <c r="AH1718" s="52">
        <v>1</v>
      </c>
      <c r="AI1718" s="53">
        <v>1622</v>
      </c>
      <c r="AJ1718" s="53">
        <v>1580</v>
      </c>
      <c r="AK1718" s="51">
        <v>3.082691985222592</v>
      </c>
      <c r="AL1718" s="51">
        <v>3.1</v>
      </c>
      <c r="AM1718" s="51">
        <v>2.9677962537525113</v>
      </c>
      <c r="AN1718" s="51">
        <v>2.97</v>
      </c>
      <c r="AO1718" s="51">
        <v>2.9080873265170504</v>
      </c>
      <c r="AP1718" s="51">
        <v>2.9166929922123974</v>
      </c>
      <c r="AQ1718" s="51">
        <v>2.8787623661399357</v>
      </c>
      <c r="AR1718" s="67">
        <v>0</v>
      </c>
      <c r="AS1718" s="99" t="s">
        <v>1591</v>
      </c>
      <c r="AT1718" s="54">
        <v>2.4998696944406493</v>
      </c>
      <c r="AU1718" s="54">
        <v>3.1999980122703118</v>
      </c>
      <c r="AV1718" s="55">
        <v>2.4998696944406493</v>
      </c>
      <c r="AW1718" s="55">
        <v>3.2035235120692827</v>
      </c>
      <c r="AX1718" s="56">
        <v>-0.20013030555934064</v>
      </c>
      <c r="AY1718" s="56">
        <v>-0.10000198772967828</v>
      </c>
      <c r="AZ1718" s="56">
        <v>-0.30013229328901891</v>
      </c>
      <c r="BA1718" s="56">
        <v>-0.10012831782966236</v>
      </c>
      <c r="BB1718" s="61">
        <v>161</v>
      </c>
      <c r="BC1718" s="57">
        <v>-105</v>
      </c>
      <c r="BD1718" s="57">
        <v>123</v>
      </c>
      <c r="BE1718" s="57">
        <v>151</v>
      </c>
      <c r="BF1718" s="95">
        <v>0.38352587226380058</v>
      </c>
      <c r="BG1718" s="58">
        <v>0.51168535192397413</v>
      </c>
      <c r="BH1718" s="58">
        <v>0.44895888330740708</v>
      </c>
      <c r="BI1718" s="58">
        <v>0.39785275765238148</v>
      </c>
      <c r="BJ1718" s="57">
        <v>161</v>
      </c>
      <c r="BK1718" s="57">
        <v>-105</v>
      </c>
      <c r="BL1718" s="57">
        <v>122</v>
      </c>
      <c r="BM1718" s="57">
        <v>151</v>
      </c>
      <c r="BN1718" s="58">
        <v>0.38330215040111976</v>
      </c>
      <c r="BO1718" s="58">
        <v>0.51219124302421126</v>
      </c>
      <c r="BP1718" s="58">
        <v>0.44946446236902271</v>
      </c>
      <c r="BQ1718" s="58">
        <v>0.39825225658270946</v>
      </c>
      <c r="BR1718" s="36">
        <v>3.95</v>
      </c>
      <c r="BS1718" s="36">
        <v>4.8</v>
      </c>
      <c r="BT1718" s="36">
        <v>0.38627</v>
      </c>
      <c r="BU1718" s="36">
        <v>0.1275</v>
      </c>
      <c r="BV1718" s="36">
        <v>0.13671749340539099</v>
      </c>
      <c r="BW1718" s="36">
        <v>0.19492000000000001</v>
      </c>
    </row>
    <row r="1719" spans="1:75" s="36" customFormat="1" ht="16.75" customHeight="1" x14ac:dyDescent="0.2">
      <c r="A1719" s="36" t="s">
        <v>2893</v>
      </c>
      <c r="B1719" s="36">
        <v>2025020825</v>
      </c>
      <c r="C1719" s="35">
        <v>46048</v>
      </c>
      <c r="D1719" s="45" t="s">
        <v>9</v>
      </c>
      <c r="E1719" s="36" t="s">
        <v>41</v>
      </c>
      <c r="F1719" s="45">
        <v>1</v>
      </c>
      <c r="G1719" s="45">
        <v>1</v>
      </c>
      <c r="H1719" s="36" t="s">
        <v>47</v>
      </c>
      <c r="I1719" s="36" t="s">
        <v>332</v>
      </c>
      <c r="J1719" s="46" t="s">
        <v>187</v>
      </c>
      <c r="K1719" s="47">
        <v>2.96</v>
      </c>
      <c r="L1719" s="48">
        <v>0.15</v>
      </c>
      <c r="M1719" s="49">
        <v>0.1</v>
      </c>
      <c r="N1719" s="36">
        <v>3.2999999999999901</v>
      </c>
      <c r="O1719" s="36">
        <v>2.69999999999999</v>
      </c>
      <c r="P1719" s="70">
        <v>3.2999999999999901</v>
      </c>
      <c r="Q1719" s="36">
        <v>2.69999999999999</v>
      </c>
      <c r="R1719" s="50">
        <v>3.4405865786452181</v>
      </c>
      <c r="S1719" s="50">
        <v>2.8099867228578401</v>
      </c>
      <c r="T1719" s="50">
        <v>3.234151383926505</v>
      </c>
      <c r="U1719" s="50">
        <v>2.9364361253864426</v>
      </c>
      <c r="V1719" s="50">
        <v>1.048</v>
      </c>
      <c r="W1719" s="50">
        <v>1.0491546019013618</v>
      </c>
      <c r="X1719" s="50">
        <v>1.0026338695109835</v>
      </c>
      <c r="Y1719" s="50">
        <v>1.0414499950076324</v>
      </c>
      <c r="Z1719" s="50">
        <v>0.96499999999999997</v>
      </c>
      <c r="AA1719" s="51">
        <v>0.94</v>
      </c>
      <c r="AB1719" s="51">
        <v>1.0449999999999999</v>
      </c>
      <c r="AC1719" s="51">
        <v>1</v>
      </c>
      <c r="AD1719" s="51">
        <v>1</v>
      </c>
      <c r="AE1719" s="51">
        <v>1</v>
      </c>
      <c r="AF1719" s="51">
        <v>1</v>
      </c>
      <c r="AG1719" s="52">
        <v>1</v>
      </c>
      <c r="AH1719" s="52">
        <v>1</v>
      </c>
      <c r="AI1719" s="53">
        <v>1630</v>
      </c>
      <c r="AJ1719" s="53">
        <v>1562</v>
      </c>
      <c r="AK1719" s="51">
        <v>3.34</v>
      </c>
      <c r="AL1719" s="51">
        <v>3.351991458876002</v>
      </c>
      <c r="AM1719" s="51">
        <v>2.61</v>
      </c>
      <c r="AN1719" s="51">
        <v>2.61</v>
      </c>
      <c r="AO1719" s="51">
        <v>2.5521914411170776</v>
      </c>
      <c r="AP1719" s="51">
        <v>2.5761083030831884</v>
      </c>
      <c r="AQ1719" s="51">
        <v>2.5186499999999996</v>
      </c>
      <c r="AR1719" s="67">
        <v>0</v>
      </c>
      <c r="AS1719" s="99" t="s">
        <v>1591</v>
      </c>
      <c r="AT1719" s="54">
        <v>3.1999980122703118</v>
      </c>
      <c r="AU1719" s="54">
        <v>2.4998696944406493</v>
      </c>
      <c r="AV1719" s="55">
        <v>3.2035235120692827</v>
      </c>
      <c r="AW1719" s="55">
        <v>2.4998696944406493</v>
      </c>
      <c r="AX1719" s="56">
        <v>-0.10000198772967828</v>
      </c>
      <c r="AY1719" s="56">
        <v>-0.20013030555934064</v>
      </c>
      <c r="AZ1719" s="56">
        <v>-0.30013229328901891</v>
      </c>
      <c r="BA1719" s="56">
        <v>0.10012831782966236</v>
      </c>
      <c r="BB1719" s="61">
        <v>-161</v>
      </c>
      <c r="BC1719" s="57">
        <v>105</v>
      </c>
      <c r="BD1719" s="57">
        <v>-123</v>
      </c>
      <c r="BE1719" s="57">
        <v>-151</v>
      </c>
      <c r="BF1719" s="95">
        <v>0.61647412773619936</v>
      </c>
      <c r="BG1719" s="58">
        <v>0.48831464807602587</v>
      </c>
      <c r="BH1719" s="58">
        <v>0.55104111669259292</v>
      </c>
      <c r="BI1719" s="58">
        <v>0.60214724234761852</v>
      </c>
      <c r="BJ1719" s="57">
        <v>-161</v>
      </c>
      <c r="BK1719" s="57">
        <v>105</v>
      </c>
      <c r="BL1719" s="57">
        <v>-122</v>
      </c>
      <c r="BM1719" s="57">
        <v>-151</v>
      </c>
      <c r="BN1719" s="58">
        <v>0.61669784959888019</v>
      </c>
      <c r="BO1719" s="58">
        <v>0.48780875697578868</v>
      </c>
      <c r="BP1719" s="58">
        <v>0.55053553763097729</v>
      </c>
      <c r="BQ1719" s="58">
        <v>0.60174774341729054</v>
      </c>
      <c r="BR1719" s="36">
        <v>3.95</v>
      </c>
      <c r="BS1719" s="36">
        <v>4.8499999999999996</v>
      </c>
      <c r="BT1719" s="36">
        <v>0.37880999999999998</v>
      </c>
      <c r="BU1719" s="36">
        <v>0.12565000000000001</v>
      </c>
      <c r="BV1719" s="36">
        <v>0.13458222207941001</v>
      </c>
      <c r="BW1719" s="36">
        <v>0.19202</v>
      </c>
    </row>
    <row r="1720" spans="1:75" s="36" customFormat="1" ht="16.75" customHeight="1" x14ac:dyDescent="0.2">
      <c r="A1720" s="36" t="s">
        <v>2894</v>
      </c>
      <c r="B1720" s="36">
        <v>2025020829</v>
      </c>
      <c r="C1720" s="35">
        <v>46048</v>
      </c>
      <c r="D1720" s="45" t="s">
        <v>6</v>
      </c>
      <c r="E1720" s="36" t="s">
        <v>48</v>
      </c>
      <c r="F1720" s="45">
        <v>0</v>
      </c>
      <c r="G1720" s="45">
        <v>1</v>
      </c>
      <c r="H1720" s="36" t="s">
        <v>26</v>
      </c>
      <c r="I1720" s="36" t="s">
        <v>1176</v>
      </c>
      <c r="J1720" s="46" t="s">
        <v>1164</v>
      </c>
      <c r="K1720" s="47">
        <v>2.96</v>
      </c>
      <c r="L1720" s="48">
        <v>0.15</v>
      </c>
      <c r="M1720" s="49">
        <v>0.1</v>
      </c>
      <c r="N1720" s="36">
        <v>2.6499999999999901</v>
      </c>
      <c r="O1720" s="36">
        <v>4.0499999999999901</v>
      </c>
      <c r="P1720" s="70">
        <v>2.6499999999999901</v>
      </c>
      <c r="Q1720" s="36">
        <v>4.0499999999999901</v>
      </c>
      <c r="R1720" s="50">
        <v>3.0810261583341645</v>
      </c>
      <c r="S1720" s="50">
        <v>3.1906242332064196</v>
      </c>
      <c r="T1720" s="50">
        <v>2.8499491964591024</v>
      </c>
      <c r="U1720" s="50">
        <v>3.222530475538484</v>
      </c>
      <c r="V1720" s="50">
        <v>0.95</v>
      </c>
      <c r="W1720" s="50">
        <v>0.92554174501717079</v>
      </c>
      <c r="X1720" s="50">
        <v>1.0304054054054053</v>
      </c>
      <c r="Y1720" s="50">
        <v>1.1216216216216215</v>
      </c>
      <c r="Z1720" s="50">
        <v>1.05</v>
      </c>
      <c r="AA1720" s="51">
        <v>0.92500000000000004</v>
      </c>
      <c r="AB1720" s="51">
        <v>1.01</v>
      </c>
      <c r="AC1720" s="51">
        <v>1</v>
      </c>
      <c r="AD1720" s="51">
        <v>1</v>
      </c>
      <c r="AE1720" s="51">
        <v>1</v>
      </c>
      <c r="AF1720" s="51">
        <v>1</v>
      </c>
      <c r="AG1720" s="52">
        <v>1</v>
      </c>
      <c r="AH1720" s="52">
        <v>1</v>
      </c>
      <c r="AI1720" s="53">
        <v>1648</v>
      </c>
      <c r="AJ1720" s="53">
        <v>1489</v>
      </c>
      <c r="AK1720" s="51">
        <v>3.1536638240357679</v>
      </c>
      <c r="AL1720" s="51">
        <v>3.1393020197524013</v>
      </c>
      <c r="AM1720" s="51">
        <v>3.2946397912577661</v>
      </c>
      <c r="AN1720" s="51">
        <v>3.2790374575500643</v>
      </c>
      <c r="AO1720" s="51">
        <v>3.3789685803094125</v>
      </c>
      <c r="AP1720" s="51">
        <v>3.3746466099930119</v>
      </c>
      <c r="AQ1720" s="51">
        <v>3.4593717808206543</v>
      </c>
      <c r="AR1720" s="67">
        <v>0</v>
      </c>
      <c r="AS1720" s="99" t="s">
        <v>1591</v>
      </c>
      <c r="AT1720" s="54">
        <v>2.7841554396531389</v>
      </c>
      <c r="AU1720" s="54">
        <v>4.0942783478307794</v>
      </c>
      <c r="AV1720" s="55">
        <v>2.7841554396531389</v>
      </c>
      <c r="AW1720" s="55">
        <v>4.182031533429611</v>
      </c>
      <c r="AX1720" s="56">
        <v>0.1341554396531488</v>
      </c>
      <c r="AY1720" s="56">
        <v>4.4278347830789322E-2</v>
      </c>
      <c r="AZ1720" s="56">
        <v>0.17843378748393812</v>
      </c>
      <c r="BA1720" s="56">
        <v>8.9877091822359478E-2</v>
      </c>
      <c r="BB1720" s="61">
        <v>221</v>
      </c>
      <c r="BC1720" s="57">
        <v>-222</v>
      </c>
      <c r="BD1720" s="57">
        <v>-186</v>
      </c>
      <c r="BE1720" s="57">
        <v>-138</v>
      </c>
      <c r="BF1720" s="95">
        <v>0.31155233117981979</v>
      </c>
      <c r="BG1720" s="58">
        <v>0.68918155404011661</v>
      </c>
      <c r="BH1720" s="58">
        <v>0.65074106036079071</v>
      </c>
      <c r="BI1720" s="58">
        <v>0.5791203767694425</v>
      </c>
      <c r="BJ1720" s="57">
        <v>231</v>
      </c>
      <c r="BK1720" s="57">
        <v>-232</v>
      </c>
      <c r="BL1720" s="57">
        <v>-196</v>
      </c>
      <c r="BM1720" s="57">
        <v>-144</v>
      </c>
      <c r="BN1720" s="58">
        <v>0.30242381811870928</v>
      </c>
      <c r="BO1720" s="58">
        <v>0.69900431350110304</v>
      </c>
      <c r="BP1720" s="58">
        <v>0.66238652937675147</v>
      </c>
      <c r="BQ1720" s="58">
        <v>0.5905568778221324</v>
      </c>
      <c r="BR1720" s="36">
        <v>3.95</v>
      </c>
      <c r="BS1720" s="36">
        <v>4.9000000000000004</v>
      </c>
      <c r="BT1720" s="36">
        <v>0.37391999999999997</v>
      </c>
      <c r="BU1720" s="36">
        <v>0.12154</v>
      </c>
      <c r="BV1720" s="36">
        <v>0.129954557604918</v>
      </c>
      <c r="BW1720" s="36">
        <v>0.18629000000000001</v>
      </c>
    </row>
    <row r="1721" spans="1:75" s="36" customFormat="1" ht="16.75" customHeight="1" x14ac:dyDescent="0.2">
      <c r="A1721" s="36" t="s">
        <v>2895</v>
      </c>
      <c r="B1721" s="36">
        <v>2025020829</v>
      </c>
      <c r="C1721" s="35">
        <v>46048</v>
      </c>
      <c r="D1721" s="45" t="s">
        <v>9</v>
      </c>
      <c r="E1721" s="36" t="s">
        <v>17</v>
      </c>
      <c r="F1721" s="45">
        <v>1</v>
      </c>
      <c r="G1721" s="45">
        <v>0</v>
      </c>
      <c r="H1721" s="36" t="s">
        <v>27</v>
      </c>
      <c r="I1721" s="36" t="s">
        <v>1376</v>
      </c>
      <c r="J1721" s="46" t="s">
        <v>181</v>
      </c>
      <c r="K1721" s="47">
        <v>2.96</v>
      </c>
      <c r="L1721" s="48">
        <v>0.15</v>
      </c>
      <c r="M1721" s="49">
        <v>0.1</v>
      </c>
      <c r="N1721" s="36">
        <v>4.0499999999999901</v>
      </c>
      <c r="O1721" s="36">
        <v>2.6499999999999901</v>
      </c>
      <c r="P1721" s="70">
        <v>4.0499999999999901</v>
      </c>
      <c r="Q1721" s="36">
        <v>2.6499999999999901</v>
      </c>
      <c r="R1721" s="50">
        <v>3.2151837910636547</v>
      </c>
      <c r="S1721" s="50">
        <v>2.9797500010301103</v>
      </c>
      <c r="T1721" s="50">
        <v>3.1991078721083364</v>
      </c>
      <c r="U1721" s="50">
        <v>2.9797500010301103</v>
      </c>
      <c r="V1721" s="50">
        <v>1.05</v>
      </c>
      <c r="W1721" s="50">
        <v>1.0725047827848808</v>
      </c>
      <c r="X1721" s="50">
        <v>1.1130539835330291</v>
      </c>
      <c r="Y1721" s="50">
        <v>1.0654269675796513</v>
      </c>
      <c r="Z1721" s="50">
        <v>0.97499999999999998</v>
      </c>
      <c r="AA1721" s="51">
        <v>0.995</v>
      </c>
      <c r="AB1721" s="51">
        <v>1</v>
      </c>
      <c r="AC1721" s="51">
        <v>1</v>
      </c>
      <c r="AD1721" s="51">
        <v>1</v>
      </c>
      <c r="AE1721" s="51">
        <v>1</v>
      </c>
      <c r="AF1721" s="51">
        <v>1</v>
      </c>
      <c r="AG1721" s="52">
        <v>1</v>
      </c>
      <c r="AH1721" s="52">
        <v>1</v>
      </c>
      <c r="AI1721" s="53">
        <v>1637</v>
      </c>
      <c r="AJ1721" s="53">
        <v>1559</v>
      </c>
      <c r="AK1721" s="51">
        <v>3.32</v>
      </c>
      <c r="AL1721" s="51">
        <v>3.3040364298752181</v>
      </c>
      <c r="AM1721" s="51">
        <v>3.05</v>
      </c>
      <c r="AN1721" s="51">
        <v>3.0394625001545164</v>
      </c>
      <c r="AO1721" s="51">
        <v>3.0643538624788995</v>
      </c>
      <c r="AP1721" s="51">
        <v>3.0404892207577179</v>
      </c>
      <c r="AQ1721" s="51">
        <v>2.9737499999999999</v>
      </c>
      <c r="AR1721" s="67">
        <v>0</v>
      </c>
      <c r="AS1721" s="99" t="s">
        <v>1591</v>
      </c>
      <c r="AT1721" s="54">
        <v>4.0942783478307794</v>
      </c>
      <c r="AU1721" s="54">
        <v>2.7841554396531389</v>
      </c>
      <c r="AV1721" s="55">
        <v>4.182031533429611</v>
      </c>
      <c r="AW1721" s="55">
        <v>2.7841554396531389</v>
      </c>
      <c r="AX1721" s="56">
        <v>4.4278347830789322E-2</v>
      </c>
      <c r="AY1721" s="56">
        <v>0.1341554396531488</v>
      </c>
      <c r="AZ1721" s="56">
        <v>0.17843378748393812</v>
      </c>
      <c r="BA1721" s="56">
        <v>-8.9877091822359478E-2</v>
      </c>
      <c r="BB1721" s="61">
        <v>-221</v>
      </c>
      <c r="BC1721" s="57">
        <v>222</v>
      </c>
      <c r="BD1721" s="57">
        <v>186</v>
      </c>
      <c r="BE1721" s="57">
        <v>138</v>
      </c>
      <c r="BF1721" s="95">
        <v>0.68844766882018016</v>
      </c>
      <c r="BG1721" s="58">
        <v>0.31081844595988339</v>
      </c>
      <c r="BH1721" s="58">
        <v>0.34925893963920929</v>
      </c>
      <c r="BI1721" s="58">
        <v>0.4208796232305575</v>
      </c>
      <c r="BJ1721" s="57">
        <v>-231</v>
      </c>
      <c r="BK1721" s="57">
        <v>232</v>
      </c>
      <c r="BL1721" s="57">
        <v>196</v>
      </c>
      <c r="BM1721" s="57">
        <v>144</v>
      </c>
      <c r="BN1721" s="58">
        <v>0.69757618188129067</v>
      </c>
      <c r="BO1721" s="58">
        <v>0.30099568649889702</v>
      </c>
      <c r="BP1721" s="58">
        <v>0.33761347062324848</v>
      </c>
      <c r="BQ1721" s="58">
        <v>0.4094431221778676</v>
      </c>
      <c r="BR1721" s="36">
        <v>3.95</v>
      </c>
      <c r="BS1721" s="36">
        <v>4.95</v>
      </c>
      <c r="BT1721" s="36">
        <v>0.36923</v>
      </c>
      <c r="BU1721" s="36">
        <v>0.11935</v>
      </c>
      <c r="BV1721" s="36">
        <v>0.12747391243978701</v>
      </c>
      <c r="BW1721" s="36">
        <v>0.18307999999999999</v>
      </c>
    </row>
    <row r="1722" spans="1:75" s="36" customFormat="1" ht="16.75" customHeight="1" x14ac:dyDescent="0.2">
      <c r="A1722" s="36" t="s">
        <v>2896</v>
      </c>
      <c r="B1722" s="36">
        <v>2025020831</v>
      </c>
      <c r="C1722" s="35">
        <v>46049</v>
      </c>
      <c r="D1722" s="45" t="s">
        <v>6</v>
      </c>
      <c r="E1722" s="36" t="s">
        <v>5</v>
      </c>
      <c r="F1722" s="45">
        <v>2</v>
      </c>
      <c r="G1722" s="45">
        <v>1</v>
      </c>
      <c r="H1722" s="36" t="s">
        <v>44</v>
      </c>
      <c r="I1722" s="36" t="s">
        <v>597</v>
      </c>
      <c r="J1722" s="46" t="s">
        <v>225</v>
      </c>
      <c r="K1722" s="47">
        <v>2.96</v>
      </c>
      <c r="L1722" s="48">
        <v>0.15</v>
      </c>
      <c r="M1722" s="49">
        <v>0.1</v>
      </c>
      <c r="N1722" s="36">
        <v>3.19999999999999</v>
      </c>
      <c r="O1722" s="36">
        <v>3.2999999999999901</v>
      </c>
      <c r="P1722" s="70">
        <v>3.19999999999999</v>
      </c>
      <c r="Q1722" s="36">
        <v>3.2999999999999901</v>
      </c>
      <c r="R1722" s="50">
        <v>3.320768241626805</v>
      </c>
      <c r="S1722" s="50">
        <v>3.2135418580543735</v>
      </c>
      <c r="T1722" s="50">
        <v>3.2377490355861349</v>
      </c>
      <c r="U1722" s="50">
        <v>3.2135418580543735</v>
      </c>
      <c r="V1722" s="50">
        <v>0.96</v>
      </c>
      <c r="W1722" s="50">
        <v>0.96305398776725637</v>
      </c>
      <c r="X1722" s="50">
        <v>1.0475217610526446</v>
      </c>
      <c r="Y1722" s="50">
        <v>1.0202702702702704</v>
      </c>
      <c r="Z1722" s="50">
        <v>1.0149999999999999</v>
      </c>
      <c r="AA1722" s="51">
        <v>0.97499999999999998</v>
      </c>
      <c r="AB1722" s="51">
        <v>1</v>
      </c>
      <c r="AC1722" s="51">
        <v>1</v>
      </c>
      <c r="AD1722" s="51">
        <v>1</v>
      </c>
      <c r="AE1722" s="51">
        <v>1</v>
      </c>
      <c r="AF1722" s="51">
        <v>1</v>
      </c>
      <c r="AG1722" s="52">
        <v>1</v>
      </c>
      <c r="AH1722" s="52">
        <v>1</v>
      </c>
      <c r="AI1722" s="53">
        <v>1620</v>
      </c>
      <c r="AJ1722" s="53">
        <v>1546</v>
      </c>
      <c r="AK1722" s="51">
        <v>3.15</v>
      </c>
      <c r="AL1722" s="51">
        <v>3.18</v>
      </c>
      <c r="AM1722" s="51">
        <v>3.03</v>
      </c>
      <c r="AN1722" s="51">
        <v>3.0449999999999999</v>
      </c>
      <c r="AO1722" s="51">
        <v>3.1337609822600596</v>
      </c>
      <c r="AP1722" s="51">
        <v>3.1529585828098292</v>
      </c>
      <c r="AQ1722" s="51">
        <v>3.0754499999999996</v>
      </c>
      <c r="AR1722" s="67">
        <v>0.03</v>
      </c>
      <c r="AS1722" s="99" t="s">
        <v>1591</v>
      </c>
      <c r="AT1722" s="54">
        <v>3.0558163431337784</v>
      </c>
      <c r="AU1722" s="54">
        <v>3.0877083454054053</v>
      </c>
      <c r="AV1722" s="55">
        <v>3.0258163431337786</v>
      </c>
      <c r="AW1722" s="55">
        <v>3.1115200740076325</v>
      </c>
      <c r="AX1722" s="56">
        <v>-0.1441836568662116</v>
      </c>
      <c r="AY1722" s="56">
        <v>-0.21229165459458477</v>
      </c>
      <c r="AZ1722" s="56">
        <v>-0.35647531146079636</v>
      </c>
      <c r="BA1722" s="56">
        <v>6.8107997728373171E-2</v>
      </c>
      <c r="BB1722" s="61">
        <v>105</v>
      </c>
      <c r="BC1722" s="57">
        <v>-141</v>
      </c>
      <c r="BD1722" s="57">
        <v>-114</v>
      </c>
      <c r="BE1722" s="57">
        <v>112</v>
      </c>
      <c r="BF1722" s="95">
        <v>0.48821584393049972</v>
      </c>
      <c r="BG1722" s="58">
        <v>0.58442891563842081</v>
      </c>
      <c r="BH1722" s="58">
        <v>0.53170259302080736</v>
      </c>
      <c r="BI1722" s="58">
        <v>0.47183773801338103</v>
      </c>
      <c r="BJ1722" s="57">
        <v>108</v>
      </c>
      <c r="BK1722" s="57">
        <v>-140</v>
      </c>
      <c r="BL1722" s="57">
        <v>-113</v>
      </c>
      <c r="BM1722" s="57">
        <v>113</v>
      </c>
      <c r="BN1722" s="58">
        <v>0.48130445987932813</v>
      </c>
      <c r="BO1722" s="58">
        <v>0.58312128664878582</v>
      </c>
      <c r="BP1722" s="58">
        <v>0.53020180314635323</v>
      </c>
      <c r="BQ1722" s="58">
        <v>0.47048654911255161</v>
      </c>
      <c r="BR1722" s="36">
        <v>3.95</v>
      </c>
      <c r="BS1722" s="36">
        <v>5</v>
      </c>
      <c r="BT1722" s="36">
        <v>0.36354999999999998</v>
      </c>
      <c r="BU1722" s="36">
        <v>0.11599</v>
      </c>
      <c r="BV1722" s="36">
        <v>0.12380189988259099</v>
      </c>
      <c r="BW1722" s="36">
        <v>0.17909</v>
      </c>
    </row>
    <row r="1723" spans="1:75" s="36" customFormat="1" ht="16.75" customHeight="1" x14ac:dyDescent="0.2">
      <c r="A1723" s="36" t="s">
        <v>2897</v>
      </c>
      <c r="B1723" s="36">
        <v>2025020831</v>
      </c>
      <c r="C1723" s="35">
        <v>46049</v>
      </c>
      <c r="D1723" s="45" t="s">
        <v>9</v>
      </c>
      <c r="E1723" s="36" t="s">
        <v>18</v>
      </c>
      <c r="F1723" s="45">
        <v>1</v>
      </c>
      <c r="G1723" s="45">
        <v>2</v>
      </c>
      <c r="H1723" s="36" t="s">
        <v>45</v>
      </c>
      <c r="I1723" s="36" t="s">
        <v>930</v>
      </c>
      <c r="J1723" s="46" t="s">
        <v>190</v>
      </c>
      <c r="K1723" s="47">
        <v>2.96</v>
      </c>
      <c r="L1723" s="48">
        <v>0.15</v>
      </c>
      <c r="M1723" s="49">
        <v>0.1</v>
      </c>
      <c r="N1723" s="36">
        <v>3.2999999999999901</v>
      </c>
      <c r="O1723" s="36">
        <v>3.19999999999999</v>
      </c>
      <c r="P1723" s="70">
        <v>3.2999999999999901</v>
      </c>
      <c r="Q1723" s="36">
        <v>3.19999999999999</v>
      </c>
      <c r="R1723" s="50">
        <v>3.2029361093479238</v>
      </c>
      <c r="S1723" s="50">
        <v>3.268758066567985</v>
      </c>
      <c r="T1723" s="50">
        <v>3.0748186649740066</v>
      </c>
      <c r="U1723" s="50">
        <v>3.3014456472336646</v>
      </c>
      <c r="V1723" s="50">
        <v>1.0349999999999999</v>
      </c>
      <c r="W1723" s="50">
        <v>1.0329456510400874</v>
      </c>
      <c r="X1723" s="50">
        <v>1.0236486486486487</v>
      </c>
      <c r="Y1723" s="50">
        <v>1.0641891891891893</v>
      </c>
      <c r="Z1723" s="50">
        <v>0.97</v>
      </c>
      <c r="AA1723" s="51">
        <v>0.96</v>
      </c>
      <c r="AB1723" s="51">
        <v>1.01</v>
      </c>
      <c r="AC1723" s="51">
        <v>1</v>
      </c>
      <c r="AD1723" s="51">
        <v>1</v>
      </c>
      <c r="AE1723" s="51">
        <v>1</v>
      </c>
      <c r="AF1723" s="51">
        <v>1</v>
      </c>
      <c r="AG1723" s="52">
        <v>1</v>
      </c>
      <c r="AH1723" s="52">
        <v>1</v>
      </c>
      <c r="AI1723" s="53">
        <v>1639</v>
      </c>
      <c r="AJ1723" s="53">
        <v>1597</v>
      </c>
      <c r="AK1723" s="51">
        <v>3.02</v>
      </c>
      <c r="AL1723" s="51">
        <v>3</v>
      </c>
      <c r="AM1723" s="51">
        <v>3.1006644127158283</v>
      </c>
      <c r="AN1723" s="51">
        <v>3.15</v>
      </c>
      <c r="AO1723" s="51">
        <v>3.0568949482335697</v>
      </c>
      <c r="AP1723" s="51">
        <v>3.073965004684176</v>
      </c>
      <c r="AQ1723" s="51">
        <v>3.0076444803343532</v>
      </c>
      <c r="AR1723" s="67">
        <v>-0.03</v>
      </c>
      <c r="AS1723" s="99" t="s">
        <v>1591</v>
      </c>
      <c r="AT1723" s="54">
        <v>3.0877083454054053</v>
      </c>
      <c r="AU1723" s="54">
        <v>3.0558163431337784</v>
      </c>
      <c r="AV1723" s="55">
        <v>3.1115200740076325</v>
      </c>
      <c r="AW1723" s="55">
        <v>3.0258163431337786</v>
      </c>
      <c r="AX1723" s="56">
        <v>-0.21229165459458477</v>
      </c>
      <c r="AY1723" s="56">
        <v>-0.1441836568662116</v>
      </c>
      <c r="AZ1723" s="56">
        <v>-0.35647531146079636</v>
      </c>
      <c r="BA1723" s="56">
        <v>-6.8107997728373171E-2</v>
      </c>
      <c r="BB1723" s="61">
        <v>-105</v>
      </c>
      <c r="BC1723" s="57">
        <v>141</v>
      </c>
      <c r="BD1723" s="57">
        <v>114</v>
      </c>
      <c r="BE1723" s="57">
        <v>-112</v>
      </c>
      <c r="BF1723" s="95">
        <v>0.51178415606950023</v>
      </c>
      <c r="BG1723" s="58">
        <v>0.41557108436157919</v>
      </c>
      <c r="BH1723" s="58">
        <v>0.46829740697919264</v>
      </c>
      <c r="BI1723" s="58">
        <v>0.52816226198661897</v>
      </c>
      <c r="BJ1723" s="57">
        <v>-108</v>
      </c>
      <c r="BK1723" s="57">
        <v>140</v>
      </c>
      <c r="BL1723" s="57">
        <v>113</v>
      </c>
      <c r="BM1723" s="57">
        <v>-113</v>
      </c>
      <c r="BN1723" s="58">
        <v>0.51869554012067187</v>
      </c>
      <c r="BO1723" s="58">
        <v>0.41687871335121418</v>
      </c>
      <c r="BP1723" s="58">
        <v>0.46979819685364677</v>
      </c>
      <c r="BQ1723" s="58">
        <v>0.52951345088744839</v>
      </c>
      <c r="BR1723" s="36">
        <v>4</v>
      </c>
      <c r="BS1723" s="36">
        <v>4</v>
      </c>
      <c r="BT1723" s="36">
        <v>0.49558999999999997</v>
      </c>
      <c r="BU1723" s="36">
        <v>0.18543999999999999</v>
      </c>
      <c r="BV1723" s="36">
        <v>0.20214308294363201</v>
      </c>
      <c r="BW1723" s="36">
        <v>0.26806999999999997</v>
      </c>
    </row>
    <row r="1724" spans="1:75" s="36" customFormat="1" ht="16.75" customHeight="1" x14ac:dyDescent="0.2">
      <c r="A1724" s="36" t="s">
        <v>2898</v>
      </c>
      <c r="B1724" s="36">
        <v>2025020833</v>
      </c>
      <c r="C1724" s="35">
        <v>46049</v>
      </c>
      <c r="D1724" s="45" t="s">
        <v>6</v>
      </c>
      <c r="E1724" s="36" t="s">
        <v>28</v>
      </c>
      <c r="F1724" s="45">
        <v>0</v>
      </c>
      <c r="G1724" s="45">
        <v>2</v>
      </c>
      <c r="H1724" s="36" t="s">
        <v>8</v>
      </c>
      <c r="I1724" s="36" t="s">
        <v>488</v>
      </c>
      <c r="J1724" s="46" t="s">
        <v>168</v>
      </c>
      <c r="K1724" s="47">
        <v>2.96</v>
      </c>
      <c r="L1724" s="48">
        <v>0.15</v>
      </c>
      <c r="M1724" s="49">
        <v>0.1</v>
      </c>
      <c r="N1724" s="36">
        <v>2.6499999999999901</v>
      </c>
      <c r="O1724" s="36">
        <v>2.8499999999999899</v>
      </c>
      <c r="P1724" s="70">
        <v>2.6499999999999901</v>
      </c>
      <c r="Q1724" s="36">
        <v>2.8499999999999899</v>
      </c>
      <c r="R1724" s="50">
        <v>2.8512290938764497</v>
      </c>
      <c r="S1724" s="50">
        <v>2.6004972632568344</v>
      </c>
      <c r="T1724" s="50">
        <v>2.7371799301213917</v>
      </c>
      <c r="U1724" s="50">
        <v>2.6265022358894026</v>
      </c>
      <c r="V1724" s="50">
        <v>0.96</v>
      </c>
      <c r="W1724" s="50">
        <v>0.95702751457800772</v>
      </c>
      <c r="X1724" s="50">
        <v>1.027027027027027</v>
      </c>
      <c r="Y1724" s="50">
        <v>1.0101351351351353</v>
      </c>
      <c r="Z1724" s="50">
        <v>1.04</v>
      </c>
      <c r="AA1724" s="51">
        <v>0.96</v>
      </c>
      <c r="AB1724" s="51">
        <v>1.01</v>
      </c>
      <c r="AC1724" s="51">
        <v>1</v>
      </c>
      <c r="AD1724" s="51">
        <v>1</v>
      </c>
      <c r="AE1724" s="51">
        <v>1</v>
      </c>
      <c r="AF1724" s="51">
        <v>1</v>
      </c>
      <c r="AG1724" s="52">
        <v>1</v>
      </c>
      <c r="AH1724" s="52">
        <v>1</v>
      </c>
      <c r="AI1724" s="53">
        <v>1652</v>
      </c>
      <c r="AJ1724" s="53">
        <v>1488</v>
      </c>
      <c r="AK1724" s="51">
        <v>2.8447414852776705</v>
      </c>
      <c r="AL1724" s="51">
        <v>2.8440038891111614</v>
      </c>
      <c r="AM1724" s="51">
        <v>2.8</v>
      </c>
      <c r="AN1724" s="51">
        <v>2.7700745894885248</v>
      </c>
      <c r="AO1724" s="51">
        <v>2.8065774772836551</v>
      </c>
      <c r="AP1724" s="51">
        <v>2.7912684287591731</v>
      </c>
      <c r="AQ1724" s="51">
        <v>2.9119999999999999</v>
      </c>
      <c r="AR1724" s="67">
        <v>0</v>
      </c>
      <c r="AS1724" s="99" t="s">
        <v>1591</v>
      </c>
      <c r="AT1724" s="54">
        <v>2.6521823180675148</v>
      </c>
      <c r="AU1724" s="54">
        <v>3.0526291864864867</v>
      </c>
      <c r="AV1724" s="55">
        <v>2.6521823180675148</v>
      </c>
      <c r="AW1724" s="55">
        <v>3.0686438754432315</v>
      </c>
      <c r="AX1724" s="56">
        <v>2.1823180675246689E-3</v>
      </c>
      <c r="AY1724" s="56">
        <v>0.20262918648649686</v>
      </c>
      <c r="AZ1724" s="56">
        <v>0.20481150455402153</v>
      </c>
      <c r="BA1724" s="56">
        <v>-0.20044686841897219</v>
      </c>
      <c r="BB1724" s="61">
        <v>133</v>
      </c>
      <c r="BC1724" s="57">
        <v>-105</v>
      </c>
      <c r="BD1724" s="57">
        <v>123</v>
      </c>
      <c r="BE1724" s="57">
        <v>151</v>
      </c>
      <c r="BF1724" s="95">
        <v>0.42976360289285753</v>
      </c>
      <c r="BG1724" s="58">
        <v>0.51194458128681419</v>
      </c>
      <c r="BH1724" s="58">
        <v>0.44920006844515081</v>
      </c>
      <c r="BI1724" s="58">
        <v>0.39803057269527697</v>
      </c>
      <c r="BJ1724" s="57">
        <v>134</v>
      </c>
      <c r="BK1724" s="57">
        <v>-106</v>
      </c>
      <c r="BL1724" s="57">
        <v>121</v>
      </c>
      <c r="BM1724" s="57">
        <v>149</v>
      </c>
      <c r="BN1724" s="58">
        <v>0.42806435592092612</v>
      </c>
      <c r="BO1724" s="58">
        <v>0.51498180509249436</v>
      </c>
      <c r="BP1724" s="58">
        <v>0.45273530573041842</v>
      </c>
      <c r="BQ1724" s="58">
        <v>0.40124378113223969</v>
      </c>
      <c r="BR1724" s="36">
        <v>4</v>
      </c>
      <c r="BS1724" s="36">
        <v>4.05</v>
      </c>
      <c r="BT1724" s="36">
        <v>0.48825000000000002</v>
      </c>
      <c r="BU1724" s="36">
        <v>0.18110000000000001</v>
      </c>
      <c r="BV1724" s="36">
        <v>0.19721868295817099</v>
      </c>
      <c r="BW1724" s="36">
        <v>0.26283000000000001</v>
      </c>
    </row>
    <row r="1725" spans="1:75" s="36" customFormat="1" ht="16.75" customHeight="1" x14ac:dyDescent="0.2">
      <c r="A1725" s="36" t="s">
        <v>2899</v>
      </c>
      <c r="B1725" s="36">
        <v>2025020833</v>
      </c>
      <c r="C1725" s="35">
        <v>46049</v>
      </c>
      <c r="D1725" s="45" t="s">
        <v>9</v>
      </c>
      <c r="E1725" s="36" t="s">
        <v>30</v>
      </c>
      <c r="F1725" s="45">
        <v>2</v>
      </c>
      <c r="G1725" s="45">
        <v>0</v>
      </c>
      <c r="H1725" s="36" t="s">
        <v>11</v>
      </c>
      <c r="I1725" s="36" t="s">
        <v>495</v>
      </c>
      <c r="J1725" s="46" t="s">
        <v>161</v>
      </c>
      <c r="K1725" s="47">
        <v>2.96</v>
      </c>
      <c r="L1725" s="48">
        <v>0.15</v>
      </c>
      <c r="M1725" s="49">
        <v>0.1</v>
      </c>
      <c r="N1725" s="36">
        <v>2.8499999999999899</v>
      </c>
      <c r="O1725" s="36">
        <v>2.6499999999999901</v>
      </c>
      <c r="P1725" s="70">
        <v>2.8499999999999899</v>
      </c>
      <c r="Q1725" s="36">
        <v>2.6499999999999901</v>
      </c>
      <c r="R1725" s="50">
        <v>2.7769595775492628</v>
      </c>
      <c r="S1725" s="50">
        <v>3.046932907697363</v>
      </c>
      <c r="T1725" s="50">
        <v>2.7769595775492628</v>
      </c>
      <c r="U1725" s="50">
        <v>3.046932907697363</v>
      </c>
      <c r="V1725" s="50">
        <v>1.0275000000000001</v>
      </c>
      <c r="W1725" s="50">
        <v>1.0328904656929507</v>
      </c>
      <c r="X1725" s="50">
        <v>0.94594594594594594</v>
      </c>
      <c r="Y1725" s="50">
        <v>0.96106131259380756</v>
      </c>
      <c r="Z1725" s="50">
        <v>0.98499999999999999</v>
      </c>
      <c r="AA1725" s="51">
        <v>1</v>
      </c>
      <c r="AB1725" s="51">
        <v>1</v>
      </c>
      <c r="AC1725" s="51">
        <v>1</v>
      </c>
      <c r="AD1725" s="51">
        <v>1</v>
      </c>
      <c r="AE1725" s="51">
        <v>1</v>
      </c>
      <c r="AF1725" s="51">
        <v>1</v>
      </c>
      <c r="AG1725" s="52">
        <v>1</v>
      </c>
      <c r="AH1725" s="52">
        <v>1</v>
      </c>
      <c r="AI1725" s="53">
        <v>1626</v>
      </c>
      <c r="AJ1725" s="53">
        <v>1584</v>
      </c>
      <c r="AK1725" s="51">
        <v>2.99</v>
      </c>
      <c r="AL1725" s="51">
        <v>2.9580439366323894</v>
      </c>
      <c r="AM1725" s="51">
        <v>3.04</v>
      </c>
      <c r="AN1725" s="51">
        <v>3.0410399361546046</v>
      </c>
      <c r="AO1725" s="51">
        <v>3.0898561826231234</v>
      </c>
      <c r="AP1725" s="51">
        <v>3.0765620923419403</v>
      </c>
      <c r="AQ1725" s="51">
        <v>2.9944000000000002</v>
      </c>
      <c r="AR1725" s="67">
        <v>0</v>
      </c>
      <c r="AS1725" s="99" t="s">
        <v>1591</v>
      </c>
      <c r="AT1725" s="54">
        <v>3.0526291864864867</v>
      </c>
      <c r="AU1725" s="54">
        <v>2.6521823180675148</v>
      </c>
      <c r="AV1725" s="55">
        <v>3.0686438754432315</v>
      </c>
      <c r="AW1725" s="55">
        <v>2.6521823180675148</v>
      </c>
      <c r="AX1725" s="56">
        <v>0.20262918648649686</v>
      </c>
      <c r="AY1725" s="56">
        <v>2.1823180675246689E-3</v>
      </c>
      <c r="AZ1725" s="56">
        <v>0.20481150455402153</v>
      </c>
      <c r="BA1725" s="56">
        <v>0.20044686841897219</v>
      </c>
      <c r="BB1725" s="61">
        <v>-133</v>
      </c>
      <c r="BC1725" s="57">
        <v>105</v>
      </c>
      <c r="BD1725" s="57">
        <v>-123</v>
      </c>
      <c r="BE1725" s="57">
        <v>-151</v>
      </c>
      <c r="BF1725" s="95">
        <v>0.57023639710714247</v>
      </c>
      <c r="BG1725" s="58">
        <v>0.48805541871318575</v>
      </c>
      <c r="BH1725" s="58">
        <v>0.55079993155484919</v>
      </c>
      <c r="BI1725" s="58">
        <v>0.60196942730472303</v>
      </c>
      <c r="BJ1725" s="57">
        <v>-134</v>
      </c>
      <c r="BK1725" s="57">
        <v>106</v>
      </c>
      <c r="BL1725" s="57">
        <v>-121</v>
      </c>
      <c r="BM1725" s="57">
        <v>-149</v>
      </c>
      <c r="BN1725" s="58">
        <v>0.57193564407907393</v>
      </c>
      <c r="BO1725" s="58">
        <v>0.4850181949075057</v>
      </c>
      <c r="BP1725" s="58">
        <v>0.54726469426958158</v>
      </c>
      <c r="BQ1725" s="58">
        <v>0.59875621886776031</v>
      </c>
      <c r="BR1725" s="36">
        <v>4</v>
      </c>
      <c r="BS1725" s="36">
        <v>4.0999999999999996</v>
      </c>
      <c r="BT1725" s="36">
        <v>0.48055999999999999</v>
      </c>
      <c r="BU1725" s="36">
        <v>0.17677000000000001</v>
      </c>
      <c r="BV1725" s="36">
        <v>0.19222697071521</v>
      </c>
      <c r="BW1725" s="36">
        <v>0.25718000000000002</v>
      </c>
    </row>
    <row r="1726" spans="1:75" s="36" customFormat="1" ht="16.75" customHeight="1" x14ac:dyDescent="0.2">
      <c r="A1726" s="36" t="s">
        <v>2900</v>
      </c>
      <c r="B1726" s="36">
        <v>2025020830</v>
      </c>
      <c r="C1726" s="35">
        <v>46049</v>
      </c>
      <c r="D1726" s="45" t="s">
        <v>6</v>
      </c>
      <c r="E1726" s="36" t="s">
        <v>35</v>
      </c>
      <c r="F1726" s="45">
        <v>2</v>
      </c>
      <c r="G1726" s="45">
        <v>0</v>
      </c>
      <c r="H1726" s="36" t="s">
        <v>107</v>
      </c>
      <c r="I1726" s="36" t="s">
        <v>360</v>
      </c>
      <c r="J1726" s="46" t="s">
        <v>172</v>
      </c>
      <c r="K1726" s="47">
        <v>2.96</v>
      </c>
      <c r="L1726" s="48">
        <v>0.15</v>
      </c>
      <c r="M1726" s="49">
        <v>0.1</v>
      </c>
      <c r="N1726" s="36">
        <v>3.1499999999999901</v>
      </c>
      <c r="O1726" s="36">
        <v>3.1499999999999901</v>
      </c>
      <c r="P1726" s="70">
        <v>3.1499999999999901</v>
      </c>
      <c r="Q1726" s="36">
        <v>3.1499999999999901</v>
      </c>
      <c r="R1726" s="50">
        <v>3.0822752767016932</v>
      </c>
      <c r="S1726" s="50">
        <v>3.1799711716404744</v>
      </c>
      <c r="T1726" s="50">
        <v>3.0822752767016932</v>
      </c>
      <c r="U1726" s="50">
        <v>3.1799711716404744</v>
      </c>
      <c r="V1726" s="50">
        <v>1.0649999999999999</v>
      </c>
      <c r="W1726" s="50">
        <v>1.0082621487897616</v>
      </c>
      <c r="X1726" s="50">
        <v>1.0395875066738474</v>
      </c>
      <c r="Y1726" s="50">
        <v>0.99421991556002254</v>
      </c>
      <c r="Z1726" s="50">
        <v>0.99094124800379646</v>
      </c>
      <c r="AA1726" s="51">
        <v>1</v>
      </c>
      <c r="AB1726" s="51">
        <v>1</v>
      </c>
      <c r="AC1726" s="51">
        <v>1</v>
      </c>
      <c r="AD1726" s="51">
        <v>1</v>
      </c>
      <c r="AE1726" s="51">
        <v>1</v>
      </c>
      <c r="AF1726" s="51">
        <v>1</v>
      </c>
      <c r="AG1726" s="52">
        <v>1</v>
      </c>
      <c r="AH1726" s="52">
        <v>1</v>
      </c>
      <c r="AI1726" s="53">
        <v>1623</v>
      </c>
      <c r="AJ1726" s="53">
        <v>1581</v>
      </c>
      <c r="AK1726" s="51">
        <v>2.8571326646295359</v>
      </c>
      <c r="AL1726" s="51">
        <v>2.875</v>
      </c>
      <c r="AM1726" s="51">
        <v>3.1617371679165291</v>
      </c>
      <c r="AN1726" s="51">
        <v>3.1644722684751208</v>
      </c>
      <c r="AO1726" s="51">
        <v>3.1553052161044004</v>
      </c>
      <c r="AP1726" s="51">
        <v>3.1546841239049663</v>
      </c>
      <c r="AQ1726" s="51">
        <v>3.1330957750351942</v>
      </c>
      <c r="AR1726" s="67">
        <v>-0.05</v>
      </c>
      <c r="AS1726" s="99" t="s">
        <v>1591</v>
      </c>
      <c r="AT1726" s="54">
        <v>3.0342223609184997</v>
      </c>
      <c r="AU1726" s="54">
        <v>3.1961360790659237</v>
      </c>
      <c r="AV1726" s="55">
        <v>3.0842223609184996</v>
      </c>
      <c r="AW1726" s="55">
        <v>3.1319378514362977</v>
      </c>
      <c r="AX1726" s="56">
        <v>-0.11577763908149041</v>
      </c>
      <c r="AY1726" s="56">
        <v>4.6136079065933533E-2</v>
      </c>
      <c r="AZ1726" s="56">
        <v>-6.964156001555688E-2</v>
      </c>
      <c r="BA1726" s="56">
        <v>-0.16191371814742395</v>
      </c>
      <c r="BB1726" s="61">
        <v>112</v>
      </c>
      <c r="BC1726" s="57">
        <v>-148</v>
      </c>
      <c r="BD1726" s="57">
        <v>-120</v>
      </c>
      <c r="BE1726" s="57">
        <v>107</v>
      </c>
      <c r="BF1726" s="95">
        <v>0.47165432481900488</v>
      </c>
      <c r="BG1726" s="58">
        <v>0.59653202466082833</v>
      </c>
      <c r="BH1726" s="58">
        <v>0.5451740970756529</v>
      </c>
      <c r="BI1726" s="58">
        <v>0.48361640131232164</v>
      </c>
      <c r="BJ1726" s="57">
        <v>105</v>
      </c>
      <c r="BK1726" s="57">
        <v>-147</v>
      </c>
      <c r="BL1726" s="57">
        <v>-120</v>
      </c>
      <c r="BM1726" s="57">
        <v>107</v>
      </c>
      <c r="BN1726" s="58">
        <v>0.48798596873865208</v>
      </c>
      <c r="BO1726" s="58">
        <v>0.59574693375229804</v>
      </c>
      <c r="BP1726" s="58">
        <v>0.54472795436895249</v>
      </c>
      <c r="BQ1726" s="58">
        <v>0.48369073790081241</v>
      </c>
      <c r="BR1726" s="36">
        <v>4</v>
      </c>
      <c r="BS1726" s="36">
        <v>4.1500000000000004</v>
      </c>
      <c r="BT1726" s="36">
        <v>0.47422999999999998</v>
      </c>
      <c r="BU1726" s="36">
        <v>0.17326</v>
      </c>
      <c r="BV1726" s="36">
        <v>0.188356797303908</v>
      </c>
      <c r="BW1726" s="36">
        <v>0.25341000000000002</v>
      </c>
    </row>
    <row r="1727" spans="1:75" s="36" customFormat="1" ht="16.75" customHeight="1" x14ac:dyDescent="0.2">
      <c r="A1727" s="36" t="s">
        <v>2901</v>
      </c>
      <c r="B1727" s="36">
        <v>2025020830</v>
      </c>
      <c r="C1727" s="35">
        <v>46049</v>
      </c>
      <c r="D1727" s="45" t="s">
        <v>9</v>
      </c>
      <c r="E1727" s="36" t="s">
        <v>7</v>
      </c>
      <c r="F1727" s="45">
        <v>0</v>
      </c>
      <c r="G1727" s="45">
        <v>2</v>
      </c>
      <c r="H1727" s="36" t="s">
        <v>106</v>
      </c>
      <c r="I1727" s="36" t="s">
        <v>324</v>
      </c>
      <c r="J1727" s="46" t="s">
        <v>148</v>
      </c>
      <c r="K1727" s="47">
        <v>2.96</v>
      </c>
      <c r="L1727" s="48">
        <v>0.15</v>
      </c>
      <c r="M1727" s="49">
        <v>0.1</v>
      </c>
      <c r="N1727" s="36">
        <v>3.1499999999999901</v>
      </c>
      <c r="O1727" s="36">
        <v>3.1499999999999901</v>
      </c>
      <c r="P1727" s="70">
        <v>3.1499999999999901</v>
      </c>
      <c r="Q1727" s="36">
        <v>3.1499999999999901</v>
      </c>
      <c r="R1727" s="50">
        <v>2.9598628492677066</v>
      </c>
      <c r="S1727" s="50">
        <v>3.3196613275934577</v>
      </c>
      <c r="T1727" s="50">
        <v>2.9598628492677066</v>
      </c>
      <c r="U1727" s="50">
        <v>3.3196613275934577</v>
      </c>
      <c r="V1727" s="50">
        <v>1.01</v>
      </c>
      <c r="W1727" s="50">
        <v>1.0054419613311261</v>
      </c>
      <c r="X1727" s="50">
        <v>1.0681544486204491</v>
      </c>
      <c r="Y1727" s="50">
        <v>0.96524752183430262</v>
      </c>
      <c r="Z1727" s="50">
        <v>0.97499999999999998</v>
      </c>
      <c r="AA1727" s="51">
        <v>1</v>
      </c>
      <c r="AB1727" s="51">
        <v>1</v>
      </c>
      <c r="AC1727" s="51">
        <v>1</v>
      </c>
      <c r="AD1727" s="51">
        <v>1</v>
      </c>
      <c r="AE1727" s="51">
        <v>1</v>
      </c>
      <c r="AF1727" s="51">
        <v>1</v>
      </c>
      <c r="AG1727" s="52">
        <v>1</v>
      </c>
      <c r="AH1727" s="52">
        <v>1</v>
      </c>
      <c r="AI1727" s="53">
        <v>1650</v>
      </c>
      <c r="AJ1727" s="53">
        <v>1587</v>
      </c>
      <c r="AK1727" s="51">
        <v>2.9428909500576665</v>
      </c>
      <c r="AL1727" s="51">
        <v>2.9454367349391721</v>
      </c>
      <c r="AM1727" s="51">
        <v>3.0771790197545883</v>
      </c>
      <c r="AN1727" s="51">
        <v>3.09</v>
      </c>
      <c r="AO1727" s="51">
        <v>3.1031818410246714</v>
      </c>
      <c r="AP1727" s="51">
        <v>3.1232050340315141</v>
      </c>
      <c r="AQ1727" s="51">
        <v>3.0002495442607233</v>
      </c>
      <c r="AR1727" s="67">
        <v>0.05</v>
      </c>
      <c r="AS1727" s="99" t="s">
        <v>1591</v>
      </c>
      <c r="AT1727" s="54">
        <v>3.1961360790659237</v>
      </c>
      <c r="AU1727" s="54">
        <v>3.0342223609184997</v>
      </c>
      <c r="AV1727" s="55">
        <v>3.1319378514362977</v>
      </c>
      <c r="AW1727" s="55">
        <v>3.0842223609184996</v>
      </c>
      <c r="AX1727" s="56">
        <v>4.6136079065933533E-2</v>
      </c>
      <c r="AY1727" s="56">
        <v>-0.11577763908149041</v>
      </c>
      <c r="AZ1727" s="56">
        <v>-6.964156001555688E-2</v>
      </c>
      <c r="BA1727" s="56">
        <v>0.16191371814742395</v>
      </c>
      <c r="BB1727" s="61">
        <v>-112</v>
      </c>
      <c r="BC1727" s="57">
        <v>148</v>
      </c>
      <c r="BD1727" s="57">
        <v>120</v>
      </c>
      <c r="BE1727" s="57">
        <v>-107</v>
      </c>
      <c r="BF1727" s="95">
        <v>0.52834567518099518</v>
      </c>
      <c r="BG1727" s="58">
        <v>0.40346797533917167</v>
      </c>
      <c r="BH1727" s="58">
        <v>0.45482590292434716</v>
      </c>
      <c r="BI1727" s="58">
        <v>0.51638359868767836</v>
      </c>
      <c r="BJ1727" s="57">
        <v>-105</v>
      </c>
      <c r="BK1727" s="57">
        <v>147</v>
      </c>
      <c r="BL1727" s="57">
        <v>120</v>
      </c>
      <c r="BM1727" s="57">
        <v>-107</v>
      </c>
      <c r="BN1727" s="58">
        <v>0.51201403126134792</v>
      </c>
      <c r="BO1727" s="58">
        <v>0.40425306624770191</v>
      </c>
      <c r="BP1727" s="58">
        <v>0.45527204563104751</v>
      </c>
      <c r="BQ1727" s="58">
        <v>0.51630926209918759</v>
      </c>
      <c r="BR1727" s="36">
        <v>4</v>
      </c>
      <c r="BS1727" s="36">
        <v>4.2</v>
      </c>
      <c r="BT1727" s="36">
        <v>0.46892</v>
      </c>
      <c r="BU1727" s="36">
        <v>0.16913</v>
      </c>
      <c r="BV1727" s="36">
        <v>0.18347200676914399</v>
      </c>
      <c r="BW1727" s="36">
        <v>0.24729999999999999</v>
      </c>
    </row>
    <row r="1728" spans="1:75" s="36" customFormat="1" ht="16.75" customHeight="1" x14ac:dyDescent="0.2">
      <c r="A1728" s="36" t="s">
        <v>2902</v>
      </c>
      <c r="B1728" s="36">
        <v>2025020834</v>
      </c>
      <c r="C1728" s="35">
        <v>46049</v>
      </c>
      <c r="D1728" s="45" t="s">
        <v>6</v>
      </c>
      <c r="E1728" s="36" t="s">
        <v>15</v>
      </c>
      <c r="F1728" s="45">
        <v>0</v>
      </c>
      <c r="G1728" s="45">
        <v>1</v>
      </c>
      <c r="H1728" s="36" t="s">
        <v>26</v>
      </c>
      <c r="I1728" s="36" t="s">
        <v>426</v>
      </c>
      <c r="J1728" s="46" t="s">
        <v>192</v>
      </c>
      <c r="K1728" s="47">
        <v>2.96</v>
      </c>
      <c r="L1728" s="48">
        <v>0.15</v>
      </c>
      <c r="M1728" s="49">
        <v>0.1</v>
      </c>
      <c r="N1728" s="36">
        <v>2.7999999999999901</v>
      </c>
      <c r="O1728" s="36">
        <v>3.3499999999999899</v>
      </c>
      <c r="P1728" s="70">
        <v>2.7999999999999901</v>
      </c>
      <c r="Q1728" s="36">
        <v>3.3499999999999899</v>
      </c>
      <c r="R1728" s="50">
        <v>3.2813993486280424</v>
      </c>
      <c r="S1728" s="50">
        <v>2.823593887469189</v>
      </c>
      <c r="T1728" s="50">
        <v>3.06810839096722</v>
      </c>
      <c r="U1728" s="50">
        <v>2.823593887469189</v>
      </c>
      <c r="V1728" s="50">
        <v>0.95</v>
      </c>
      <c r="W1728" s="50">
        <v>0.92554174501717079</v>
      </c>
      <c r="X1728" s="50">
        <v>0.94810837299628847</v>
      </c>
      <c r="Y1728" s="50">
        <v>1.0641891891891893</v>
      </c>
      <c r="Z1728" s="50">
        <v>1.05</v>
      </c>
      <c r="AA1728" s="51">
        <v>0.93500000000000005</v>
      </c>
      <c r="AB1728" s="51">
        <v>1</v>
      </c>
      <c r="AC1728" s="51">
        <v>1</v>
      </c>
      <c r="AD1728" s="51">
        <v>1</v>
      </c>
      <c r="AE1728" s="51">
        <v>1</v>
      </c>
      <c r="AF1728" s="51">
        <v>1</v>
      </c>
      <c r="AG1728" s="52">
        <v>1</v>
      </c>
      <c r="AH1728" s="52">
        <v>1</v>
      </c>
      <c r="AI1728" s="53">
        <v>1656</v>
      </c>
      <c r="AJ1728" s="53">
        <v>1385</v>
      </c>
      <c r="AK1728" s="51">
        <v>3.1</v>
      </c>
      <c r="AL1728" s="51">
        <v>3.1240105379292937</v>
      </c>
      <c r="AM1728" s="51">
        <v>2.97</v>
      </c>
      <c r="AN1728" s="51">
        <v>2.9480390831203787</v>
      </c>
      <c r="AO1728" s="51">
        <v>2.9920552003153702</v>
      </c>
      <c r="AP1728" s="51">
        <v>2.987962957544462</v>
      </c>
      <c r="AQ1728" s="51">
        <v>3.1185000000000005</v>
      </c>
      <c r="AR1728" s="67">
        <v>0.03</v>
      </c>
      <c r="AS1728" s="99" t="s">
        <v>1589</v>
      </c>
      <c r="AT1728" s="54">
        <v>2.7451150137001852</v>
      </c>
      <c r="AU1728" s="54">
        <v>3.4197616089527036</v>
      </c>
      <c r="AV1728" s="55">
        <v>2.7151150137001854</v>
      </c>
      <c r="AW1728" s="55">
        <v>3.5237007857804192</v>
      </c>
      <c r="AX1728" s="56">
        <v>-5.4884986299804872E-2</v>
      </c>
      <c r="AY1728" s="56">
        <v>6.9761608952713772E-2</v>
      </c>
      <c r="AZ1728" s="56">
        <v>1.48766226529089E-2</v>
      </c>
      <c r="BA1728" s="56">
        <v>-0.12464659525251864</v>
      </c>
      <c r="BB1728" s="61">
        <v>154</v>
      </c>
      <c r="BC1728" s="57">
        <v>-142</v>
      </c>
      <c r="BD1728" s="57">
        <v>-114</v>
      </c>
      <c r="BE1728" s="57">
        <v>111</v>
      </c>
      <c r="BF1728" s="95">
        <v>0.39295157832952221</v>
      </c>
      <c r="BG1728" s="58">
        <v>0.58661975607853467</v>
      </c>
      <c r="BH1728" s="58">
        <v>0.53360870192168453</v>
      </c>
      <c r="BI1728" s="58">
        <v>0.47295967538787786</v>
      </c>
      <c r="BJ1728" s="57">
        <v>168</v>
      </c>
      <c r="BK1728" s="57">
        <v>-148</v>
      </c>
      <c r="BL1728" s="57">
        <v>-120</v>
      </c>
      <c r="BM1728" s="57">
        <v>106</v>
      </c>
      <c r="BN1728" s="58">
        <v>0.37319496756641218</v>
      </c>
      <c r="BO1728" s="58">
        <v>0.59749023730629913</v>
      </c>
      <c r="BP1728" s="58">
        <v>0.54612781622332029</v>
      </c>
      <c r="BQ1728" s="58">
        <v>0.4843181297639324</v>
      </c>
      <c r="BR1728" s="36">
        <v>4</v>
      </c>
      <c r="BS1728" s="36">
        <v>4.25</v>
      </c>
      <c r="BT1728" s="36">
        <v>0.46022000000000002</v>
      </c>
      <c r="BU1728" s="36">
        <v>0.16214999999999999</v>
      </c>
      <c r="BV1728" s="36">
        <v>0.17586386412442201</v>
      </c>
      <c r="BW1728" s="36">
        <v>0.24013000000000001</v>
      </c>
    </row>
    <row r="1729" spans="1:75" s="36" customFormat="1" ht="16.75" customHeight="1" x14ac:dyDescent="0.2">
      <c r="A1729" s="36" t="s">
        <v>2903</v>
      </c>
      <c r="B1729" s="36">
        <v>2025020834</v>
      </c>
      <c r="C1729" s="35">
        <v>46049</v>
      </c>
      <c r="D1729" s="45" t="s">
        <v>9</v>
      </c>
      <c r="E1729" s="36" t="s">
        <v>10</v>
      </c>
      <c r="F1729" s="45">
        <v>1</v>
      </c>
      <c r="G1729" s="45">
        <v>0</v>
      </c>
      <c r="H1729" s="36" t="s">
        <v>27</v>
      </c>
      <c r="I1729" s="36" t="s">
        <v>340</v>
      </c>
      <c r="J1729" s="46" t="s">
        <v>165</v>
      </c>
      <c r="K1729" s="47">
        <v>2.96</v>
      </c>
      <c r="L1729" s="48">
        <v>0.15</v>
      </c>
      <c r="M1729" s="49">
        <v>0.1</v>
      </c>
      <c r="N1729" s="36">
        <v>3.3499999999999899</v>
      </c>
      <c r="O1729" s="36">
        <v>2.7999999999999901</v>
      </c>
      <c r="P1729" s="70">
        <v>3.3499999999999899</v>
      </c>
      <c r="Q1729" s="36">
        <v>2.7999999999999901</v>
      </c>
      <c r="R1729" s="50">
        <v>2.9947207897400494</v>
      </c>
      <c r="S1729" s="50">
        <v>2.9706199047849324</v>
      </c>
      <c r="T1729" s="50">
        <v>2.9647735818426488</v>
      </c>
      <c r="U1729" s="50">
        <v>3.0894447009763297</v>
      </c>
      <c r="V1729" s="50">
        <v>1.05</v>
      </c>
      <c r="W1729" s="50">
        <v>1.0725047827848808</v>
      </c>
      <c r="X1729" s="50">
        <v>1.0033783783783785</v>
      </c>
      <c r="Y1729" s="50">
        <v>1.0472972972972974</v>
      </c>
      <c r="Z1729" s="50">
        <v>1</v>
      </c>
      <c r="AA1729" s="51">
        <v>0.99</v>
      </c>
      <c r="AB1729" s="51">
        <v>1.04</v>
      </c>
      <c r="AC1729" s="51">
        <v>1</v>
      </c>
      <c r="AD1729" s="51">
        <v>1</v>
      </c>
      <c r="AE1729" s="51">
        <v>1</v>
      </c>
      <c r="AF1729" s="51">
        <v>1</v>
      </c>
      <c r="AG1729" s="52">
        <v>1</v>
      </c>
      <c r="AH1729" s="52">
        <v>1</v>
      </c>
      <c r="AI1729" s="53">
        <v>1646</v>
      </c>
      <c r="AJ1729" s="53">
        <v>1592</v>
      </c>
      <c r="AK1729" s="51">
        <v>3.15</v>
      </c>
      <c r="AL1729" s="51">
        <v>3.1262589103425462</v>
      </c>
      <c r="AM1729" s="51">
        <v>2.8064007840690137</v>
      </c>
      <c r="AN1729" s="51">
        <v>2.8310336521764015</v>
      </c>
      <c r="AO1729" s="51">
        <v>2.777947055059212</v>
      </c>
      <c r="AP1729" s="51">
        <v>2.8068479825180699</v>
      </c>
      <c r="AQ1729" s="51">
        <v>2.8064007840690137</v>
      </c>
      <c r="AR1729" s="67">
        <v>-0.03</v>
      </c>
      <c r="AS1729" s="99" t="s">
        <v>1589</v>
      </c>
      <c r="AT1729" s="54">
        <v>3.4197616089527036</v>
      </c>
      <c r="AU1729" s="54">
        <v>2.7451150137001852</v>
      </c>
      <c r="AV1729" s="55">
        <v>3.5237007857804192</v>
      </c>
      <c r="AW1729" s="55">
        <v>2.7151150137001854</v>
      </c>
      <c r="AX1729" s="56">
        <v>6.9761608952713772E-2</v>
      </c>
      <c r="AY1729" s="56">
        <v>-5.4884986299804872E-2</v>
      </c>
      <c r="AZ1729" s="56">
        <v>1.48766226529089E-2</v>
      </c>
      <c r="BA1729" s="56">
        <v>0.12464659525251864</v>
      </c>
      <c r="BB1729" s="61">
        <v>-154</v>
      </c>
      <c r="BC1729" s="57">
        <v>142</v>
      </c>
      <c r="BD1729" s="57">
        <v>114</v>
      </c>
      <c r="BE1729" s="57">
        <v>-111</v>
      </c>
      <c r="BF1729" s="95">
        <v>0.60704842167047779</v>
      </c>
      <c r="BG1729" s="58">
        <v>0.41338024392146533</v>
      </c>
      <c r="BH1729" s="58">
        <v>0.46639129807831547</v>
      </c>
      <c r="BI1729" s="58">
        <v>0.52704032461212214</v>
      </c>
      <c r="BJ1729" s="57">
        <v>-168</v>
      </c>
      <c r="BK1729" s="57">
        <v>148</v>
      </c>
      <c r="BL1729" s="57">
        <v>120</v>
      </c>
      <c r="BM1729" s="57">
        <v>-106</v>
      </c>
      <c r="BN1729" s="58">
        <v>0.62680503243358787</v>
      </c>
      <c r="BO1729" s="58">
        <v>0.40250976269370092</v>
      </c>
      <c r="BP1729" s="58">
        <v>0.45387218377667965</v>
      </c>
      <c r="BQ1729" s="58">
        <v>0.5156818702360676</v>
      </c>
      <c r="BR1729" s="36">
        <v>4</v>
      </c>
      <c r="BS1729" s="36">
        <v>4.3</v>
      </c>
      <c r="BT1729" s="36">
        <v>0.45301999999999998</v>
      </c>
      <c r="BU1729" s="36">
        <v>0.16047</v>
      </c>
      <c r="BV1729" s="36">
        <v>0.17341546441886799</v>
      </c>
      <c r="BW1729" s="36">
        <v>0.23512</v>
      </c>
    </row>
    <row r="1730" spans="1:75" s="36" customFormat="1" ht="16.75" customHeight="1" x14ac:dyDescent="0.2">
      <c r="A1730" s="36" t="s">
        <v>2904</v>
      </c>
      <c r="B1730" s="36">
        <v>2025020832</v>
      </c>
      <c r="C1730" s="35">
        <v>46049</v>
      </c>
      <c r="D1730" s="45" t="s">
        <v>6</v>
      </c>
      <c r="E1730" s="36" t="s">
        <v>25</v>
      </c>
      <c r="F1730" s="45">
        <v>1</v>
      </c>
      <c r="G1730" s="45">
        <v>2</v>
      </c>
      <c r="H1730" s="36" t="s">
        <v>36</v>
      </c>
      <c r="I1730" s="36" t="s">
        <v>483</v>
      </c>
      <c r="J1730" s="46" t="s">
        <v>196</v>
      </c>
      <c r="K1730" s="47">
        <v>2.96</v>
      </c>
      <c r="L1730" s="48">
        <v>0.15</v>
      </c>
      <c r="M1730" s="49">
        <v>0.1</v>
      </c>
      <c r="N1730" s="36">
        <v>3.2499999999999898</v>
      </c>
      <c r="O1730" s="36">
        <v>3.1499999999999901</v>
      </c>
      <c r="P1730" s="70">
        <v>3.2499999999999898</v>
      </c>
      <c r="Q1730" s="36">
        <v>3.1499999999999901</v>
      </c>
      <c r="R1730" s="50">
        <v>3.3456168805986874</v>
      </c>
      <c r="S1730" s="50">
        <v>2.9279753847528549</v>
      </c>
      <c r="T1730" s="50">
        <v>3.2619764585837201</v>
      </c>
      <c r="U1730" s="50">
        <v>2.9865348924479123</v>
      </c>
      <c r="V1730" s="50">
        <v>0.97</v>
      </c>
      <c r="W1730" s="50">
        <v>0.95751047349149665</v>
      </c>
      <c r="X1730" s="50">
        <v>1.0405405405405406</v>
      </c>
      <c r="Y1730" s="50">
        <v>1.0454441909080614</v>
      </c>
      <c r="Z1730" s="50">
        <v>0.99</v>
      </c>
      <c r="AA1730" s="51">
        <v>0.97499999999999998</v>
      </c>
      <c r="AB1730" s="51">
        <v>1.02</v>
      </c>
      <c r="AC1730" s="51">
        <v>1</v>
      </c>
      <c r="AD1730" s="51">
        <v>1</v>
      </c>
      <c r="AE1730" s="51">
        <v>1</v>
      </c>
      <c r="AF1730" s="51">
        <v>1</v>
      </c>
      <c r="AG1730" s="52">
        <v>1</v>
      </c>
      <c r="AH1730" s="52">
        <v>1</v>
      </c>
      <c r="AI1730" s="53">
        <v>1642</v>
      </c>
      <c r="AJ1730" s="53">
        <v>1552</v>
      </c>
      <c r="AK1730" s="51">
        <v>3.23</v>
      </c>
      <c r="AL1730" s="51">
        <v>3.2460879257595785</v>
      </c>
      <c r="AM1730" s="51">
        <v>2.76</v>
      </c>
      <c r="AN1730" s="51">
        <v>2.785196307712928</v>
      </c>
      <c r="AO1730" s="51">
        <v>2.7575261490549692</v>
      </c>
      <c r="AP1730" s="51">
        <v>2.7787015713325225</v>
      </c>
      <c r="AQ1730" s="51">
        <v>2.7323999999999997</v>
      </c>
      <c r="AR1730" s="67">
        <v>-0.02</v>
      </c>
      <c r="AS1730" s="99" t="s">
        <v>1589</v>
      </c>
      <c r="AT1730" s="54">
        <v>3.1586146283783783</v>
      </c>
      <c r="AU1730" s="54">
        <v>3.0039233870892348</v>
      </c>
      <c r="AV1730" s="55">
        <v>3.1786146283783783</v>
      </c>
      <c r="AW1730" s="55">
        <v>2.9692872574247469</v>
      </c>
      <c r="AX1730" s="56">
        <v>-9.1385371621611533E-2</v>
      </c>
      <c r="AY1730" s="56">
        <v>-0.14607661291075535</v>
      </c>
      <c r="AZ1730" s="56">
        <v>-0.23746198453236689</v>
      </c>
      <c r="BA1730" s="56">
        <v>5.4691241289143822E-2</v>
      </c>
      <c r="BB1730" s="61">
        <v>-112</v>
      </c>
      <c r="BC1730" s="57">
        <v>-142</v>
      </c>
      <c r="BD1730" s="57">
        <v>-115</v>
      </c>
      <c r="BE1730" s="57">
        <v>111</v>
      </c>
      <c r="BF1730" s="95">
        <v>0.52873786494050967</v>
      </c>
      <c r="BG1730" s="58">
        <v>0.58699259084653088</v>
      </c>
      <c r="BH1730" s="58">
        <v>0.53463103645537824</v>
      </c>
      <c r="BI1730" s="58">
        <v>0.47447382716836595</v>
      </c>
      <c r="BJ1730" s="57">
        <v>-116</v>
      </c>
      <c r="BK1730" s="57">
        <v>-141</v>
      </c>
      <c r="BL1730" s="57">
        <v>-114</v>
      </c>
      <c r="BM1730" s="57">
        <v>112</v>
      </c>
      <c r="BN1730" s="58">
        <v>0.53701640799334238</v>
      </c>
      <c r="BO1730" s="58">
        <v>0.58449079117519753</v>
      </c>
      <c r="BP1730" s="58">
        <v>0.53181606416482519</v>
      </c>
      <c r="BQ1730" s="58">
        <v>0.47197701585400331</v>
      </c>
      <c r="BR1730" s="36">
        <v>4</v>
      </c>
      <c r="BS1730" s="36">
        <v>4.3499999999999996</v>
      </c>
      <c r="BT1730" s="36">
        <v>0.45013999999999998</v>
      </c>
      <c r="BU1730" s="36">
        <v>0.15709999999999999</v>
      </c>
      <c r="BV1730" s="36">
        <v>0.17016344789488999</v>
      </c>
      <c r="BW1730" s="36">
        <v>0.23386999999999999</v>
      </c>
    </row>
    <row r="1731" spans="1:75" s="36" customFormat="1" ht="16.75" customHeight="1" x14ac:dyDescent="0.2">
      <c r="A1731" s="36" t="s">
        <v>2905</v>
      </c>
      <c r="B1731" s="36">
        <v>2025020832</v>
      </c>
      <c r="C1731" s="35">
        <v>46049</v>
      </c>
      <c r="D1731" s="45" t="s">
        <v>9</v>
      </c>
      <c r="E1731" s="36" t="s">
        <v>19</v>
      </c>
      <c r="F1731" s="45">
        <v>2</v>
      </c>
      <c r="G1731" s="45">
        <v>1</v>
      </c>
      <c r="H1731" s="36" t="s">
        <v>38</v>
      </c>
      <c r="I1731" s="36" t="s">
        <v>468</v>
      </c>
      <c r="J1731" s="46" t="s">
        <v>171</v>
      </c>
      <c r="K1731" s="47">
        <v>2.96</v>
      </c>
      <c r="L1731" s="48">
        <v>0.15</v>
      </c>
      <c r="M1731" s="49">
        <v>0.1</v>
      </c>
      <c r="N1731" s="36">
        <v>3.1499999999999901</v>
      </c>
      <c r="O1731" s="36">
        <v>3.2499999999999898</v>
      </c>
      <c r="P1731" s="70">
        <v>3.1499999999999901</v>
      </c>
      <c r="Q1731" s="36">
        <v>3.2499999999999898</v>
      </c>
      <c r="R1731" s="50">
        <v>3.2828489771922245</v>
      </c>
      <c r="S1731" s="50">
        <v>3.1902476756173241</v>
      </c>
      <c r="T1731" s="50">
        <v>3.21719199764838</v>
      </c>
      <c r="U1731" s="50">
        <v>3.1902476756173241</v>
      </c>
      <c r="V1731" s="50">
        <v>1.0449999999999999</v>
      </c>
      <c r="W1731" s="50">
        <v>1.0398742800952707</v>
      </c>
      <c r="X1731" s="50">
        <v>0.93243243243243235</v>
      </c>
      <c r="Y1731" s="50">
        <v>1.0912162162162162</v>
      </c>
      <c r="Z1731" s="50">
        <v>1</v>
      </c>
      <c r="AA1731" s="51">
        <v>0.98</v>
      </c>
      <c r="AB1731" s="51">
        <v>1</v>
      </c>
      <c r="AC1731" s="51">
        <v>1</v>
      </c>
      <c r="AD1731" s="51">
        <v>1</v>
      </c>
      <c r="AE1731" s="51">
        <v>1</v>
      </c>
      <c r="AF1731" s="51">
        <v>1</v>
      </c>
      <c r="AG1731" s="52">
        <v>1</v>
      </c>
      <c r="AH1731" s="52">
        <v>1</v>
      </c>
      <c r="AI1731" s="53">
        <v>1628</v>
      </c>
      <c r="AJ1731" s="53">
        <v>1519</v>
      </c>
      <c r="AK1731" s="51">
        <v>3.0945148050878619</v>
      </c>
      <c r="AL1731" s="51">
        <v>3.1217800762103582</v>
      </c>
      <c r="AM1731" s="51">
        <v>3.08</v>
      </c>
      <c r="AN1731" s="51">
        <v>3.0965371513425985</v>
      </c>
      <c r="AO1731" s="51">
        <v>3.0926902792584126</v>
      </c>
      <c r="AP1731" s="51">
        <v>3.1073238887122492</v>
      </c>
      <c r="AQ1731" s="51">
        <v>3.08</v>
      </c>
      <c r="AR1731" s="67">
        <v>0.02</v>
      </c>
      <c r="AS1731" s="99" t="s">
        <v>1589</v>
      </c>
      <c r="AT1731" s="54">
        <v>3.0039233870892348</v>
      </c>
      <c r="AU1731" s="54">
        <v>3.1586146283783783</v>
      </c>
      <c r="AV1731" s="55">
        <v>2.9692872574247469</v>
      </c>
      <c r="AW1731" s="55">
        <v>3.1786146283783783</v>
      </c>
      <c r="AX1731" s="56">
        <v>-0.14607661291075535</v>
      </c>
      <c r="AY1731" s="56">
        <v>-9.1385371621611533E-2</v>
      </c>
      <c r="AZ1731" s="56">
        <v>-0.23746198453236689</v>
      </c>
      <c r="BA1731" s="56">
        <v>-5.4691241289143822E-2</v>
      </c>
      <c r="BB1731" s="61">
        <v>112</v>
      </c>
      <c r="BC1731" s="57">
        <v>142</v>
      </c>
      <c r="BD1731" s="57">
        <v>115</v>
      </c>
      <c r="BE1731" s="57">
        <v>-111</v>
      </c>
      <c r="BF1731" s="95">
        <v>0.47126213505949033</v>
      </c>
      <c r="BG1731" s="58">
        <v>0.41300740915346912</v>
      </c>
      <c r="BH1731" s="58">
        <v>0.46536896354462176</v>
      </c>
      <c r="BI1731" s="58">
        <v>0.52552617283163405</v>
      </c>
      <c r="BJ1731" s="57">
        <v>116</v>
      </c>
      <c r="BK1731" s="57">
        <v>141</v>
      </c>
      <c r="BL1731" s="57">
        <v>114</v>
      </c>
      <c r="BM1731" s="57">
        <v>-112</v>
      </c>
      <c r="BN1731" s="58">
        <v>0.46298359200665762</v>
      </c>
      <c r="BO1731" s="58">
        <v>0.41550920882480247</v>
      </c>
      <c r="BP1731" s="58">
        <v>0.46818393583517481</v>
      </c>
      <c r="BQ1731" s="58">
        <v>0.52802298414599669</v>
      </c>
      <c r="BR1731" s="36">
        <v>4</v>
      </c>
      <c r="BS1731" s="36">
        <v>4.4000000000000004</v>
      </c>
      <c r="BT1731" s="36">
        <v>0.44269999999999998</v>
      </c>
      <c r="BU1731" s="36">
        <v>0.15309</v>
      </c>
      <c r="BV1731" s="36">
        <v>0.165293628599501</v>
      </c>
      <c r="BW1731" s="36">
        <v>0.22692000000000001</v>
      </c>
    </row>
    <row r="1732" spans="1:75" s="36" customFormat="1" ht="16.75" customHeight="1" x14ac:dyDescent="0.2">
      <c r="A1732" s="36" t="s">
        <v>2906</v>
      </c>
      <c r="B1732" s="36">
        <v>2025020835</v>
      </c>
      <c r="C1732" s="35">
        <v>46049</v>
      </c>
      <c r="D1732" s="45" t="s">
        <v>6</v>
      </c>
      <c r="E1732" s="36" t="s">
        <v>16</v>
      </c>
      <c r="F1732" s="45">
        <v>2</v>
      </c>
      <c r="G1732" s="45">
        <v>1</v>
      </c>
      <c r="H1732" s="36" t="s">
        <v>44</v>
      </c>
      <c r="I1732" s="36" t="s">
        <v>316</v>
      </c>
      <c r="J1732" s="46" t="s">
        <v>199</v>
      </c>
      <c r="K1732" s="47">
        <v>2.96</v>
      </c>
      <c r="L1732" s="48">
        <v>0.15</v>
      </c>
      <c r="M1732" s="49">
        <v>0.1</v>
      </c>
      <c r="N1732" s="36">
        <v>2.6499999999999901</v>
      </c>
      <c r="O1732" s="36">
        <v>2.8499999999999899</v>
      </c>
      <c r="P1732" s="70">
        <v>2.6499999999999901</v>
      </c>
      <c r="Q1732" s="36">
        <v>2.8499999999999899</v>
      </c>
      <c r="R1732" s="50">
        <v>2.75285897951807</v>
      </c>
      <c r="S1732" s="50">
        <v>2.8575838297120684</v>
      </c>
      <c r="T1732" s="50">
        <v>2.75285897951807</v>
      </c>
      <c r="U1732" s="50">
        <v>2.9147355063063096</v>
      </c>
      <c r="V1732" s="50">
        <v>0.96</v>
      </c>
      <c r="W1732" s="50">
        <v>0.96305398776725637</v>
      </c>
      <c r="X1732" s="50">
        <v>0.98986486486486491</v>
      </c>
      <c r="Y1732" s="50">
        <v>0.99084501588583396</v>
      </c>
      <c r="Z1732" s="50">
        <v>0.96499999999999997</v>
      </c>
      <c r="AA1732" s="51">
        <v>1</v>
      </c>
      <c r="AB1732" s="51">
        <v>1.02</v>
      </c>
      <c r="AC1732" s="51">
        <v>1</v>
      </c>
      <c r="AD1732" s="51">
        <v>1</v>
      </c>
      <c r="AE1732" s="51">
        <v>1</v>
      </c>
      <c r="AF1732" s="51">
        <v>1</v>
      </c>
      <c r="AG1732" s="52">
        <v>1</v>
      </c>
      <c r="AH1732" s="52">
        <v>1</v>
      </c>
      <c r="AI1732" s="53">
        <v>1627</v>
      </c>
      <c r="AJ1732" s="53">
        <v>1585</v>
      </c>
      <c r="AK1732" s="51">
        <v>2.8437181515263266</v>
      </c>
      <c r="AL1732" s="51">
        <v>2.85</v>
      </c>
      <c r="AM1732" s="51">
        <v>3.02</v>
      </c>
      <c r="AN1732" s="51">
        <v>2.99563757445681</v>
      </c>
      <c r="AO1732" s="51">
        <v>2.9122977068793525</v>
      </c>
      <c r="AP1732" s="51">
        <v>2.8890883101982716</v>
      </c>
      <c r="AQ1732" s="51">
        <v>2.9142999999999999</v>
      </c>
      <c r="AR1732" s="67">
        <v>0</v>
      </c>
      <c r="AS1732" s="99" t="s">
        <v>1591</v>
      </c>
      <c r="AT1732" s="54">
        <v>2.7287833644243449</v>
      </c>
      <c r="AU1732" s="54">
        <v>3.0179754427439707</v>
      </c>
      <c r="AV1732" s="55">
        <v>2.7287833644243449</v>
      </c>
      <c r="AW1732" s="55">
        <v>3.0119851290127211</v>
      </c>
      <c r="AX1732" s="56">
        <v>7.878336442435474E-2</v>
      </c>
      <c r="AY1732" s="56">
        <v>0.1679754427439808</v>
      </c>
      <c r="AZ1732" s="56">
        <v>0.24675880716833554</v>
      </c>
      <c r="BA1732" s="56">
        <v>-8.9192078319626056E-2</v>
      </c>
      <c r="BB1732" s="61">
        <v>123</v>
      </c>
      <c r="BC1732" s="57">
        <v>-109</v>
      </c>
      <c r="BD1732" s="57">
        <v>118</v>
      </c>
      <c r="BE1732" s="57">
        <v>146</v>
      </c>
      <c r="BF1732" s="95">
        <v>0.44935455296065363</v>
      </c>
      <c r="BG1732" s="58">
        <v>0.52060422051774213</v>
      </c>
      <c r="BH1732" s="58">
        <v>0.45914332976303363</v>
      </c>
      <c r="BI1732" s="58">
        <v>0.40697308429268786</v>
      </c>
      <c r="BJ1732" s="57">
        <v>122</v>
      </c>
      <c r="BK1732" s="57">
        <v>-108</v>
      </c>
      <c r="BL1732" s="57">
        <v>118</v>
      </c>
      <c r="BM1732" s="57">
        <v>146</v>
      </c>
      <c r="BN1732" s="58">
        <v>0.45041430140874383</v>
      </c>
      <c r="BO1732" s="58">
        <v>0.51967890021353291</v>
      </c>
      <c r="BP1732" s="58">
        <v>0.45806802330702667</v>
      </c>
      <c r="BQ1732" s="58">
        <v>0.40599709686661789</v>
      </c>
      <c r="BR1732" s="36">
        <v>4</v>
      </c>
      <c r="BS1732" s="36">
        <v>4.45</v>
      </c>
      <c r="BT1732" s="36">
        <v>0.43440000000000001</v>
      </c>
      <c r="BU1732" s="36">
        <v>0.15076000000000001</v>
      </c>
      <c r="BV1732" s="36">
        <v>0.16285877866718501</v>
      </c>
      <c r="BW1732" s="36">
        <v>0.22505</v>
      </c>
    </row>
    <row r="1733" spans="1:75" s="36" customFormat="1" ht="16.75" customHeight="1" x14ac:dyDescent="0.2">
      <c r="A1733" s="36" t="s">
        <v>2907</v>
      </c>
      <c r="B1733" s="36">
        <v>2025020835</v>
      </c>
      <c r="C1733" s="35">
        <v>46049</v>
      </c>
      <c r="D1733" s="45" t="s">
        <v>9</v>
      </c>
      <c r="E1733" s="36" t="s">
        <v>4</v>
      </c>
      <c r="F1733" s="45">
        <v>1</v>
      </c>
      <c r="G1733" s="45">
        <v>2</v>
      </c>
      <c r="H1733" s="36" t="s">
        <v>45</v>
      </c>
      <c r="I1733" s="36" t="s">
        <v>415</v>
      </c>
      <c r="J1733" s="46" t="s">
        <v>174</v>
      </c>
      <c r="K1733" s="47">
        <v>2.96</v>
      </c>
      <c r="L1733" s="48">
        <v>0.15</v>
      </c>
      <c r="M1733" s="49">
        <v>0.1</v>
      </c>
      <c r="N1733" s="36">
        <v>2.8499999999999899</v>
      </c>
      <c r="O1733" s="36">
        <v>2.6499999999999901</v>
      </c>
      <c r="P1733" s="70">
        <v>2.8499999999999899</v>
      </c>
      <c r="Q1733" s="36">
        <v>2.6499999999999901</v>
      </c>
      <c r="R1733" s="50">
        <v>2.7751692641167622</v>
      </c>
      <c r="S1733" s="50">
        <v>2.8363840508099218</v>
      </c>
      <c r="T1733" s="50">
        <v>2.7474175714755944</v>
      </c>
      <c r="U1733" s="50">
        <v>2.8931117318261204</v>
      </c>
      <c r="V1733" s="50">
        <v>1.0349999999999999</v>
      </c>
      <c r="W1733" s="50">
        <v>1.0329456510400874</v>
      </c>
      <c r="X1733" s="50">
        <v>1.0202702702702704</v>
      </c>
      <c r="Y1733" s="50">
        <v>0.96071559173186705</v>
      </c>
      <c r="Z1733" s="50">
        <v>0.99</v>
      </c>
      <c r="AA1733" s="51">
        <v>0.99</v>
      </c>
      <c r="AB1733" s="51">
        <v>1.02</v>
      </c>
      <c r="AC1733" s="51">
        <v>1</v>
      </c>
      <c r="AD1733" s="51">
        <v>1</v>
      </c>
      <c r="AE1733" s="51">
        <v>1</v>
      </c>
      <c r="AF1733" s="51">
        <v>1</v>
      </c>
      <c r="AG1733" s="52">
        <v>1</v>
      </c>
      <c r="AH1733" s="52">
        <v>1</v>
      </c>
      <c r="AI1733" s="53">
        <v>1640</v>
      </c>
      <c r="AJ1733" s="53">
        <v>1530</v>
      </c>
      <c r="AK1733" s="51">
        <v>2.9329012470220683</v>
      </c>
      <c r="AL1733" s="51">
        <v>2.9088251741966547</v>
      </c>
      <c r="AM1733" s="51">
        <v>2.93</v>
      </c>
      <c r="AN1733" s="51">
        <v>2.93</v>
      </c>
      <c r="AO1733" s="51">
        <v>2.9041558423095739</v>
      </c>
      <c r="AP1733" s="51">
        <v>2.8897354975084109</v>
      </c>
      <c r="AQ1733" s="51">
        <v>2.9007000000000001</v>
      </c>
      <c r="AR1733" s="67">
        <v>0</v>
      </c>
      <c r="AS1733" s="99" t="s">
        <v>1591</v>
      </c>
      <c r="AT1733" s="54">
        <v>3.0179754427439707</v>
      </c>
      <c r="AU1733" s="54">
        <v>2.7287833644243449</v>
      </c>
      <c r="AV1733" s="55">
        <v>3.0119851290127211</v>
      </c>
      <c r="AW1733" s="55">
        <v>2.7287833644243449</v>
      </c>
      <c r="AX1733" s="56">
        <v>0.1679754427439808</v>
      </c>
      <c r="AY1733" s="56">
        <v>7.878336442435474E-2</v>
      </c>
      <c r="AZ1733" s="56">
        <v>0.24675880716833554</v>
      </c>
      <c r="BA1733" s="56">
        <v>8.9192078319626056E-2</v>
      </c>
      <c r="BB1733" s="61">
        <v>-123</v>
      </c>
      <c r="BC1733" s="57">
        <v>109</v>
      </c>
      <c r="BD1733" s="57">
        <v>-118</v>
      </c>
      <c r="BE1733" s="57">
        <v>-146</v>
      </c>
      <c r="BF1733" s="95">
        <v>0.55064544703934637</v>
      </c>
      <c r="BG1733" s="58">
        <v>0.47939577948225781</v>
      </c>
      <c r="BH1733" s="58">
        <v>0.54085667023696637</v>
      </c>
      <c r="BI1733" s="58">
        <v>0.59302691570731214</v>
      </c>
      <c r="BJ1733" s="57">
        <v>-122</v>
      </c>
      <c r="BK1733" s="57">
        <v>108</v>
      </c>
      <c r="BL1733" s="57">
        <v>-118</v>
      </c>
      <c r="BM1733" s="57">
        <v>-146</v>
      </c>
      <c r="BN1733" s="58">
        <v>0.54958569859125617</v>
      </c>
      <c r="BO1733" s="58">
        <v>0.48032109978646703</v>
      </c>
      <c r="BP1733" s="58">
        <v>0.54193197669297333</v>
      </c>
      <c r="BQ1733" s="58">
        <v>0.59400290313338211</v>
      </c>
      <c r="BR1733" s="36">
        <v>4</v>
      </c>
      <c r="BS1733" s="36">
        <v>4.5</v>
      </c>
      <c r="BT1733" s="36">
        <v>0.43047000000000002</v>
      </c>
      <c r="BU1733" s="36">
        <v>0.14445</v>
      </c>
      <c r="BV1733" s="36">
        <v>0.15556345308865299</v>
      </c>
      <c r="BW1733" s="36">
        <v>0.21589</v>
      </c>
    </row>
    <row r="1734" spans="1:75" s="36" customFormat="1" ht="16.75" customHeight="1" x14ac:dyDescent="0.2">
      <c r="A1734" s="36" t="s">
        <v>2908</v>
      </c>
      <c r="B1734" s="36">
        <v>2025020837</v>
      </c>
      <c r="C1734" s="35">
        <v>46049</v>
      </c>
      <c r="D1734" s="45" t="s">
        <v>6</v>
      </c>
      <c r="E1734" s="36" t="s">
        <v>14</v>
      </c>
      <c r="F1734" s="45">
        <v>1</v>
      </c>
      <c r="G1734" s="45">
        <v>2</v>
      </c>
      <c r="H1734" s="36" t="s">
        <v>36</v>
      </c>
      <c r="I1734" s="36" t="s">
        <v>328</v>
      </c>
      <c r="J1734" s="46" t="s">
        <v>155</v>
      </c>
      <c r="K1734" s="47">
        <v>2.96</v>
      </c>
      <c r="L1734" s="48">
        <v>0.15</v>
      </c>
      <c r="M1734" s="49">
        <v>0.1</v>
      </c>
      <c r="N1734" s="36">
        <v>2.5499999999999901</v>
      </c>
      <c r="O1734" s="36">
        <v>3.4999999999999898</v>
      </c>
      <c r="P1734" s="70">
        <v>2.5499999999999901</v>
      </c>
      <c r="Q1734" s="36">
        <v>3.4999999999999898</v>
      </c>
      <c r="R1734" s="50">
        <v>2.6601607811375043</v>
      </c>
      <c r="S1734" s="50">
        <v>3.293417358416455</v>
      </c>
      <c r="T1734" s="50">
        <v>2.6202583694204415</v>
      </c>
      <c r="U1734" s="50">
        <v>3.293417358416455</v>
      </c>
      <c r="V1734" s="50">
        <v>0.97</v>
      </c>
      <c r="W1734" s="50">
        <v>0.95751047349149665</v>
      </c>
      <c r="X1734" s="50">
        <v>0.96283783783783783</v>
      </c>
      <c r="Y1734" s="50">
        <v>1.0590418543512807</v>
      </c>
      <c r="Z1734" s="50">
        <v>0.96499999999999997</v>
      </c>
      <c r="AA1734" s="51">
        <v>0.98499999999999999</v>
      </c>
      <c r="AB1734" s="51">
        <v>1</v>
      </c>
      <c r="AC1734" s="51">
        <v>1</v>
      </c>
      <c r="AD1734" s="51">
        <v>1</v>
      </c>
      <c r="AE1734" s="51">
        <v>1</v>
      </c>
      <c r="AF1734" s="51">
        <v>1</v>
      </c>
      <c r="AG1734" s="52">
        <v>1</v>
      </c>
      <c r="AH1734" s="52">
        <v>1</v>
      </c>
      <c r="AI1734" s="53">
        <v>1647</v>
      </c>
      <c r="AJ1734" s="53">
        <v>1605</v>
      </c>
      <c r="AK1734" s="51">
        <v>2.681119315077674</v>
      </c>
      <c r="AL1734" s="51">
        <v>2.6773769988108924</v>
      </c>
      <c r="AM1734" s="51">
        <v>3.3282189382010956</v>
      </c>
      <c r="AN1734" s="51">
        <v>3.3229987012333995</v>
      </c>
      <c r="AO1734" s="51">
        <v>3.2645452440178637</v>
      </c>
      <c r="AP1734" s="51">
        <v>3.2515856200459661</v>
      </c>
      <c r="AQ1734" s="51">
        <v>3.2117312753640572</v>
      </c>
      <c r="AR1734" s="67">
        <v>-0.03</v>
      </c>
      <c r="AS1734" s="99" t="s">
        <v>1591</v>
      </c>
      <c r="AT1734" s="54">
        <v>2.5736142307690639</v>
      </c>
      <c r="AU1734" s="54">
        <v>3.5844189485888354</v>
      </c>
      <c r="AV1734" s="55">
        <v>2.6036142307690637</v>
      </c>
      <c r="AW1734" s="55">
        <v>3.5369845409768463</v>
      </c>
      <c r="AX1734" s="56">
        <v>2.3614230769073874E-2</v>
      </c>
      <c r="AY1734" s="56">
        <v>8.4418948588845577E-2</v>
      </c>
      <c r="AZ1734" s="56">
        <v>0.10803317935791945</v>
      </c>
      <c r="BA1734" s="56">
        <v>-6.0804717819771703E-2</v>
      </c>
      <c r="BB1734" s="61">
        <v>191</v>
      </c>
      <c r="BC1734" s="57">
        <v>-142</v>
      </c>
      <c r="BD1734" s="57">
        <v>-114</v>
      </c>
      <c r="BE1734" s="57">
        <v>113</v>
      </c>
      <c r="BF1734" s="95">
        <v>0.34364415779830004</v>
      </c>
      <c r="BG1734" s="58">
        <v>0.58644960782842426</v>
      </c>
      <c r="BH1734" s="58">
        <v>0.53179671857333488</v>
      </c>
      <c r="BI1734" s="58">
        <v>0.46970932515432451</v>
      </c>
      <c r="BJ1734" s="57">
        <v>183</v>
      </c>
      <c r="BK1734" s="57">
        <v>-140</v>
      </c>
      <c r="BL1734" s="57">
        <v>-112</v>
      </c>
      <c r="BM1734" s="57">
        <v>114</v>
      </c>
      <c r="BN1734" s="58">
        <v>0.35375304981294686</v>
      </c>
      <c r="BO1734" s="58">
        <v>0.58383962314335791</v>
      </c>
      <c r="BP1734" s="58">
        <v>0.52915768577540301</v>
      </c>
      <c r="BQ1734" s="58">
        <v>0.4676974201791374</v>
      </c>
      <c r="BR1734" s="36">
        <v>4</v>
      </c>
      <c r="BS1734" s="36">
        <v>4.55</v>
      </c>
      <c r="BT1734" s="36">
        <v>0.42421999999999999</v>
      </c>
      <c r="BU1734" s="36">
        <v>0.14194999999999999</v>
      </c>
      <c r="BV1734" s="36">
        <v>0.15308543450596299</v>
      </c>
      <c r="BW1734" s="36">
        <v>0.21468999999999999</v>
      </c>
    </row>
    <row r="1735" spans="1:75" s="36" customFormat="1" ht="16.75" customHeight="1" x14ac:dyDescent="0.2">
      <c r="A1735" s="36" t="s">
        <v>2909</v>
      </c>
      <c r="B1735" s="36">
        <v>2025020837</v>
      </c>
      <c r="C1735" s="35">
        <v>46049</v>
      </c>
      <c r="D1735" s="45" t="s">
        <v>9</v>
      </c>
      <c r="E1735" s="36" t="s">
        <v>33</v>
      </c>
      <c r="F1735" s="45">
        <v>2</v>
      </c>
      <c r="G1735" s="45">
        <v>1</v>
      </c>
      <c r="H1735" s="36" t="s">
        <v>38</v>
      </c>
      <c r="I1735" s="36" t="s">
        <v>424</v>
      </c>
      <c r="J1735" s="46" t="s">
        <v>229</v>
      </c>
      <c r="K1735" s="47">
        <v>2.96</v>
      </c>
      <c r="L1735" s="48">
        <v>0.15</v>
      </c>
      <c r="M1735" s="49">
        <v>0.1</v>
      </c>
      <c r="N1735" s="36">
        <v>3.4999999999999898</v>
      </c>
      <c r="O1735" s="36">
        <v>2.5499999999999901</v>
      </c>
      <c r="P1735" s="70">
        <v>3.4999999999999898</v>
      </c>
      <c r="Q1735" s="36">
        <v>2.5499999999999901</v>
      </c>
      <c r="R1735" s="50">
        <v>3.1019851752162522</v>
      </c>
      <c r="S1735" s="50">
        <v>2.8277213116202726</v>
      </c>
      <c r="T1735" s="50">
        <v>3.1019851752162522</v>
      </c>
      <c r="U1735" s="50">
        <v>2.9408301640850838</v>
      </c>
      <c r="V1735" s="50">
        <v>1.0449999999999999</v>
      </c>
      <c r="W1735" s="50">
        <v>1.0398742800952707</v>
      </c>
      <c r="X1735" s="50">
        <v>1.1243982899328027</v>
      </c>
      <c r="Y1735" s="50">
        <v>0.90578355239110608</v>
      </c>
      <c r="Z1735" s="50">
        <v>1.0149999999999999</v>
      </c>
      <c r="AA1735" s="51">
        <v>1</v>
      </c>
      <c r="AB1735" s="51">
        <v>1.04</v>
      </c>
      <c r="AC1735" s="51">
        <v>1</v>
      </c>
      <c r="AD1735" s="51">
        <v>1</v>
      </c>
      <c r="AE1735" s="51">
        <v>1</v>
      </c>
      <c r="AF1735" s="51">
        <v>1</v>
      </c>
      <c r="AG1735" s="52">
        <v>1</v>
      </c>
      <c r="AH1735" s="52">
        <v>1</v>
      </c>
      <c r="AI1735" s="53">
        <v>1635</v>
      </c>
      <c r="AJ1735" s="53">
        <v>1518</v>
      </c>
      <c r="AK1735" s="51">
        <v>3.1347638888797911</v>
      </c>
      <c r="AL1735" s="51">
        <v>3.1298470818302602</v>
      </c>
      <c r="AM1735" s="51">
        <v>2.85</v>
      </c>
      <c r="AN1735" s="51">
        <v>2.8466581967430407</v>
      </c>
      <c r="AO1735" s="51">
        <v>2.9256307176243252</v>
      </c>
      <c r="AP1735" s="51">
        <v>2.917306679674863</v>
      </c>
      <c r="AQ1735" s="51">
        <v>2.8927499999999999</v>
      </c>
      <c r="AR1735" s="67">
        <v>0.03</v>
      </c>
      <c r="AS1735" s="99" t="s">
        <v>1591</v>
      </c>
      <c r="AT1735" s="54">
        <v>3.5844189485888354</v>
      </c>
      <c r="AU1735" s="54">
        <v>2.5736142307690639</v>
      </c>
      <c r="AV1735" s="55">
        <v>3.5369845409768463</v>
      </c>
      <c r="AW1735" s="55">
        <v>2.6036142307690637</v>
      </c>
      <c r="AX1735" s="56">
        <v>8.4418948588845577E-2</v>
      </c>
      <c r="AY1735" s="56">
        <v>2.3614230769073874E-2</v>
      </c>
      <c r="AZ1735" s="56">
        <v>0.10803317935791945</v>
      </c>
      <c r="BA1735" s="56">
        <v>6.0804717819771703E-2</v>
      </c>
      <c r="BB1735" s="61">
        <v>-191</v>
      </c>
      <c r="BC1735" s="57">
        <v>142</v>
      </c>
      <c r="BD1735" s="57">
        <v>114</v>
      </c>
      <c r="BE1735" s="57">
        <v>-113</v>
      </c>
      <c r="BF1735" s="95">
        <v>0.65635584220169996</v>
      </c>
      <c r="BG1735" s="58">
        <v>0.41355039217157574</v>
      </c>
      <c r="BH1735" s="58">
        <v>0.46820328142666512</v>
      </c>
      <c r="BI1735" s="58">
        <v>0.53029067484567549</v>
      </c>
      <c r="BJ1735" s="57">
        <v>-183</v>
      </c>
      <c r="BK1735" s="57">
        <v>140</v>
      </c>
      <c r="BL1735" s="57">
        <v>112</v>
      </c>
      <c r="BM1735" s="57">
        <v>-114</v>
      </c>
      <c r="BN1735" s="58">
        <v>0.64624695018705314</v>
      </c>
      <c r="BO1735" s="58">
        <v>0.41616037685664209</v>
      </c>
      <c r="BP1735" s="58">
        <v>0.47084231422459705</v>
      </c>
      <c r="BQ1735" s="58">
        <v>0.5323025798208626</v>
      </c>
      <c r="BR1735" s="36">
        <v>4</v>
      </c>
      <c r="BS1735" s="36">
        <v>4.5999999999999996</v>
      </c>
      <c r="BT1735" s="36">
        <v>0.41726999999999997</v>
      </c>
      <c r="BU1735" s="36">
        <v>0.1371</v>
      </c>
      <c r="BV1735" s="36">
        <v>0.14748596140192299</v>
      </c>
      <c r="BW1735" s="36">
        <v>0.20752000000000001</v>
      </c>
    </row>
    <row r="1736" spans="1:75" s="36" customFormat="1" ht="16.75" customHeight="1" x14ac:dyDescent="0.2">
      <c r="A1736" s="36" t="s">
        <v>2910</v>
      </c>
      <c r="B1736" s="36">
        <v>2025020836</v>
      </c>
      <c r="C1736" s="35">
        <v>46049</v>
      </c>
      <c r="D1736" s="45" t="s">
        <v>6</v>
      </c>
      <c r="E1736" s="36" t="s">
        <v>34</v>
      </c>
      <c r="F1736" s="45">
        <v>2</v>
      </c>
      <c r="G1736" s="45">
        <v>2</v>
      </c>
      <c r="H1736" s="36" t="s">
        <v>8</v>
      </c>
      <c r="I1736" s="36" t="s">
        <v>362</v>
      </c>
      <c r="J1736" s="46" t="s">
        <v>160</v>
      </c>
      <c r="K1736" s="47">
        <v>2.96</v>
      </c>
      <c r="L1736" s="48">
        <v>0.15</v>
      </c>
      <c r="M1736" s="49">
        <v>0.1</v>
      </c>
      <c r="N1736" s="36">
        <v>3.1499999999999901</v>
      </c>
      <c r="O1736" s="36">
        <v>2.5499999999999901</v>
      </c>
      <c r="P1736" s="70">
        <v>3.1499999999999901</v>
      </c>
      <c r="Q1736" s="36">
        <v>2.5499999999999901</v>
      </c>
      <c r="R1736" s="50">
        <v>3.0491344043869453</v>
      </c>
      <c r="S1736" s="50">
        <v>2.843318996330003</v>
      </c>
      <c r="T1736" s="50">
        <v>3.0491344043869453</v>
      </c>
      <c r="U1736" s="50">
        <v>2.843318996330003</v>
      </c>
      <c r="V1736" s="50">
        <v>0.96</v>
      </c>
      <c r="W1736" s="50">
        <v>0.95702751457800772</v>
      </c>
      <c r="X1736" s="50">
        <v>1.0478232145531188</v>
      </c>
      <c r="Y1736" s="50">
        <v>0.92834497482911127</v>
      </c>
      <c r="Z1736" s="50">
        <v>0.995</v>
      </c>
      <c r="AA1736" s="51">
        <v>1</v>
      </c>
      <c r="AB1736" s="51">
        <v>1</v>
      </c>
      <c r="AC1736" s="51">
        <v>1</v>
      </c>
      <c r="AD1736" s="51">
        <v>1</v>
      </c>
      <c r="AE1736" s="51">
        <v>1</v>
      </c>
      <c r="AF1736" s="51">
        <v>1</v>
      </c>
      <c r="AG1736" s="52">
        <v>1</v>
      </c>
      <c r="AH1736" s="52">
        <v>1</v>
      </c>
      <c r="AI1736" s="53">
        <v>1609</v>
      </c>
      <c r="AJ1736" s="53">
        <v>1567</v>
      </c>
      <c r="AK1736" s="51">
        <v>3.07</v>
      </c>
      <c r="AL1736" s="51">
        <v>3.0668701606580413</v>
      </c>
      <c r="AM1736" s="51">
        <v>2.864462044918513</v>
      </c>
      <c r="AN1736" s="51">
        <v>2.8612905876302364</v>
      </c>
      <c r="AO1736" s="51">
        <v>2.859016583827271</v>
      </c>
      <c r="AP1736" s="51">
        <v>2.8545294564554329</v>
      </c>
      <c r="AQ1736" s="51">
        <v>2.8501397346939203</v>
      </c>
      <c r="AR1736" s="67">
        <v>0.03</v>
      </c>
      <c r="AS1736" s="99" t="s">
        <v>1591</v>
      </c>
      <c r="AT1736" s="54">
        <v>3.2114065441844661</v>
      </c>
      <c r="AU1736" s="54">
        <v>2.5255549747198662</v>
      </c>
      <c r="AV1736" s="55">
        <v>3.1814065441844663</v>
      </c>
      <c r="AW1736" s="55">
        <v>2.5689619152723493</v>
      </c>
      <c r="AX1736" s="56">
        <v>6.1406544184475997E-2</v>
      </c>
      <c r="AY1736" s="56">
        <v>-2.4445025280123822E-2</v>
      </c>
      <c r="AZ1736" s="56">
        <v>3.6961518904352175E-2</v>
      </c>
      <c r="BA1736" s="56">
        <v>8.585156946459982E-2</v>
      </c>
      <c r="BB1736" s="61">
        <v>-158</v>
      </c>
      <c r="BC1736" s="57">
        <v>-107</v>
      </c>
      <c r="BD1736" s="57">
        <v>119</v>
      </c>
      <c r="BE1736" s="57">
        <v>148</v>
      </c>
      <c r="BF1736" s="95">
        <v>0.61235603711838316</v>
      </c>
      <c r="BG1736" s="58">
        <v>0.51780271438452397</v>
      </c>
      <c r="BH1736" s="58">
        <v>0.4557312120464555</v>
      </c>
      <c r="BI1736" s="58">
        <v>0.40375513512614436</v>
      </c>
      <c r="BJ1736" s="57">
        <v>-150</v>
      </c>
      <c r="BK1736" s="57">
        <v>-109</v>
      </c>
      <c r="BL1736" s="57">
        <v>118</v>
      </c>
      <c r="BM1736" s="57">
        <v>146</v>
      </c>
      <c r="BN1736" s="58">
        <v>0.60070361768173763</v>
      </c>
      <c r="BO1736" s="58">
        <v>0.52050102744924243</v>
      </c>
      <c r="BP1736" s="58">
        <v>0.45890512597723521</v>
      </c>
      <c r="BQ1736" s="58">
        <v>0.40666133732577181</v>
      </c>
      <c r="BR1736" s="36">
        <v>4</v>
      </c>
      <c r="BS1736" s="36">
        <v>4.6500000000000004</v>
      </c>
      <c r="BT1736" s="36">
        <v>0.41072999999999998</v>
      </c>
      <c r="BU1736" s="36">
        <v>0.13564000000000001</v>
      </c>
      <c r="BV1736" s="36">
        <v>0.14585573573056901</v>
      </c>
      <c r="BW1736" s="36">
        <v>0.20568</v>
      </c>
    </row>
    <row r="1737" spans="1:75" s="36" customFormat="1" ht="16.75" customHeight="1" x14ac:dyDescent="0.2">
      <c r="A1737" s="36" t="s">
        <v>2911</v>
      </c>
      <c r="B1737" s="36">
        <v>2025020836</v>
      </c>
      <c r="C1737" s="35">
        <v>46049</v>
      </c>
      <c r="D1737" s="45" t="s">
        <v>9</v>
      </c>
      <c r="E1737" s="36" t="s">
        <v>12</v>
      </c>
      <c r="F1737" s="45">
        <v>2</v>
      </c>
      <c r="G1737" s="45">
        <v>2</v>
      </c>
      <c r="H1737" s="36" t="s">
        <v>11</v>
      </c>
      <c r="I1737" s="36" t="s">
        <v>419</v>
      </c>
      <c r="J1737" s="46" t="s">
        <v>186</v>
      </c>
      <c r="K1737" s="47">
        <v>2.96</v>
      </c>
      <c r="L1737" s="48">
        <v>0.15</v>
      </c>
      <c r="M1737" s="49">
        <v>0.1</v>
      </c>
      <c r="N1737" s="36">
        <v>2.5499999999999901</v>
      </c>
      <c r="O1737" s="36">
        <v>3.1499999999999901</v>
      </c>
      <c r="P1737" s="70">
        <v>2.5499999999999901</v>
      </c>
      <c r="Q1737" s="36">
        <v>3.1499999999999901</v>
      </c>
      <c r="R1737" s="50">
        <v>2.7276184315356962</v>
      </c>
      <c r="S1737" s="50">
        <v>3.0804766407489725</v>
      </c>
      <c r="T1737" s="50">
        <v>2.5639613256435543</v>
      </c>
      <c r="U1737" s="50">
        <v>3.1112814071564623</v>
      </c>
      <c r="V1737" s="50">
        <v>1.0275000000000001</v>
      </c>
      <c r="W1737" s="50">
        <v>1.0328904656929507</v>
      </c>
      <c r="X1737" s="50">
        <v>0.96772366382382191</v>
      </c>
      <c r="Y1737" s="50">
        <v>1.0371621621621621</v>
      </c>
      <c r="Z1737" s="50">
        <v>1.02</v>
      </c>
      <c r="AA1737" s="51">
        <v>0.94</v>
      </c>
      <c r="AB1737" s="51">
        <v>1.01</v>
      </c>
      <c r="AC1737" s="51">
        <v>1</v>
      </c>
      <c r="AD1737" s="51">
        <v>1</v>
      </c>
      <c r="AE1737" s="51">
        <v>1</v>
      </c>
      <c r="AF1737" s="51">
        <v>1</v>
      </c>
      <c r="AG1737" s="52">
        <v>1</v>
      </c>
      <c r="AH1737" s="52">
        <v>1</v>
      </c>
      <c r="AI1737" s="53">
        <v>1633</v>
      </c>
      <c r="AJ1737" s="53">
        <v>1566</v>
      </c>
      <c r="AK1737" s="51">
        <v>2.7479011254941694</v>
      </c>
      <c r="AL1737" s="51">
        <v>2.7424038648120161</v>
      </c>
      <c r="AM1737" s="51">
        <v>3.1015567150772316</v>
      </c>
      <c r="AN1737" s="51">
        <v>3.0983947039279927</v>
      </c>
      <c r="AO1737" s="51">
        <v>3.0774034771664205</v>
      </c>
      <c r="AP1737" s="51">
        <v>3.0871058816260502</v>
      </c>
      <c r="AQ1737" s="51">
        <v>3.1635878493787764</v>
      </c>
      <c r="AR1737" s="67">
        <v>-0.03</v>
      </c>
      <c r="AS1737" s="99" t="s">
        <v>1591</v>
      </c>
      <c r="AT1737" s="54">
        <v>2.5255549747198662</v>
      </c>
      <c r="AU1737" s="54">
        <v>3.2114065441844661</v>
      </c>
      <c r="AV1737" s="55">
        <v>2.5689619152723493</v>
      </c>
      <c r="AW1737" s="55">
        <v>3.1814065441844663</v>
      </c>
      <c r="AX1737" s="56">
        <v>-2.4445025280123822E-2</v>
      </c>
      <c r="AY1737" s="56">
        <v>6.1406544184475997E-2</v>
      </c>
      <c r="AZ1737" s="56">
        <v>3.6961518904352175E-2</v>
      </c>
      <c r="BA1737" s="56">
        <v>-8.585156946459982E-2</v>
      </c>
      <c r="BB1737" s="61">
        <v>158</v>
      </c>
      <c r="BC1737" s="57">
        <v>107</v>
      </c>
      <c r="BD1737" s="57">
        <v>-119</v>
      </c>
      <c r="BE1737" s="57">
        <v>-148</v>
      </c>
      <c r="BF1737" s="95">
        <v>0.38764396288161684</v>
      </c>
      <c r="BG1737" s="58">
        <v>0.48219728561547603</v>
      </c>
      <c r="BH1737" s="58">
        <v>0.5442687879535445</v>
      </c>
      <c r="BI1737" s="58">
        <v>0.59624486487385564</v>
      </c>
      <c r="BJ1737" s="57">
        <v>150</v>
      </c>
      <c r="BK1737" s="57">
        <v>109</v>
      </c>
      <c r="BL1737" s="57">
        <v>-118</v>
      </c>
      <c r="BM1737" s="57">
        <v>-146</v>
      </c>
      <c r="BN1737" s="58">
        <v>0.39929638231826237</v>
      </c>
      <c r="BO1737" s="58">
        <v>0.47949897255075757</v>
      </c>
      <c r="BP1737" s="58">
        <v>0.54109487402276479</v>
      </c>
      <c r="BQ1737" s="58">
        <v>0.59333866267422819</v>
      </c>
      <c r="BR1737" s="36">
        <v>4</v>
      </c>
      <c r="BS1737" s="36">
        <v>4.7</v>
      </c>
      <c r="BT1737" s="36">
        <v>0.40628999999999998</v>
      </c>
      <c r="BU1737" s="36">
        <v>0.13138</v>
      </c>
      <c r="BV1737" s="36">
        <v>0.14098533057186</v>
      </c>
      <c r="BW1737" s="36">
        <v>0.19950999999999999</v>
      </c>
    </row>
    <row r="1738" spans="1:75" s="36" customFormat="1" ht="16.75" customHeight="1" x14ac:dyDescent="0.2">
      <c r="A1738" s="36" t="s">
        <v>2912</v>
      </c>
      <c r="B1738" s="36">
        <v>2025020838</v>
      </c>
      <c r="C1738" s="35">
        <v>46049</v>
      </c>
      <c r="D1738" s="45" t="s">
        <v>6</v>
      </c>
      <c r="E1738" s="36" t="s">
        <v>40</v>
      </c>
      <c r="F1738" s="45">
        <v>2</v>
      </c>
      <c r="G1738" s="45">
        <v>1</v>
      </c>
      <c r="H1738" s="36" t="s">
        <v>44</v>
      </c>
      <c r="I1738" s="36" t="s">
        <v>368</v>
      </c>
      <c r="J1738" s="46" t="s">
        <v>183</v>
      </c>
      <c r="K1738" s="47">
        <v>2.96</v>
      </c>
      <c r="L1738" s="48">
        <v>0.15</v>
      </c>
      <c r="M1738" s="49">
        <v>0.1</v>
      </c>
      <c r="N1738" s="36">
        <v>3.3999999999999901</v>
      </c>
      <c r="O1738" s="36">
        <v>3.0999999999999899</v>
      </c>
      <c r="P1738" s="70">
        <v>3.3999999999999901</v>
      </c>
      <c r="Q1738" s="36">
        <v>3.0999999999999899</v>
      </c>
      <c r="R1738" s="50">
        <v>3.0769059842961419</v>
      </c>
      <c r="S1738" s="50">
        <v>3.5270264653653598</v>
      </c>
      <c r="T1738" s="50">
        <v>3.0307523945316999</v>
      </c>
      <c r="U1738" s="50">
        <v>3.5270264653653598</v>
      </c>
      <c r="V1738" s="50">
        <v>0.96</v>
      </c>
      <c r="W1738" s="50">
        <v>0.96305398776725637</v>
      </c>
      <c r="X1738" s="50">
        <v>1.0980026209514586</v>
      </c>
      <c r="Y1738" s="50">
        <v>0.91879287710123836</v>
      </c>
      <c r="Z1738" s="50">
        <v>0.98</v>
      </c>
      <c r="AA1738" s="51">
        <v>0.98499999999999999</v>
      </c>
      <c r="AB1738" s="51">
        <v>1</v>
      </c>
      <c r="AC1738" s="51">
        <v>1</v>
      </c>
      <c r="AD1738" s="51">
        <v>1</v>
      </c>
      <c r="AE1738" s="51">
        <v>1</v>
      </c>
      <c r="AF1738" s="51">
        <v>1</v>
      </c>
      <c r="AG1738" s="52">
        <v>1</v>
      </c>
      <c r="AH1738" s="52">
        <v>1</v>
      </c>
      <c r="AI1738" s="53">
        <v>1619</v>
      </c>
      <c r="AJ1738" s="53">
        <v>1522</v>
      </c>
      <c r="AK1738" s="51">
        <v>2.98</v>
      </c>
      <c r="AL1738" s="51">
        <v>3.02</v>
      </c>
      <c r="AM1738" s="51">
        <v>3.35</v>
      </c>
      <c r="AN1738" s="51">
        <v>3.33</v>
      </c>
      <c r="AO1738" s="51">
        <v>3.432648974779867</v>
      </c>
      <c r="AP1738" s="51">
        <v>3.4362245189715948</v>
      </c>
      <c r="AQ1738" s="51">
        <v>3.2829999999999999</v>
      </c>
      <c r="AR1738" s="67">
        <v>0.03</v>
      </c>
      <c r="AS1738" s="99" t="s">
        <v>1589</v>
      </c>
      <c r="AT1738" s="54">
        <v>3.3124759576891156</v>
      </c>
      <c r="AU1738" s="54">
        <v>2.9202625109580151</v>
      </c>
      <c r="AV1738" s="55">
        <v>3.2824759576891158</v>
      </c>
      <c r="AW1738" s="55">
        <v>2.9444065991504251</v>
      </c>
      <c r="AX1738" s="56">
        <v>-8.7524042310874517E-2</v>
      </c>
      <c r="AY1738" s="56">
        <v>-0.17973748904197473</v>
      </c>
      <c r="AZ1738" s="56">
        <v>-0.26726153135284925</v>
      </c>
      <c r="BA1738" s="56">
        <v>9.2213446731100213E-2</v>
      </c>
      <c r="BB1738" s="61">
        <v>-129</v>
      </c>
      <c r="BC1738" s="57">
        <v>-150</v>
      </c>
      <c r="BD1738" s="57">
        <v>-121</v>
      </c>
      <c r="BE1738" s="57">
        <v>106</v>
      </c>
      <c r="BF1738" s="95">
        <v>0.56382913504896059</v>
      </c>
      <c r="BG1738" s="58">
        <v>0.59944493469322169</v>
      </c>
      <c r="BH1738" s="58">
        <v>0.54839570941004667</v>
      </c>
      <c r="BI1738" s="58">
        <v>0.48641760817019875</v>
      </c>
      <c r="BJ1738" s="57">
        <v>-125</v>
      </c>
      <c r="BK1738" s="57">
        <v>-150</v>
      </c>
      <c r="BL1738" s="57">
        <v>-122</v>
      </c>
      <c r="BM1738" s="57">
        <v>105</v>
      </c>
      <c r="BN1738" s="58">
        <v>0.55652087492785707</v>
      </c>
      <c r="BO1738" s="58">
        <v>0.5996217930358575</v>
      </c>
      <c r="BP1738" s="58">
        <v>0.54912185264793334</v>
      </c>
      <c r="BQ1738" s="58">
        <v>0.48763746657041074</v>
      </c>
      <c r="BR1738" s="36">
        <v>4</v>
      </c>
      <c r="BS1738" s="36">
        <v>4.75</v>
      </c>
      <c r="BT1738" s="36">
        <v>0.40017000000000003</v>
      </c>
      <c r="BU1738" s="36">
        <v>0.128</v>
      </c>
      <c r="BV1738" s="36">
        <v>0.13720950175799601</v>
      </c>
      <c r="BW1738" s="36">
        <v>0.19511999999999999</v>
      </c>
    </row>
    <row r="1739" spans="1:75" s="36" customFormat="1" ht="16.75" customHeight="1" x14ac:dyDescent="0.2">
      <c r="A1739" s="36" t="s">
        <v>2913</v>
      </c>
      <c r="B1739" s="36">
        <v>2025020838</v>
      </c>
      <c r="C1739" s="35">
        <v>46049</v>
      </c>
      <c r="D1739" s="45" t="s">
        <v>9</v>
      </c>
      <c r="E1739" s="36" t="s">
        <v>23</v>
      </c>
      <c r="F1739" s="45">
        <v>1</v>
      </c>
      <c r="G1739" s="45">
        <v>2</v>
      </c>
      <c r="H1739" s="36" t="s">
        <v>45</v>
      </c>
      <c r="I1739" s="36" t="s">
        <v>421</v>
      </c>
      <c r="J1739" s="46" t="s">
        <v>194</v>
      </c>
      <c r="K1739" s="47">
        <v>2.96</v>
      </c>
      <c r="L1739" s="48">
        <v>0.15</v>
      </c>
      <c r="M1739" s="49">
        <v>0.1</v>
      </c>
      <c r="N1739" s="36">
        <v>3.0999999999999899</v>
      </c>
      <c r="O1739" s="36">
        <v>3.3999999999999901</v>
      </c>
      <c r="P1739" s="70">
        <v>3.0999999999999899</v>
      </c>
      <c r="Q1739" s="36">
        <v>3.3999999999999901</v>
      </c>
      <c r="R1739" s="50">
        <v>2.8633421222169382</v>
      </c>
      <c r="S1739" s="50">
        <v>3.3557766684993418</v>
      </c>
      <c r="T1739" s="50">
        <v>2.7058583054950063</v>
      </c>
      <c r="U1739" s="50">
        <v>3.4564499685543222</v>
      </c>
      <c r="V1739" s="50">
        <v>1.0349999999999999</v>
      </c>
      <c r="W1739" s="50">
        <v>1.0329456510400874</v>
      </c>
      <c r="X1739" s="50">
        <v>1.1317567567567568</v>
      </c>
      <c r="Y1739" s="50">
        <v>1.0067567567567568</v>
      </c>
      <c r="Z1739" s="50">
        <v>1.03</v>
      </c>
      <c r="AA1739" s="51">
        <v>0.94499999999999995</v>
      </c>
      <c r="AB1739" s="51">
        <v>1.03</v>
      </c>
      <c r="AC1739" s="51">
        <v>1</v>
      </c>
      <c r="AD1739" s="51">
        <v>1</v>
      </c>
      <c r="AE1739" s="51">
        <v>1</v>
      </c>
      <c r="AF1739" s="51">
        <v>1</v>
      </c>
      <c r="AG1739" s="52">
        <v>1</v>
      </c>
      <c r="AH1739" s="52">
        <v>1</v>
      </c>
      <c r="AI1739" s="53">
        <v>1645</v>
      </c>
      <c r="AJ1739" s="53">
        <v>1603</v>
      </c>
      <c r="AK1739" s="51">
        <v>2.7196269162196653</v>
      </c>
      <c r="AL1739" s="51">
        <v>2.7388219398684273</v>
      </c>
      <c r="AM1739" s="51">
        <v>3.2500877580163174</v>
      </c>
      <c r="AN1739" s="51">
        <v>3.2659410945887708</v>
      </c>
      <c r="AO1739" s="51">
        <v>3.3465643915433794</v>
      </c>
      <c r="AP1739" s="51">
        <v>3.363047228095021</v>
      </c>
      <c r="AQ1739" s="51">
        <v>3.3475903907568072</v>
      </c>
      <c r="AR1739" s="67">
        <v>-0.03</v>
      </c>
      <c r="AS1739" s="99" t="s">
        <v>1589</v>
      </c>
      <c r="AT1739" s="54">
        <v>2.9202625109580151</v>
      </c>
      <c r="AU1739" s="54">
        <v>3.3124759576891156</v>
      </c>
      <c r="AV1739" s="55">
        <v>2.9444065991504251</v>
      </c>
      <c r="AW1739" s="55">
        <v>3.2824759576891158</v>
      </c>
      <c r="AX1739" s="56">
        <v>-0.17973748904197473</v>
      </c>
      <c r="AY1739" s="56">
        <v>-8.7524042310874517E-2</v>
      </c>
      <c r="AZ1739" s="56">
        <v>-0.26726153135284925</v>
      </c>
      <c r="BA1739" s="56">
        <v>-9.2213446731100213E-2</v>
      </c>
      <c r="BB1739" s="61">
        <v>129</v>
      </c>
      <c r="BC1739" s="57">
        <v>150</v>
      </c>
      <c r="BD1739" s="57">
        <v>121</v>
      </c>
      <c r="BE1739" s="57">
        <v>-106</v>
      </c>
      <c r="BF1739" s="95">
        <v>0.43617086495103941</v>
      </c>
      <c r="BG1739" s="58">
        <v>0.40055506530677831</v>
      </c>
      <c r="BH1739" s="58">
        <v>0.45160429058995338</v>
      </c>
      <c r="BI1739" s="58">
        <v>0.51358239182980125</v>
      </c>
      <c r="BJ1739" s="57">
        <v>125</v>
      </c>
      <c r="BK1739" s="57">
        <v>150</v>
      </c>
      <c r="BL1739" s="57">
        <v>122</v>
      </c>
      <c r="BM1739" s="57">
        <v>-105</v>
      </c>
      <c r="BN1739" s="58">
        <v>0.44347912507214293</v>
      </c>
      <c r="BO1739" s="58">
        <v>0.4003782069641425</v>
      </c>
      <c r="BP1739" s="58">
        <v>0.45087814735206666</v>
      </c>
      <c r="BQ1739" s="58">
        <v>0.51236253342958926</v>
      </c>
      <c r="BR1739" s="36">
        <v>4</v>
      </c>
      <c r="BS1739" s="36">
        <v>4.8</v>
      </c>
      <c r="BT1739" s="36">
        <v>0.39278999999999997</v>
      </c>
      <c r="BU1739" s="36">
        <v>0.12589</v>
      </c>
      <c r="BV1739" s="36">
        <v>0.13496504995926001</v>
      </c>
      <c r="BW1739" s="36">
        <v>0.19313</v>
      </c>
    </row>
    <row r="1740" spans="1:75" s="36" customFormat="1" ht="16.75" customHeight="1" x14ac:dyDescent="0.2">
      <c r="A1740" s="36" t="s">
        <v>2914</v>
      </c>
      <c r="B1740" s="36">
        <v>2025020839</v>
      </c>
      <c r="C1740" s="35">
        <v>46049</v>
      </c>
      <c r="D1740" s="45" t="s">
        <v>6</v>
      </c>
      <c r="E1740" s="36" t="s">
        <v>49</v>
      </c>
      <c r="F1740" s="45">
        <v>2</v>
      </c>
      <c r="G1740" s="45">
        <v>1</v>
      </c>
      <c r="H1740" s="36" t="s">
        <v>44</v>
      </c>
      <c r="I1740" s="36" t="s">
        <v>350</v>
      </c>
      <c r="J1740" s="46" t="s">
        <v>197</v>
      </c>
      <c r="K1740" s="47">
        <v>2.96</v>
      </c>
      <c r="L1740" s="48">
        <v>0.15</v>
      </c>
      <c r="M1740" s="49">
        <v>0.1</v>
      </c>
      <c r="N1740" s="36">
        <v>3.1499999999999901</v>
      </c>
      <c r="O1740" s="36">
        <v>2.8499999999999899</v>
      </c>
      <c r="P1740" s="70">
        <v>3.1499999999999901</v>
      </c>
      <c r="Q1740" s="36">
        <v>2.8499999999999899</v>
      </c>
      <c r="R1740" s="50">
        <v>3.0820719613378649</v>
      </c>
      <c r="S1740" s="50">
        <v>3.0830518602450767</v>
      </c>
      <c r="T1740" s="50">
        <v>3.0512512417244864</v>
      </c>
      <c r="U1740" s="50">
        <v>3.1138823788475274</v>
      </c>
      <c r="V1740" s="50">
        <v>0.96</v>
      </c>
      <c r="W1740" s="50">
        <v>0.96305398776725637</v>
      </c>
      <c r="X1740" s="50">
        <v>1.0719683198663079</v>
      </c>
      <c r="Y1740" s="50">
        <v>0.90878378378378377</v>
      </c>
      <c r="Z1740" s="50">
        <v>0.97499999999999998</v>
      </c>
      <c r="AA1740" s="51">
        <v>0.99</v>
      </c>
      <c r="AB1740" s="51">
        <v>1.01</v>
      </c>
      <c r="AC1740" s="51">
        <v>1</v>
      </c>
      <c r="AD1740" s="51">
        <v>1</v>
      </c>
      <c r="AE1740" s="51">
        <v>1</v>
      </c>
      <c r="AF1740" s="51">
        <v>1</v>
      </c>
      <c r="AG1740" s="52">
        <v>1</v>
      </c>
      <c r="AH1740" s="52">
        <v>1</v>
      </c>
      <c r="AI1740" s="53">
        <v>1636</v>
      </c>
      <c r="AJ1740" s="53">
        <v>1570</v>
      </c>
      <c r="AK1740" s="51">
        <v>3.07</v>
      </c>
      <c r="AL1740" s="51">
        <v>3.0713484834064788</v>
      </c>
      <c r="AM1740" s="51">
        <v>3.02</v>
      </c>
      <c r="AN1740" s="51">
        <v>3.0294577790367612</v>
      </c>
      <c r="AO1740" s="51">
        <v>2.9680040122825937</v>
      </c>
      <c r="AP1740" s="51">
        <v>2.9736997450010469</v>
      </c>
      <c r="AQ1740" s="51">
        <v>2.9445000000000001</v>
      </c>
      <c r="AR1740" s="67">
        <v>0</v>
      </c>
      <c r="AS1740" s="99" t="s">
        <v>1591</v>
      </c>
      <c r="AT1740" s="54">
        <v>3.1277119819868822</v>
      </c>
      <c r="AU1740" s="54">
        <v>2.7972665445101352</v>
      </c>
      <c r="AV1740" s="55">
        <v>3.1277119819868822</v>
      </c>
      <c r="AW1740" s="55">
        <v>2.7917143110644225</v>
      </c>
      <c r="AX1740" s="56">
        <v>-2.228801801310798E-2</v>
      </c>
      <c r="AY1740" s="56">
        <v>-5.2733455489854641E-2</v>
      </c>
      <c r="AZ1740" s="56">
        <v>-7.5021473502962621E-2</v>
      </c>
      <c r="BA1740" s="56">
        <v>3.0445437476746662E-2</v>
      </c>
      <c r="BB1740" s="61">
        <v>-124</v>
      </c>
      <c r="BC1740" s="57">
        <v>-121</v>
      </c>
      <c r="BD1740" s="57">
        <v>104</v>
      </c>
      <c r="BE1740" s="57">
        <v>130</v>
      </c>
      <c r="BF1740" s="95">
        <v>0.55415421440781132</v>
      </c>
      <c r="BG1740" s="58">
        <v>0.54792046324425869</v>
      </c>
      <c r="BH1740" s="58">
        <v>0.48970762677306034</v>
      </c>
      <c r="BI1740" s="58">
        <v>0.4338405454899702</v>
      </c>
      <c r="BJ1740" s="57">
        <v>-125</v>
      </c>
      <c r="BK1740" s="57">
        <v>-121</v>
      </c>
      <c r="BL1740" s="57">
        <v>104</v>
      </c>
      <c r="BM1740" s="57">
        <v>131</v>
      </c>
      <c r="BN1740" s="58">
        <v>0.55542194579042747</v>
      </c>
      <c r="BO1740" s="58">
        <v>0.54723789305707693</v>
      </c>
      <c r="BP1740" s="58">
        <v>0.48904167690425937</v>
      </c>
      <c r="BQ1740" s="58">
        <v>0.43333730481801358</v>
      </c>
      <c r="BR1740" s="36">
        <v>4</v>
      </c>
      <c r="BS1740" s="36">
        <v>4.8499999999999996</v>
      </c>
      <c r="BT1740" s="36">
        <v>0.38686999999999999</v>
      </c>
      <c r="BU1740" s="36">
        <v>0.11981</v>
      </c>
      <c r="BV1740" s="36">
        <v>0.128119853711743</v>
      </c>
      <c r="BW1740" s="36">
        <v>0.18467</v>
      </c>
    </row>
    <row r="1741" spans="1:75" s="36" customFormat="1" ht="16.75" customHeight="1" x14ac:dyDescent="0.2">
      <c r="A1741" s="36" t="s">
        <v>2915</v>
      </c>
      <c r="B1741" s="36">
        <v>2025020839</v>
      </c>
      <c r="C1741" s="35">
        <v>46049</v>
      </c>
      <c r="D1741" s="45" t="s">
        <v>9</v>
      </c>
      <c r="E1741" s="36" t="s">
        <v>13</v>
      </c>
      <c r="F1741" s="45">
        <v>1</v>
      </c>
      <c r="G1741" s="45">
        <v>2</v>
      </c>
      <c r="H1741" s="36" t="s">
        <v>45</v>
      </c>
      <c r="I1741" s="36" t="s">
        <v>376</v>
      </c>
      <c r="J1741" s="46" t="s">
        <v>184</v>
      </c>
      <c r="K1741" s="47">
        <v>2.96</v>
      </c>
      <c r="L1741" s="48">
        <v>0.15</v>
      </c>
      <c r="M1741" s="49">
        <v>0.1</v>
      </c>
      <c r="N1741" s="36">
        <v>2.8499999999999899</v>
      </c>
      <c r="O1741" s="36">
        <v>3.1499999999999901</v>
      </c>
      <c r="P1741" s="70">
        <v>2.8499999999999899</v>
      </c>
      <c r="Q1741" s="36">
        <v>3.1499999999999901</v>
      </c>
      <c r="R1741" s="50">
        <v>2.7461620874368391</v>
      </c>
      <c r="S1741" s="50">
        <v>3.1855033114733313</v>
      </c>
      <c r="T1741" s="50">
        <v>2.7461620874368391</v>
      </c>
      <c r="U1741" s="50">
        <v>3.1855033114733313</v>
      </c>
      <c r="V1741" s="50">
        <v>1.0349999999999999</v>
      </c>
      <c r="W1741" s="50">
        <v>1.0329456510400874</v>
      </c>
      <c r="X1741" s="50">
        <v>1.0202702702702704</v>
      </c>
      <c r="Y1741" s="50">
        <v>1.0371621621621621</v>
      </c>
      <c r="Z1741" s="50">
        <v>1</v>
      </c>
      <c r="AA1741" s="51">
        <v>1</v>
      </c>
      <c r="AB1741" s="51">
        <v>1</v>
      </c>
      <c r="AC1741" s="51">
        <v>1</v>
      </c>
      <c r="AD1741" s="51">
        <v>1</v>
      </c>
      <c r="AE1741" s="51">
        <v>1</v>
      </c>
      <c r="AF1741" s="51">
        <v>1</v>
      </c>
      <c r="AG1741" s="52">
        <v>1</v>
      </c>
      <c r="AH1741" s="52">
        <v>1</v>
      </c>
      <c r="AI1741" s="53">
        <v>1641</v>
      </c>
      <c r="AJ1741" s="53">
        <v>1599</v>
      </c>
      <c r="AK1741" s="51">
        <v>2.69</v>
      </c>
      <c r="AL1741" s="51">
        <v>2.6984243131155257</v>
      </c>
      <c r="AM1741" s="51">
        <v>3.1730262268042715</v>
      </c>
      <c r="AN1741" s="51">
        <v>3.1748977895046302</v>
      </c>
      <c r="AO1741" s="51">
        <v>3.1935391060809</v>
      </c>
      <c r="AP1741" s="51">
        <v>3.1923337368897644</v>
      </c>
      <c r="AQ1741" s="51">
        <v>3.1730262268042715</v>
      </c>
      <c r="AR1741" s="67">
        <v>0</v>
      </c>
      <c r="AS1741" s="99" t="s">
        <v>1591</v>
      </c>
      <c r="AT1741" s="54">
        <v>2.7972665445101352</v>
      </c>
      <c r="AU1741" s="54">
        <v>3.1277119819868822</v>
      </c>
      <c r="AV1741" s="55">
        <v>2.7917143110644225</v>
      </c>
      <c r="AW1741" s="55">
        <v>3.1277119819868822</v>
      </c>
      <c r="AX1741" s="56">
        <v>-5.2733455489854641E-2</v>
      </c>
      <c r="AY1741" s="56">
        <v>-2.228801801310798E-2</v>
      </c>
      <c r="AZ1741" s="56">
        <v>-7.5021473502962621E-2</v>
      </c>
      <c r="BA1741" s="56">
        <v>-3.0445437476746662E-2</v>
      </c>
      <c r="BB1741" s="61">
        <v>124</v>
      </c>
      <c r="BC1741" s="57">
        <v>121</v>
      </c>
      <c r="BD1741" s="57">
        <v>-104</v>
      </c>
      <c r="BE1741" s="57">
        <v>-130</v>
      </c>
      <c r="BF1741" s="95">
        <v>0.44584578559218868</v>
      </c>
      <c r="BG1741" s="58">
        <v>0.45207953675574131</v>
      </c>
      <c r="BH1741" s="58">
        <v>0.51029237322693966</v>
      </c>
      <c r="BI1741" s="58">
        <v>0.5661594545100298</v>
      </c>
      <c r="BJ1741" s="57">
        <v>125</v>
      </c>
      <c r="BK1741" s="57">
        <v>121</v>
      </c>
      <c r="BL1741" s="57">
        <v>-104</v>
      </c>
      <c r="BM1741" s="57">
        <v>-131</v>
      </c>
      <c r="BN1741" s="58">
        <v>0.44457805420957253</v>
      </c>
      <c r="BO1741" s="58">
        <v>0.45276210694292313</v>
      </c>
      <c r="BP1741" s="58">
        <v>0.51095832309574063</v>
      </c>
      <c r="BQ1741" s="58">
        <v>0.56666269518198642</v>
      </c>
      <c r="BR1741" s="36">
        <v>4</v>
      </c>
      <c r="BS1741" s="36">
        <v>4.9000000000000004</v>
      </c>
      <c r="BT1741" s="36">
        <v>0.38161</v>
      </c>
      <c r="BU1741" s="36">
        <v>0.11942</v>
      </c>
      <c r="BV1741" s="36">
        <v>0.127708266495561</v>
      </c>
      <c r="BW1741" s="36">
        <v>0.18432000000000001</v>
      </c>
    </row>
    <row r="1742" spans="1:75" s="36" customFormat="1" ht="16.75" customHeight="1" x14ac:dyDescent="0.2">
      <c r="A1742" s="36" t="s">
        <v>2916</v>
      </c>
      <c r="B1742" s="36">
        <v>2025020840</v>
      </c>
      <c r="C1742" s="35">
        <v>46050</v>
      </c>
      <c r="D1742" s="45" t="s">
        <v>6</v>
      </c>
      <c r="E1742" s="36" t="s">
        <v>43</v>
      </c>
      <c r="F1742" s="45">
        <v>1</v>
      </c>
      <c r="G1742" s="45">
        <v>1</v>
      </c>
      <c r="H1742" s="36" t="s">
        <v>36</v>
      </c>
      <c r="I1742" s="36" t="s">
        <v>342</v>
      </c>
      <c r="J1742" s="46" t="s">
        <v>231</v>
      </c>
      <c r="K1742" s="47">
        <v>2.96</v>
      </c>
      <c r="L1742" s="48">
        <v>0.15</v>
      </c>
      <c r="M1742" s="49">
        <v>0.1</v>
      </c>
      <c r="N1742" s="36">
        <v>3.05</v>
      </c>
      <c r="O1742" s="36">
        <v>3.15</v>
      </c>
      <c r="P1742" s="70">
        <v>3.05</v>
      </c>
      <c r="Q1742" s="36">
        <v>3.15</v>
      </c>
      <c r="R1742" s="50">
        <v>2.9164184387057888</v>
      </c>
      <c r="S1742" s="50">
        <v>2.7804451588988037</v>
      </c>
      <c r="T1742" s="50">
        <v>2.887254254318731</v>
      </c>
      <c r="U1742" s="50">
        <v>2.83605406207678</v>
      </c>
      <c r="V1742" s="50">
        <v>0.97</v>
      </c>
      <c r="W1742" s="50">
        <v>0.95751047349149665</v>
      </c>
      <c r="X1742" s="50">
        <v>1.060810810810811</v>
      </c>
      <c r="Y1742" s="50">
        <v>1.027027027027027</v>
      </c>
      <c r="Z1742" s="50">
        <v>1.04</v>
      </c>
      <c r="AA1742" s="51">
        <v>0.99</v>
      </c>
      <c r="AB1742" s="51">
        <v>1.02</v>
      </c>
      <c r="AC1742" s="51">
        <v>1</v>
      </c>
      <c r="AD1742" s="51">
        <v>1</v>
      </c>
      <c r="AE1742" s="51">
        <v>1</v>
      </c>
      <c r="AF1742" s="51">
        <v>1</v>
      </c>
      <c r="AG1742" s="52">
        <v>1</v>
      </c>
      <c r="AH1742" s="52">
        <v>1</v>
      </c>
      <c r="AI1742" s="53">
        <v>1655</v>
      </c>
      <c r="AJ1742" s="53">
        <v>1613</v>
      </c>
      <c r="AK1742" s="51">
        <v>2.83</v>
      </c>
      <c r="AL1742" s="51">
        <v>2.82</v>
      </c>
      <c r="AM1742" s="51">
        <v>3.05</v>
      </c>
      <c r="AN1742" s="51">
        <v>3.06</v>
      </c>
      <c r="AO1742" s="51">
        <v>3.1409405927332861</v>
      </c>
      <c r="AP1742" s="51">
        <v>3.1035489486115067</v>
      </c>
      <c r="AQ1742" s="51">
        <v>3.1719999999999997</v>
      </c>
      <c r="AR1742" s="67">
        <v>2.5000000000000001E-2</v>
      </c>
      <c r="AS1742" s="99" t="s">
        <v>1591</v>
      </c>
      <c r="AT1742" s="54">
        <v>3.0232278967567572</v>
      </c>
      <c r="AU1742" s="54">
        <v>3.4474141189189185</v>
      </c>
      <c r="AV1742" s="55">
        <v>2.9982278967567573</v>
      </c>
      <c r="AW1742" s="55">
        <v>3.455381944596617</v>
      </c>
      <c r="AX1742" s="56">
        <v>-2.677210324324264E-2</v>
      </c>
      <c r="AY1742" s="56">
        <v>0.29741411891891856</v>
      </c>
      <c r="AZ1742" s="56">
        <v>0.27064201567567592</v>
      </c>
      <c r="BA1742" s="56">
        <v>-0.3241862221621612</v>
      </c>
      <c r="BB1742" s="61">
        <v>131</v>
      </c>
      <c r="BC1742" s="57">
        <v>-173</v>
      </c>
      <c r="BD1742" s="57">
        <v>-143</v>
      </c>
      <c r="BE1742" s="57">
        <v>-109</v>
      </c>
      <c r="BF1742" s="95">
        <v>0.43330318702141146</v>
      </c>
      <c r="BG1742" s="58">
        <v>0.63350519869328725</v>
      </c>
      <c r="BH1742" s="58">
        <v>0.58770589638040516</v>
      </c>
      <c r="BI1742" s="58">
        <v>0.52243014979085678</v>
      </c>
      <c r="BJ1742" s="57">
        <v>133</v>
      </c>
      <c r="BK1742" s="57">
        <v>-171</v>
      </c>
      <c r="BL1742" s="57">
        <v>-141</v>
      </c>
      <c r="BM1742" s="57">
        <v>-108</v>
      </c>
      <c r="BN1742" s="58">
        <v>0.42884879108966911</v>
      </c>
      <c r="BO1742" s="58">
        <v>0.63136811290952122</v>
      </c>
      <c r="BP1742" s="58">
        <v>0.58497375524497486</v>
      </c>
      <c r="BQ1742" s="58">
        <v>0.51958199208621114</v>
      </c>
      <c r="BR1742" s="36">
        <v>4</v>
      </c>
      <c r="BS1742" s="36">
        <v>4.95</v>
      </c>
      <c r="BT1742" s="36">
        <v>0.37552999999999997</v>
      </c>
      <c r="BU1742" s="36">
        <v>0.11576</v>
      </c>
      <c r="BV1742" s="36">
        <v>0.123547178671675</v>
      </c>
      <c r="BW1742" s="36">
        <v>0.17879</v>
      </c>
    </row>
    <row r="1743" spans="1:75" s="36" customFormat="1" ht="16.75" customHeight="1" x14ac:dyDescent="0.2">
      <c r="A1743" s="36" t="s">
        <v>2917</v>
      </c>
      <c r="B1743" s="36">
        <v>2025020840</v>
      </c>
      <c r="C1743" s="35">
        <v>46050</v>
      </c>
      <c r="D1743" s="45" t="s">
        <v>9</v>
      </c>
      <c r="E1743" s="36" t="s">
        <v>32</v>
      </c>
      <c r="F1743" s="45">
        <v>1</v>
      </c>
      <c r="G1743" s="45">
        <v>1</v>
      </c>
      <c r="H1743" s="36" t="s">
        <v>38</v>
      </c>
      <c r="I1743" s="36" t="s">
        <v>354</v>
      </c>
      <c r="J1743" s="36" t="s">
        <v>159</v>
      </c>
      <c r="K1743" s="47">
        <v>2.96</v>
      </c>
      <c r="L1743" s="48">
        <v>0.15</v>
      </c>
      <c r="M1743" s="49">
        <v>0.1</v>
      </c>
      <c r="N1743" s="36">
        <v>3.15</v>
      </c>
      <c r="O1743" s="36">
        <v>3.05</v>
      </c>
      <c r="P1743" s="70">
        <v>3.15</v>
      </c>
      <c r="Q1743" s="36">
        <v>3.05</v>
      </c>
      <c r="R1743" s="50">
        <v>2.7713289452630709</v>
      </c>
      <c r="S1743" s="50">
        <v>3.2358847694474129</v>
      </c>
      <c r="T1743" s="50">
        <v>2.7713289452630709</v>
      </c>
      <c r="U1743" s="50">
        <v>3.2358847694474129</v>
      </c>
      <c r="V1743" s="50">
        <v>1.0449999999999999</v>
      </c>
      <c r="W1743" s="50">
        <v>1.0398742800952707</v>
      </c>
      <c r="X1743" s="50">
        <v>1.0304054054054053</v>
      </c>
      <c r="Y1743" s="50">
        <v>0.95608108108108114</v>
      </c>
      <c r="Z1743" s="50">
        <v>1.04</v>
      </c>
      <c r="AA1743" s="51">
        <v>1</v>
      </c>
      <c r="AB1743" s="51">
        <v>1</v>
      </c>
      <c r="AC1743" s="51">
        <v>1</v>
      </c>
      <c r="AD1743" s="51">
        <v>1</v>
      </c>
      <c r="AE1743" s="51">
        <v>1</v>
      </c>
      <c r="AF1743" s="51">
        <v>1</v>
      </c>
      <c r="AG1743" s="52">
        <v>1</v>
      </c>
      <c r="AH1743" s="52">
        <v>1</v>
      </c>
      <c r="AI1743" s="53">
        <v>1653</v>
      </c>
      <c r="AJ1743" s="53">
        <v>1521</v>
      </c>
      <c r="AK1743" s="51">
        <v>3.04</v>
      </c>
      <c r="AL1743" s="51">
        <v>3.04</v>
      </c>
      <c r="AM1743" s="51">
        <v>3.14</v>
      </c>
      <c r="AN1743" s="51">
        <v>3.14</v>
      </c>
      <c r="AO1743" s="51">
        <v>3.273615581085306</v>
      </c>
      <c r="AP1743" s="51">
        <v>3.2873712679563063</v>
      </c>
      <c r="AQ1743" s="51">
        <v>3.2656000000000001</v>
      </c>
      <c r="AR1743" s="67">
        <v>-2.5000000000000001E-2</v>
      </c>
      <c r="AS1743" s="99" t="s">
        <v>1591</v>
      </c>
      <c r="AT1743" s="54">
        <v>3.4474141189189185</v>
      </c>
      <c r="AU1743" s="54">
        <v>3.0232278967567572</v>
      </c>
      <c r="AV1743" s="55">
        <v>3.455381944596617</v>
      </c>
      <c r="AW1743" s="55">
        <v>2.9982278967567573</v>
      </c>
      <c r="AX1743" s="56">
        <v>0.29741411891891856</v>
      </c>
      <c r="AY1743" s="56">
        <v>-2.677210324324264E-2</v>
      </c>
      <c r="AZ1743" s="56">
        <v>0.27064201567567592</v>
      </c>
      <c r="BA1743" s="56">
        <v>0.3241862221621612</v>
      </c>
      <c r="BB1743" s="61">
        <v>-131</v>
      </c>
      <c r="BC1743" s="57">
        <v>173</v>
      </c>
      <c r="BD1743" s="57">
        <v>143</v>
      </c>
      <c r="BE1743" s="57">
        <v>109</v>
      </c>
      <c r="BF1743" s="95">
        <v>0.56669681297858854</v>
      </c>
      <c r="BG1743" s="58">
        <v>0.36649480130671275</v>
      </c>
      <c r="BH1743" s="58">
        <v>0.41229410361959484</v>
      </c>
      <c r="BI1743" s="58">
        <v>0.47756985020914317</v>
      </c>
      <c r="BJ1743" s="57">
        <v>-133</v>
      </c>
      <c r="BK1743" s="57">
        <v>171</v>
      </c>
      <c r="BL1743" s="57">
        <v>141</v>
      </c>
      <c r="BM1743" s="57">
        <v>108</v>
      </c>
      <c r="BN1743" s="58">
        <v>0.57115120891033089</v>
      </c>
      <c r="BO1743" s="58">
        <v>0.36863188709047873</v>
      </c>
      <c r="BP1743" s="58">
        <v>0.41502624475502514</v>
      </c>
      <c r="BQ1743" s="58">
        <v>0.48041800791378886</v>
      </c>
      <c r="BR1743" s="36">
        <v>4</v>
      </c>
      <c r="BS1743" s="36">
        <v>5</v>
      </c>
      <c r="BT1743" s="36">
        <v>0.37107000000000001</v>
      </c>
      <c r="BU1743" s="36">
        <v>0.11513</v>
      </c>
      <c r="BV1743" s="36">
        <v>0.12287479855278099</v>
      </c>
      <c r="BW1743" s="36">
        <v>0.17816000000000001</v>
      </c>
    </row>
    <row r="1744" spans="1:75" s="36" customFormat="1" ht="16.75" customHeight="1" x14ac:dyDescent="0.2">
      <c r="A1744" s="36" t="s">
        <v>2918</v>
      </c>
      <c r="B1744" s="36">
        <v>2025020841</v>
      </c>
      <c r="C1744" s="35">
        <v>46050</v>
      </c>
      <c r="D1744" s="45" t="s">
        <v>6</v>
      </c>
      <c r="E1744" s="36" t="s">
        <v>24</v>
      </c>
      <c r="F1744" s="45">
        <v>2</v>
      </c>
      <c r="G1744" s="45">
        <v>2</v>
      </c>
      <c r="H1744" s="36" t="s">
        <v>8</v>
      </c>
      <c r="I1744" s="36" t="s">
        <v>706</v>
      </c>
      <c r="J1744" s="46" t="s">
        <v>157</v>
      </c>
      <c r="K1744" s="47">
        <v>2.96</v>
      </c>
      <c r="L1744" s="48">
        <v>0.15</v>
      </c>
      <c r="M1744" s="49">
        <v>0.1</v>
      </c>
      <c r="N1744" s="36">
        <v>3.44999999999999</v>
      </c>
      <c r="O1744" s="36">
        <v>2.9999999999999898</v>
      </c>
      <c r="P1744" s="70">
        <v>3.44999999999999</v>
      </c>
      <c r="Q1744" s="36">
        <v>2.9999999999999898</v>
      </c>
      <c r="R1744" s="50">
        <v>3.5015776345293541</v>
      </c>
      <c r="S1744" s="50">
        <v>2.7232286990386245</v>
      </c>
      <c r="T1744" s="50">
        <v>3.3965303054934735</v>
      </c>
      <c r="U1744" s="50">
        <v>2.79130941651459</v>
      </c>
      <c r="V1744" s="50">
        <v>0.96</v>
      </c>
      <c r="W1744" s="50">
        <v>0.95702751457800772</v>
      </c>
      <c r="X1744" s="50">
        <v>1.0405405405405406</v>
      </c>
      <c r="Y1744" s="50">
        <v>1.0405405405405406</v>
      </c>
      <c r="Z1744" s="50">
        <v>1</v>
      </c>
      <c r="AA1744" s="51">
        <v>0.97</v>
      </c>
      <c r="AB1744" s="51">
        <v>1.0249999999999999</v>
      </c>
      <c r="AC1744" s="51">
        <v>1</v>
      </c>
      <c r="AD1744" s="51">
        <v>1</v>
      </c>
      <c r="AE1744" s="51">
        <v>1</v>
      </c>
      <c r="AF1744" s="51">
        <v>1</v>
      </c>
      <c r="AG1744" s="52">
        <v>1</v>
      </c>
      <c r="AH1744" s="52">
        <v>1</v>
      </c>
      <c r="AI1744" s="53">
        <v>1638</v>
      </c>
      <c r="AJ1744" s="53">
        <v>1596</v>
      </c>
      <c r="AK1744" s="51">
        <v>3.58</v>
      </c>
      <c r="AL1744" s="51">
        <v>3.5666609352438652</v>
      </c>
      <c r="AM1744" s="51">
        <v>2.65</v>
      </c>
      <c r="AN1744" s="51">
        <v>2.6609843048557935</v>
      </c>
      <c r="AO1744" s="51">
        <v>2.6681587947319216</v>
      </c>
      <c r="AP1744" s="51">
        <v>2.6764192803779268</v>
      </c>
      <c r="AQ1744" s="51">
        <v>2.65</v>
      </c>
      <c r="AR1744" s="67">
        <v>7.0000000000000007E-2</v>
      </c>
      <c r="AS1744" s="99" t="s">
        <v>1591</v>
      </c>
      <c r="AT1744" s="54">
        <v>3.6082227545945948</v>
      </c>
      <c r="AU1744" s="54">
        <v>2.8340933699324324</v>
      </c>
      <c r="AV1744" s="55">
        <v>3.538222754594595</v>
      </c>
      <c r="AW1744" s="55">
        <v>2.9193288109832802</v>
      </c>
      <c r="AX1744" s="56">
        <v>0.15822275459460489</v>
      </c>
      <c r="AY1744" s="56">
        <v>-0.16590663006755735</v>
      </c>
      <c r="AZ1744" s="56">
        <v>-7.6838754729524616E-3</v>
      </c>
      <c r="BA1744" s="56">
        <v>0.32412938466216223</v>
      </c>
      <c r="BB1744" s="61">
        <v>-162</v>
      </c>
      <c r="BC1744" s="57">
        <v>-170</v>
      </c>
      <c r="BD1744" s="57">
        <v>-140</v>
      </c>
      <c r="BE1744" s="57">
        <v>-107</v>
      </c>
      <c r="BF1744" s="95">
        <v>0.61881348541484282</v>
      </c>
      <c r="BG1744" s="58">
        <v>0.63018046967131425</v>
      </c>
      <c r="BH1744" s="58">
        <v>0.58303074267623411</v>
      </c>
      <c r="BI1744" s="58">
        <v>0.51711659100364848</v>
      </c>
      <c r="BJ1744" s="57">
        <v>-148</v>
      </c>
      <c r="BK1744" s="57">
        <v>-170</v>
      </c>
      <c r="BL1744" s="57">
        <v>-140</v>
      </c>
      <c r="BM1744" s="57">
        <v>-107</v>
      </c>
      <c r="BN1744" s="58">
        <v>0.59680381484573464</v>
      </c>
      <c r="BO1744" s="58">
        <v>0.62944747919197686</v>
      </c>
      <c r="BP1744" s="58">
        <v>0.58285278893354819</v>
      </c>
      <c r="BQ1744" s="58">
        <v>0.5177479648385408</v>
      </c>
      <c r="BR1744" s="36">
        <v>4.05</v>
      </c>
      <c r="BS1744" s="36">
        <v>4.05</v>
      </c>
      <c r="BT1744" s="36">
        <v>0.49553000000000003</v>
      </c>
      <c r="BU1744" s="36">
        <v>0.17621999999999999</v>
      </c>
      <c r="BV1744" s="36">
        <v>0.191689328837158</v>
      </c>
      <c r="BW1744" s="36">
        <v>0.25691999999999998</v>
      </c>
    </row>
    <row r="1745" spans="1:75" s="36" customFormat="1" ht="16.75" customHeight="1" x14ac:dyDescent="0.2">
      <c r="A1745" s="36" t="s">
        <v>2919</v>
      </c>
      <c r="B1745" s="36">
        <v>2025020841</v>
      </c>
      <c r="C1745" s="35">
        <v>46050</v>
      </c>
      <c r="D1745" s="45" t="s">
        <v>9</v>
      </c>
      <c r="E1745" s="36" t="s">
        <v>39</v>
      </c>
      <c r="F1745" s="45">
        <v>2</v>
      </c>
      <c r="G1745" s="45">
        <v>2</v>
      </c>
      <c r="H1745" s="36" t="s">
        <v>11</v>
      </c>
      <c r="I1745" s="36" t="s">
        <v>1977</v>
      </c>
      <c r="J1745" s="46" t="s">
        <v>1929</v>
      </c>
      <c r="K1745" s="47">
        <v>2.96</v>
      </c>
      <c r="L1745" s="48">
        <v>0.15</v>
      </c>
      <c r="M1745" s="49">
        <v>0.1</v>
      </c>
      <c r="N1745" s="36">
        <v>2.9999999999999898</v>
      </c>
      <c r="O1745" s="36">
        <v>3.44999999999999</v>
      </c>
      <c r="P1745" s="70">
        <v>2.9999999999999898</v>
      </c>
      <c r="Q1745" s="36">
        <v>3.44999999999999</v>
      </c>
      <c r="R1745" s="50">
        <v>3.1651110917128165</v>
      </c>
      <c r="S1745" s="50">
        <v>3.0125304788688294</v>
      </c>
      <c r="T1745" s="50">
        <v>3.1651110917128165</v>
      </c>
      <c r="U1745" s="50">
        <v>3.0125304788688294</v>
      </c>
      <c r="V1745" s="50">
        <v>1.0275000000000001</v>
      </c>
      <c r="W1745" s="50">
        <v>1.0328904656929507</v>
      </c>
      <c r="X1745" s="50">
        <v>0.89527027027027029</v>
      </c>
      <c r="Y1745" s="50">
        <v>1.2094594594594594</v>
      </c>
      <c r="Z1745" s="50">
        <v>1.02</v>
      </c>
      <c r="AA1745" s="51">
        <v>1</v>
      </c>
      <c r="AB1745" s="51">
        <v>1</v>
      </c>
      <c r="AC1745" s="51">
        <v>1</v>
      </c>
      <c r="AD1745" s="51">
        <v>1</v>
      </c>
      <c r="AE1745" s="51">
        <v>1</v>
      </c>
      <c r="AF1745" s="51">
        <v>1</v>
      </c>
      <c r="AG1745" s="52">
        <v>1</v>
      </c>
      <c r="AH1745" s="52">
        <v>1</v>
      </c>
      <c r="AI1745" s="53">
        <v>1643</v>
      </c>
      <c r="AJ1745" s="53">
        <v>1583</v>
      </c>
      <c r="AK1745" s="51">
        <v>3.08</v>
      </c>
      <c r="AL1745" s="51">
        <v>3.0927666637569224</v>
      </c>
      <c r="AM1745" s="51">
        <v>3.08</v>
      </c>
      <c r="AN1745" s="51">
        <v>3.0698795718303242</v>
      </c>
      <c r="AO1745" s="51">
        <v>3.0450107819813774</v>
      </c>
      <c r="AP1745" s="51">
        <v>3.0491763279511015</v>
      </c>
      <c r="AQ1745" s="51">
        <v>3.1415999999999999</v>
      </c>
      <c r="AR1745" s="67">
        <v>-7.0000000000000007E-2</v>
      </c>
      <c r="AS1745" s="99" t="s">
        <v>1591</v>
      </c>
      <c r="AT1745" s="54">
        <v>2.8340933699324324</v>
      </c>
      <c r="AU1745" s="54">
        <v>3.6082227545945948</v>
      </c>
      <c r="AV1745" s="55">
        <v>2.9193288109832802</v>
      </c>
      <c r="AW1745" s="55">
        <v>3.538222754594595</v>
      </c>
      <c r="AX1745" s="56">
        <v>-0.16590663006755735</v>
      </c>
      <c r="AY1745" s="56">
        <v>0.15822275459460489</v>
      </c>
      <c r="AZ1745" s="56">
        <v>-7.6838754729524616E-3</v>
      </c>
      <c r="BA1745" s="56">
        <v>-0.32412938466216223</v>
      </c>
      <c r="BB1745" s="61">
        <v>162</v>
      </c>
      <c r="BC1745" s="57">
        <v>170</v>
      </c>
      <c r="BD1745" s="57">
        <v>140</v>
      </c>
      <c r="BE1745" s="57">
        <v>107</v>
      </c>
      <c r="BF1745" s="95">
        <v>0.38118651458515718</v>
      </c>
      <c r="BG1745" s="58">
        <v>0.36981953032868581</v>
      </c>
      <c r="BH1745" s="58">
        <v>0.41696925732376589</v>
      </c>
      <c r="BI1745" s="58">
        <v>0.48288340899635152</v>
      </c>
      <c r="BJ1745" s="57">
        <v>148</v>
      </c>
      <c r="BK1745" s="57">
        <v>170</v>
      </c>
      <c r="BL1745" s="57">
        <v>140</v>
      </c>
      <c r="BM1745" s="57">
        <v>107</v>
      </c>
      <c r="BN1745" s="58">
        <v>0.40319618515426536</v>
      </c>
      <c r="BO1745" s="58">
        <v>0.3705525208080232</v>
      </c>
      <c r="BP1745" s="58">
        <v>0.41714721106645186</v>
      </c>
      <c r="BQ1745" s="58">
        <v>0.48225203516145926</v>
      </c>
      <c r="BR1745" s="36">
        <v>4.05</v>
      </c>
      <c r="BS1745" s="36">
        <v>4.0999999999999996</v>
      </c>
      <c r="BT1745" s="36">
        <v>0.49034</v>
      </c>
      <c r="BU1745" s="36">
        <v>0.17158999999999999</v>
      </c>
      <c r="BV1745" s="36">
        <v>0.18639943512030799</v>
      </c>
      <c r="BW1745" s="36">
        <v>0.25103999999999999</v>
      </c>
    </row>
    <row r="1746" spans="1:75" s="36" customFormat="1" ht="16.75" customHeight="1" x14ac:dyDescent="0.2">
      <c r="A1746" s="36" t="s">
        <v>2920</v>
      </c>
      <c r="B1746" s="36">
        <v>2025020842</v>
      </c>
      <c r="C1746" s="35">
        <v>46050</v>
      </c>
      <c r="D1746" s="45" t="s">
        <v>6</v>
      </c>
      <c r="E1746" s="36" t="s">
        <v>20</v>
      </c>
      <c r="F1746" s="45">
        <v>1</v>
      </c>
      <c r="G1746" s="45">
        <v>1</v>
      </c>
      <c r="H1746" s="36" t="s">
        <v>46</v>
      </c>
      <c r="I1746" s="36" t="s">
        <v>1301</v>
      </c>
      <c r="J1746" s="46" t="s">
        <v>1168</v>
      </c>
      <c r="K1746" s="47">
        <v>2.96</v>
      </c>
      <c r="L1746" s="48">
        <v>0.15</v>
      </c>
      <c r="M1746" s="49">
        <v>0.1</v>
      </c>
      <c r="N1746" s="36">
        <v>2.8999999999999901</v>
      </c>
      <c r="O1746" s="36">
        <v>3.2999999999999901</v>
      </c>
      <c r="P1746" s="70">
        <v>2.8999999999999901</v>
      </c>
      <c r="Q1746" s="36">
        <v>3.2999999999999901</v>
      </c>
      <c r="R1746" s="50">
        <v>3.0236858533324513</v>
      </c>
      <c r="S1746" s="50">
        <v>2.9635091564810692</v>
      </c>
      <c r="T1746" s="50">
        <v>2.8422647021325043</v>
      </c>
      <c r="U1746" s="50">
        <v>3.1116846143051227</v>
      </c>
      <c r="V1746" s="50">
        <v>0.95</v>
      </c>
      <c r="W1746" s="50">
        <v>0.95302926576458757</v>
      </c>
      <c r="X1746" s="50">
        <v>1</v>
      </c>
      <c r="Y1746" s="50">
        <v>0.98310810810810811</v>
      </c>
      <c r="Z1746" s="50">
        <v>1.06</v>
      </c>
      <c r="AA1746" s="51">
        <v>0.94</v>
      </c>
      <c r="AB1746" s="51">
        <v>1.05</v>
      </c>
      <c r="AC1746" s="51">
        <v>1</v>
      </c>
      <c r="AD1746" s="51">
        <v>1</v>
      </c>
      <c r="AE1746" s="51">
        <v>1</v>
      </c>
      <c r="AF1746" s="51">
        <v>1</v>
      </c>
      <c r="AG1746" s="52">
        <v>1</v>
      </c>
      <c r="AH1746" s="52">
        <v>1</v>
      </c>
      <c r="AI1746" s="53">
        <v>1651</v>
      </c>
      <c r="AJ1746" s="53">
        <v>1576</v>
      </c>
      <c r="AK1746" s="51">
        <v>2.7921235227581174</v>
      </c>
      <c r="AL1746" s="51">
        <v>2.8241365550762683</v>
      </c>
      <c r="AM1746" s="51">
        <v>3.0689431780822356</v>
      </c>
      <c r="AN1746" s="51">
        <v>3.0531280748420606</v>
      </c>
      <c r="AO1746" s="51">
        <v>3.2685534370464882</v>
      </c>
      <c r="AP1746" s="51">
        <v>3.2494683773700048</v>
      </c>
      <c r="AQ1746" s="51">
        <v>3.25307976876717</v>
      </c>
      <c r="AR1746" s="67">
        <v>0.04</v>
      </c>
      <c r="AS1746" s="99" t="s">
        <v>1591</v>
      </c>
      <c r="AT1746" s="54">
        <v>2.7093979670141022</v>
      </c>
      <c r="AU1746" s="54">
        <v>3.3736446205859192</v>
      </c>
      <c r="AV1746" s="55">
        <v>2.6693979670141021</v>
      </c>
      <c r="AW1746" s="55">
        <v>3.4174054989919322</v>
      </c>
      <c r="AX1746" s="56">
        <v>-0.19060203298588796</v>
      </c>
      <c r="AY1746" s="56">
        <v>7.3644620585929133E-2</v>
      </c>
      <c r="AZ1746" s="56">
        <v>-0.11695741239995883</v>
      </c>
      <c r="BA1746" s="56">
        <v>-0.26424665357181709</v>
      </c>
      <c r="BB1746" s="61">
        <v>155</v>
      </c>
      <c r="BC1746" s="57">
        <v>-136</v>
      </c>
      <c r="BD1746" s="57">
        <v>-109</v>
      </c>
      <c r="BE1746" s="57">
        <v>117</v>
      </c>
      <c r="BF1746" s="95">
        <v>0.39282114130061779</v>
      </c>
      <c r="BG1746" s="58">
        <v>0.57595276572219345</v>
      </c>
      <c r="BH1746" s="58">
        <v>0.52065232149429597</v>
      </c>
      <c r="BI1746" s="58">
        <v>0.46058814249801694</v>
      </c>
      <c r="BJ1746" s="57">
        <v>162</v>
      </c>
      <c r="BK1746" s="57">
        <v>-135</v>
      </c>
      <c r="BL1746" s="57">
        <v>-108</v>
      </c>
      <c r="BM1746" s="57">
        <v>118</v>
      </c>
      <c r="BN1746" s="58">
        <v>0.38138293813664809</v>
      </c>
      <c r="BO1746" s="58">
        <v>0.57449538056036897</v>
      </c>
      <c r="BP1746" s="58">
        <v>0.51905701846781038</v>
      </c>
      <c r="BQ1746" s="58">
        <v>0.45921536945851926</v>
      </c>
      <c r="BR1746" s="36">
        <v>4.05</v>
      </c>
      <c r="BS1746" s="36">
        <v>4.1500000000000004</v>
      </c>
      <c r="BT1746" s="36">
        <v>0.47859000000000002</v>
      </c>
      <c r="BU1746" s="36">
        <v>0.16839000000000001</v>
      </c>
      <c r="BV1746" s="36">
        <v>0.18220279379781201</v>
      </c>
      <c r="BW1746" s="36">
        <v>0.2442</v>
      </c>
    </row>
    <row r="1747" spans="1:75" s="36" customFormat="1" ht="16.75" customHeight="1" x14ac:dyDescent="0.2">
      <c r="A1747" s="36" t="s">
        <v>2921</v>
      </c>
      <c r="B1747" s="36">
        <v>2025020842</v>
      </c>
      <c r="C1747" s="35">
        <v>46050</v>
      </c>
      <c r="D1747" s="45" t="s">
        <v>9</v>
      </c>
      <c r="E1747" s="36" t="s">
        <v>37</v>
      </c>
      <c r="F1747" s="45">
        <v>1</v>
      </c>
      <c r="G1747" s="45">
        <v>1</v>
      </c>
      <c r="H1747" s="36" t="s">
        <v>47</v>
      </c>
      <c r="I1747" s="36" t="s">
        <v>489</v>
      </c>
      <c r="J1747" s="46" t="s">
        <v>176</v>
      </c>
      <c r="K1747" s="47">
        <v>2.96</v>
      </c>
      <c r="L1747" s="48">
        <v>0.15</v>
      </c>
      <c r="M1747" s="49">
        <v>0.1</v>
      </c>
      <c r="N1747" s="36">
        <v>3.2999999999999901</v>
      </c>
      <c r="O1747" s="36">
        <v>2.8999999999999901</v>
      </c>
      <c r="P1747" s="70">
        <v>3.2999999999999901</v>
      </c>
      <c r="Q1747" s="36">
        <v>2.8999999999999901</v>
      </c>
      <c r="R1747" s="50">
        <v>2.8100264960750692</v>
      </c>
      <c r="S1747" s="50">
        <v>3.2054850198829858</v>
      </c>
      <c r="T1747" s="50">
        <v>2.7257257011928169</v>
      </c>
      <c r="U1747" s="50">
        <v>3.2375398700818159</v>
      </c>
      <c r="V1747" s="50">
        <v>1.048</v>
      </c>
      <c r="W1747" s="50">
        <v>1.0491546019013618</v>
      </c>
      <c r="X1747" s="50">
        <v>1.0368051277304851</v>
      </c>
      <c r="Y1747" s="50">
        <v>0.9432849739047694</v>
      </c>
      <c r="Z1747" s="50">
        <v>1.06</v>
      </c>
      <c r="AA1747" s="51">
        <v>0.97</v>
      </c>
      <c r="AB1747" s="51">
        <v>1.01</v>
      </c>
      <c r="AC1747" s="51">
        <v>1</v>
      </c>
      <c r="AD1747" s="51">
        <v>1</v>
      </c>
      <c r="AE1747" s="51">
        <v>1</v>
      </c>
      <c r="AF1747" s="51">
        <v>1</v>
      </c>
      <c r="AG1747" s="52">
        <v>1</v>
      </c>
      <c r="AH1747" s="52">
        <v>1</v>
      </c>
      <c r="AI1747" s="53">
        <v>1654</v>
      </c>
      <c r="AJ1747" s="53">
        <v>1579</v>
      </c>
      <c r="AK1747" s="51">
        <v>2.91</v>
      </c>
      <c r="AL1747" s="51">
        <v>2.8937394624880266</v>
      </c>
      <c r="AM1747" s="51">
        <v>2.96</v>
      </c>
      <c r="AN1747" s="51">
        <v>2.9968227529824478</v>
      </c>
      <c r="AO1747" s="51">
        <v>3.133417893544852</v>
      </c>
      <c r="AP1747" s="51">
        <v>3.1730773276745188</v>
      </c>
      <c r="AQ1747" s="51">
        <v>3.1375999999999999</v>
      </c>
      <c r="AR1747" s="67">
        <v>-0.04</v>
      </c>
      <c r="AS1747" s="99" t="s">
        <v>1591</v>
      </c>
      <c r="AT1747" s="54">
        <v>3.3736446205859192</v>
      </c>
      <c r="AU1747" s="54">
        <v>2.7093979670141022</v>
      </c>
      <c r="AV1747" s="55">
        <v>3.4174054989919322</v>
      </c>
      <c r="AW1747" s="55">
        <v>2.6693979670141021</v>
      </c>
      <c r="AX1747" s="56">
        <v>7.3644620585929133E-2</v>
      </c>
      <c r="AY1747" s="56">
        <v>-0.19060203298588796</v>
      </c>
      <c r="AZ1747" s="56">
        <v>-0.11695741239995883</v>
      </c>
      <c r="BA1747" s="56">
        <v>0.26424665357181709</v>
      </c>
      <c r="BB1747" s="61">
        <v>-155</v>
      </c>
      <c r="BC1747" s="57">
        <v>136</v>
      </c>
      <c r="BD1747" s="57">
        <v>109</v>
      </c>
      <c r="BE1747" s="57">
        <v>-117</v>
      </c>
      <c r="BF1747" s="95">
        <v>0.60717885869938226</v>
      </c>
      <c r="BG1747" s="58">
        <v>0.4240472342778065</v>
      </c>
      <c r="BH1747" s="58">
        <v>0.47934767850570403</v>
      </c>
      <c r="BI1747" s="58">
        <v>0.53941185750198306</v>
      </c>
      <c r="BJ1747" s="57">
        <v>-162</v>
      </c>
      <c r="BK1747" s="57">
        <v>135</v>
      </c>
      <c r="BL1747" s="57">
        <v>108</v>
      </c>
      <c r="BM1747" s="57">
        <v>-118</v>
      </c>
      <c r="BN1747" s="58">
        <v>0.61861706186335197</v>
      </c>
      <c r="BO1747" s="58">
        <v>0.42550461943963108</v>
      </c>
      <c r="BP1747" s="58">
        <v>0.48094298153218962</v>
      </c>
      <c r="BQ1747" s="58">
        <v>0.54078463054148074</v>
      </c>
      <c r="BR1747" s="36">
        <v>4.05</v>
      </c>
      <c r="BS1747" s="36">
        <v>4.2</v>
      </c>
      <c r="BT1747" s="36">
        <v>0.47643000000000002</v>
      </c>
      <c r="BU1747" s="36">
        <v>0.16374</v>
      </c>
      <c r="BV1747" s="36">
        <v>0.17780432185905001</v>
      </c>
      <c r="BW1747" s="36">
        <v>0.24284</v>
      </c>
    </row>
    <row r="1748" spans="1:75" ht="16.75" customHeight="1" x14ac:dyDescent="0.2">
      <c r="A1748" t="str">
        <f t="shared" ref="A1748:A1791" si="11">B1748&amp;" "&amp;E1748</f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ref="I1748:I1770" si="12">E1748&amp;" "&amp;J1748</f>
        <v>CHI Arvid Soderblom</v>
      </c>
      <c r="J1748" s="33" t="s">
        <v>303</v>
      </c>
      <c r="K1748" s="14">
        <v>2.96</v>
      </c>
      <c r="L1748" s="13">
        <v>0.15</v>
      </c>
      <c r="M1748" s="28">
        <v>0.1</v>
      </c>
      <c r="N1748">
        <f>IFERROR(_xlfn.XLOOKUP(A1748,Params!A:A,Params!D:D),0)</f>
        <v>2.69999999999999</v>
      </c>
      <c r="O1748">
        <f t="shared" ref="O1748" si="13">N1749</f>
        <v>3.44999999999999</v>
      </c>
      <c r="P1748" s="68">
        <f t="shared" ref="P1748:P1777" si="14">N1748</f>
        <v>2.69999999999999</v>
      </c>
      <c r="Q1748">
        <f t="shared" ref="Q1748" si="15">P1749</f>
        <v>3.44999999999999</v>
      </c>
      <c r="R1748" s="5">
        <f t="shared" ref="R1748" si="16">N1748/W1748/X1748/Z1749/AB1749/AA1748</f>
        <v>2.6271285241159594</v>
      </c>
      <c r="S1748" s="5">
        <f t="shared" ref="S1748" si="17">O1748/W1749/Y1748/Z1748/AA1749/AB1748</f>
        <v>3.1131826438807191</v>
      </c>
      <c r="T1748" s="5">
        <f t="shared" ref="T1748" si="18">P1748/W1748/X1748/Z1749/AB1749</f>
        <v>2.5877215962542199</v>
      </c>
      <c r="U1748" s="5">
        <f t="shared" ref="U1748" si="19">Q1748/W1749/Y1748/Z1748/AA1749</f>
        <v>3.1131826438807191</v>
      </c>
      <c r="V1748" s="5">
        <f>_xlfn.XLOOKUP(H1748,'Rest - Home'!A:A,'Rest - Home'!B:B)</f>
        <v>0.97</v>
      </c>
      <c r="W1748" s="5">
        <f>_xlfn.XLOOKUP(H1748,'Rest - Home'!A:A,'Rest - Home'!C:C)</f>
        <v>0.95751047349149665</v>
      </c>
      <c r="X1748" s="5">
        <f t="shared" ref="X1748" si="20">AM1749/K1748</f>
        <v>1.0474760028117447</v>
      </c>
      <c r="Y1748" s="5">
        <f t="shared" ref="Y1748" si="21">AK1749/K1748</f>
        <v>1.0304054054054053</v>
      </c>
      <c r="Z1748" s="5">
        <f>IF(J1748="",1,(_xlfn.XLOOKUP(I1748,Goalies!B:B,Goalies!J:J)))</f>
        <v>1.05</v>
      </c>
      <c r="AA1748" s="23">
        <v>0.98499999999999999</v>
      </c>
      <c r="AB1748" s="23">
        <v>1</v>
      </c>
      <c r="AC1748" s="23">
        <f>_xlfn.XLOOKUP(E1748,'Game Adjustments'!A:A,'Game Adjustments'!B:B)</f>
        <v>1</v>
      </c>
      <c r="AD1748" s="23">
        <f>_xlfn.XLOOKUP(E1748,'Game Adjustments'!A:A,'Game Adjustments'!C:C)</f>
        <v>1</v>
      </c>
      <c r="AE1748" s="23">
        <f>IF(D1748="A",_xlfn.XLOOKUP(E1748,'Rest - Home'!F:F,'Rest - Home'!J:J),_xlfn.XLOOKUP(E1748,'Rest - Home'!F:F,'Rest - Home'!I:I))</f>
        <v>1</v>
      </c>
      <c r="AF1748" s="23">
        <f>IF(D1748="A",_xlfn.XLOOKUP(E1748,'Rest - Home'!F:F,'Rest - Home'!L:L),_xlfn.XLOOKUP(E1748,'Rest - Home'!F:F,'Rest - Home'!K:K))</f>
        <v>1</v>
      </c>
      <c r="AG1748" s="26">
        <v>1</v>
      </c>
      <c r="AH1748" s="26">
        <v>1</v>
      </c>
      <c r="AI1748" s="53" cm="1">
        <f t="array" ref="AI1748">MAX(IF($E$63:E1747=E1748,ROW($E$63:E1747)-MIN(ROW($E$63:E1747))+1))</f>
        <v>1672</v>
      </c>
      <c r="AJ1748" s="53" cm="1">
        <f t="array" ref="AJ1748">MAX(IF($I$105:I1747=I1748,ROW($I$105:I1747)-MIN(ROW($I$105:I1747))+1))</f>
        <v>1563</v>
      </c>
      <c r="AK1748" s="23">
        <f>IF(AI1748=0,_xlfn.XLOOKUP(E1748,'Starting GF'!A:A,'Starting GF'!B:B),INDEX($AL$63:$AL1748,AI1748))</f>
        <v>2.6773769988108924</v>
      </c>
      <c r="AL1748" s="23">
        <f t="shared" ref="AL1748:AL1777" si="22">IF(R1748=0,AK1748,R1748*L1748*(1-M1748)+T1748*L1748*M1748+AK1748*(1-L1748))</f>
        <v>2.6692486236887261</v>
      </c>
      <c r="AM1748" s="23">
        <f>IF(AI1748=0,_xlfn.XLOOKUP(E1748,'Starting GF'!A:A,'Starting GF'!C:C),INDEX($AN$63:$AN1748,AI1748))</f>
        <v>3.3229987012333995</v>
      </c>
      <c r="AN1748" s="23">
        <v>3.32</v>
      </c>
      <c r="AO1748" s="23">
        <f>IF(AJ1748=0,_xlfn.XLOOKUP(I1748,Goalies!B:B,Goalies!I:I),INDEX($AP$105:$AP1748,AJ1748))</f>
        <v>3.4604196818253712</v>
      </c>
      <c r="AP1748" s="23">
        <f t="shared" ref="AP1748:AP1777" si="23">IF(S1748=0,AO1748,S1748*L1748*Z1748+AO1748*(1-L1748))</f>
        <v>3.4316829959627784</v>
      </c>
      <c r="AQ1748" s="23">
        <f t="shared" ref="AQ1748:AQ1777" si="24">AM1748*Z1748</f>
        <v>3.4891486362950697</v>
      </c>
      <c r="AR1748" s="66">
        <v>-0.05</v>
      </c>
      <c r="AS1748" s="96" t="s">
        <v>1591</v>
      </c>
      <c r="AT1748" s="20">
        <f t="shared" ref="AT1748" si="25">(AK1748*V1748*X1748*Z1749*AA1748*AB1749*AC1748*AD1749*AG1748*AH1749)+AR1748</f>
        <v>2.7375340021889016</v>
      </c>
      <c r="AU1748" s="20">
        <f t="shared" ref="AU1748" si="26">AT1749</f>
        <v>3.7506679581641849</v>
      </c>
      <c r="AV1748" s="12">
        <f t="shared" ref="AV1748" si="27">AK1748*V1748*X1748*Z1749*AA1748*AB1749</f>
        <v>2.7875340021889015</v>
      </c>
      <c r="AW1748" s="12">
        <f t="shared" ref="AW1748" si="28">AV1749</f>
        <v>3.682516199873318</v>
      </c>
      <c r="AX1748" s="8">
        <f t="shared" ref="AX1748:AX1777" si="29">(AT1748-N1748)</f>
        <v>3.7534002188911675E-2</v>
      </c>
      <c r="AY1748" s="8">
        <f t="shared" ref="AY1748:AY1777" si="30">(AU1748-O1748)</f>
        <v>0.30066795816419489</v>
      </c>
      <c r="AZ1748" s="8">
        <f t="shared" ref="AZ1748:AZ1777" si="31">SUM(AX1748:AY1748)</f>
        <v>0.33820196035310657</v>
      </c>
      <c r="BA1748" s="8">
        <f t="shared" ref="BA1748:BA1777" si="32">AX1748-AY1748</f>
        <v>-0.26313395597528322</v>
      </c>
      <c r="BB1748" s="62">
        <f t="shared" ref="BB1748:BB1777" si="33">IF(BF1748=0.5,100,IF(BF1748&gt;0.5,-ROUND(100*BF1748/(1-BF1748),0),ROUND(100*(1-BF1748)/BF1748,0)))</f>
        <v>187</v>
      </c>
      <c r="BC1748" s="21">
        <f t="shared" ref="BC1748:BC1777" si="34">IF(BG1748=0.5,100,IF(BG1748&gt;0.5,-ROUND(100*BG1748/(1-BG1748),0),ROUND(100*(1-BG1748)/BG1748,0)))</f>
        <v>-172</v>
      </c>
      <c r="BD1748" s="21">
        <f t="shared" ref="BD1748:BD1777" si="35">IF(BH1748=0.5,100,IF(BH1748&gt;0.5,-ROUND(100*BH1748/(1-BH1748),0),ROUND(100*(1-BH1748)/BH1748,0)))</f>
        <v>-142</v>
      </c>
      <c r="BE1748" s="21">
        <f t="shared" ref="BE1748:BE1777" si="36">IF(BI1748=0.5,100,IF(BI1748&gt;0.5,-ROUND(100*BI1748/(1-BI1748),0),ROUND(100*(1-BI1748)/BI1748,0)))</f>
        <v>-108</v>
      </c>
      <c r="BF1748" s="94">
        <f t="shared" ref="BF1748" si="37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IF(AT1748&gt;AT1749, 1-_xlpm.interp, _xlpm.interp)
)</f>
        <v>0.34825046912156965</v>
      </c>
      <c r="BG1748" s="22">
        <f t="shared" ref="BG1748:BI1812" si="38">1-BG1749</f>
        <v>0.6328839911552373</v>
      </c>
      <c r="BH1748" s="22">
        <f t="shared" si="38"/>
        <v>0.58630853501208624</v>
      </c>
      <c r="BI1748" s="22">
        <f t="shared" si="38"/>
        <v>0.52030416441048133</v>
      </c>
      <c r="BJ1748" s="21">
        <f t="shared" ref="BJ1748:BJ1777" si="39">IF(BN1748=0.5,100,IF(BN1748&gt;0.5,-ROUND(100*BN1748/(1-BN1748),0),ROUND(100*(1-BN1748)/BN1748,0)))</f>
        <v>174</v>
      </c>
      <c r="BK1748" s="21">
        <f t="shared" ref="BK1748:BK1777" si="40">IF(BO1748=0.5,100,IF(BO1748&gt;0.5,-ROUND(100*BO1748/(1-BO1748),0),ROUND(100*(1-BO1748)/BO1748,0)))</f>
        <v>-172</v>
      </c>
      <c r="BL1748" s="21">
        <f t="shared" ref="BL1748:BL1777" si="41">IF(BP1748=0.5,100,IF(BP1748&gt;0.5,-ROUND(100*BP1748/(1-BP1748),0),ROUND(100*(1-BP1748)/BP1748,0)))</f>
        <v>-142</v>
      </c>
      <c r="BM1748" s="21">
        <f t="shared" ref="BM1748:BM1777" si="42">IF(BQ1748=0.5,100,IF(BQ1748&gt;0.5,-ROUND(100*BQ1748/(1-BQ1748),0),ROUND(100*(1-BQ1748)/BQ1748,0)))</f>
        <v>-109</v>
      </c>
      <c r="BN1748" s="22">
        <f t="shared" ref="BN1748" si="43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IF(AV1748&gt;AV1749, 1-_xlpm.interp, _xlpm.interp)
)</f>
        <v>0.36449689935434482</v>
      </c>
      <c r="BO1748" s="22">
        <f t="shared" ref="BO1748:BQ1812" si="44">1-BO1749</f>
        <v>0.63296497708467836</v>
      </c>
      <c r="BP1748" s="22">
        <f t="shared" si="44"/>
        <v>0.58648697404018879</v>
      </c>
      <c r="BQ1748" s="22">
        <f t="shared" si="44"/>
        <v>0.520572010963814</v>
      </c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11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2"/>
        <v>PIT Arturs Silovs</v>
      </c>
      <c r="J1749" s="33" t="s">
        <v>232</v>
      </c>
      <c r="K1749" s="14">
        <v>2.96</v>
      </c>
      <c r="L1749" s="13">
        <v>0.15</v>
      </c>
      <c r="M1749" s="28">
        <v>0.1</v>
      </c>
      <c r="N1749">
        <f>IFERROR(_xlfn.XLOOKUP(A1749,Params!A:A,Params!D:D),0)</f>
        <v>3.44999999999999</v>
      </c>
      <c r="O1749">
        <f t="shared" ref="O1749" si="45">N1748</f>
        <v>2.69999999999999</v>
      </c>
      <c r="P1749" s="68">
        <f t="shared" si="14"/>
        <v>3.44999999999999</v>
      </c>
      <c r="Q1749">
        <f t="shared" ref="Q1749" si="46">P1748</f>
        <v>2.69999999999999</v>
      </c>
      <c r="R1749" s="5">
        <f t="shared" ref="R1749" si="47">N1749/W1749/X1749/Z1748/AB1748/AA1749</f>
        <v>2.8574212383266508</v>
      </c>
      <c r="S1749" s="5">
        <f t="shared" ref="S1749" si="48">O1749/W1748/Y1749/Z1749/AA1748/AB1749</f>
        <v>3.0423388623067389</v>
      </c>
      <c r="T1749" s="5">
        <f t="shared" ref="T1749" si="49">P1749/W1749/X1749/Z1748/AB1748</f>
        <v>2.8145599197517512</v>
      </c>
      <c r="U1749" s="5">
        <f t="shared" ref="U1749" si="50">Q1749/W1748/Y1749/Z1749/AA1748</f>
        <v>3.0727622509298063</v>
      </c>
      <c r="V1749" s="5">
        <f>_xlfn.XLOOKUP(H1749,'Rest - Home'!A:A,'Rest - Home'!B:B)</f>
        <v>1.0449999999999999</v>
      </c>
      <c r="W1749" s="5">
        <f>_xlfn.XLOOKUP(H1749,'Rest - Home'!A:A,'Rest - Home'!C:C)</f>
        <v>1.0398742800952707</v>
      </c>
      <c r="X1749" s="5">
        <f t="shared" ref="X1749" si="51">AM1748/K1749</f>
        <v>1.122634696362635</v>
      </c>
      <c r="Y1749" s="5">
        <f t="shared" ref="Y1749" si="52">AK1748/K1749</f>
        <v>0.90451925635503128</v>
      </c>
      <c r="Z1749" s="5">
        <f>IF(J1749="",1,(_xlfn.XLOOKUP(I1749,Goalies!B:B,Goalies!J:J)))</f>
        <v>1.03</v>
      </c>
      <c r="AA1749" s="23">
        <v>0.98499999999999999</v>
      </c>
      <c r="AB1749" s="23">
        <v>1.01</v>
      </c>
      <c r="AC1749" s="23">
        <f>_xlfn.XLOOKUP(E1749,'Game Adjustments'!A:A,'Game Adjustments'!B:B)</f>
        <v>1</v>
      </c>
      <c r="AD1749" s="23">
        <f>_xlfn.XLOOKUP(E1749,'Game Adjustments'!A:A,'Game Adjustments'!C:C)</f>
        <v>1</v>
      </c>
      <c r="AE1749" s="23">
        <f>IF(D1749="A",_xlfn.XLOOKUP(E1749,'Rest - Home'!F:F,'Rest - Home'!J:J),_xlfn.XLOOKUP(E1749,'Rest - Home'!F:F,'Rest - Home'!I:I))</f>
        <v>1</v>
      </c>
      <c r="AF1749" s="23">
        <f>IF(D1749="A",_xlfn.XLOOKUP(E1749,'Rest - Home'!F:F,'Rest - Home'!L:L),_xlfn.XLOOKUP(E1749,'Rest - Home'!F:F,'Rest - Home'!K:K))</f>
        <v>1</v>
      </c>
      <c r="AG1749" s="26">
        <v>1</v>
      </c>
      <c r="AH1749" s="26">
        <v>1</v>
      </c>
      <c r="AI1749" s="53" cm="1">
        <f t="array" ref="AI1749">MAX(IF($E$63:E1748=E1749,ROW($E$63:E1748)-MIN(ROW($E$63:E1748))+1))</f>
        <v>1644</v>
      </c>
      <c r="AJ1749" s="53" cm="1">
        <f t="array" ref="AJ1749">MAX(IF($I$105:I1748=I1749,ROW($I$105:I1748)-MIN(ROW($I$105:I1748))+1))</f>
        <v>1558</v>
      </c>
      <c r="AK1749" s="23">
        <f>IF(AI1749=0,_xlfn.XLOOKUP(E1749,'Starting GF'!A:A,'Starting GF'!B:B),INDEX($AL$63:$AL1749,AI1749))</f>
        <v>3.05</v>
      </c>
      <c r="AL1749" s="23">
        <v>3.05</v>
      </c>
      <c r="AM1749" s="23">
        <f>IF(AI1749=0,_xlfn.XLOOKUP(E1749,'Starting GF'!A:A,'Starting GF'!C:C),INDEX($AN$63:$AN1749,AI1749))</f>
        <v>3.1005289683227644</v>
      </c>
      <c r="AN1749" s="23">
        <f t="shared" ref="AN1749:AN1774" si="53">IF(S1749=0,AM1749,S1749*L1749+AM1749*(1-L1749))</f>
        <v>3.0918004524203608</v>
      </c>
      <c r="AO1749" s="23">
        <f>IF(AJ1749=0,_xlfn.XLOOKUP(I1749,Goalies!B:B,Goalies!I:I),INDEX($AP$105:$AP1749,AJ1749))</f>
        <v>3.2569262626871502</v>
      </c>
      <c r="AP1749" s="23">
        <f t="shared" si="23"/>
        <v>3.2384286775104685</v>
      </c>
      <c r="AQ1749" s="23">
        <f t="shared" si="24"/>
        <v>3.1935448373724475</v>
      </c>
      <c r="AR1749" s="66">
        <v>0.05</v>
      </c>
      <c r="AS1749" s="96" t="s">
        <v>1591</v>
      </c>
      <c r="AT1749" s="20">
        <f t="shared" ref="AT1749" si="54">(AK1749*V1749*X1749*Z1748*AA1749*AB1748*AC1749*AD1748*AG1749*AH1748)+AR1749</f>
        <v>3.7506679581641849</v>
      </c>
      <c r="AU1749" s="20">
        <f t="shared" ref="AU1749" si="55">AT1748</f>
        <v>2.7375340021889016</v>
      </c>
      <c r="AV1749" s="12">
        <f t="shared" ref="AV1749" si="56">AK1749*W1749*X1749*Z1748*AA1749*AB1748</f>
        <v>3.682516199873318</v>
      </c>
      <c r="AW1749" s="12">
        <f t="shared" ref="AW1749" si="57">AV1748</f>
        <v>2.7875340021889015</v>
      </c>
      <c r="AX1749" s="8">
        <f t="shared" si="29"/>
        <v>0.30066795816419489</v>
      </c>
      <c r="AY1749" s="8">
        <f t="shared" si="30"/>
        <v>3.7534002188911675E-2</v>
      </c>
      <c r="AZ1749" s="8">
        <f t="shared" si="31"/>
        <v>0.33820196035310657</v>
      </c>
      <c r="BA1749" s="8">
        <f t="shared" si="32"/>
        <v>0.26313395597528322</v>
      </c>
      <c r="BB1749" s="62">
        <f t="shared" si="33"/>
        <v>-187</v>
      </c>
      <c r="BC1749" s="21">
        <f t="shared" si="34"/>
        <v>172</v>
      </c>
      <c r="BD1749" s="21">
        <f t="shared" si="35"/>
        <v>142</v>
      </c>
      <c r="BE1749" s="21">
        <f t="shared" si="36"/>
        <v>108</v>
      </c>
      <c r="BF1749" s="94">
        <f t="shared" ref="BF1749:BF1813" si="58">1-BF1748</f>
        <v>0.65174953087843035</v>
      </c>
      <c r="BG1749" s="22">
        <f t="shared" ref="BG1749" si="59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0.3671160088447627</v>
      </c>
      <c r="BH1749" s="22">
        <f t="shared" ref="BH1749" si="60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0.41369146498791382</v>
      </c>
      <c r="BI1749" s="22">
        <f t="shared" ref="BI1749" si="61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0.47969583558951867</v>
      </c>
      <c r="BJ1749" s="21">
        <f t="shared" si="39"/>
        <v>-174</v>
      </c>
      <c r="BK1749" s="21">
        <f t="shared" si="40"/>
        <v>172</v>
      </c>
      <c r="BL1749" s="21">
        <f t="shared" si="41"/>
        <v>142</v>
      </c>
      <c r="BM1749" s="21">
        <f t="shared" si="42"/>
        <v>109</v>
      </c>
      <c r="BN1749" s="22">
        <f t="shared" ref="BN1749:BN1813" si="62">1-BN1748</f>
        <v>0.63550310064565518</v>
      </c>
      <c r="BO1749" s="22">
        <f t="shared" ref="BO1749" si="63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0.36703502291532164</v>
      </c>
      <c r="BP1749" s="22">
        <f t="shared" ref="BP1749" si="64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0.41351302595981121</v>
      </c>
      <c r="BQ1749" s="22">
        <f t="shared" ref="BQ1749" si="65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0.479427989036186</v>
      </c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11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2"/>
        <v>COL Scott Wedgewood</v>
      </c>
      <c r="J1750" s="33" t="s">
        <v>158</v>
      </c>
      <c r="K1750" s="14">
        <v>2.96</v>
      </c>
      <c r="L1750" s="13">
        <v>0.15</v>
      </c>
      <c r="M1750" s="28">
        <v>0.1</v>
      </c>
      <c r="N1750">
        <f>IFERROR(_xlfn.XLOOKUP(A1750,Params!A:A,Params!D:D),0)</f>
        <v>3.3499999999999899</v>
      </c>
      <c r="O1750">
        <f t="shared" ref="O1750" si="66">N1751</f>
        <v>3.1499999999999901</v>
      </c>
      <c r="P1750" s="68">
        <f t="shared" si="14"/>
        <v>3.3499999999999899</v>
      </c>
      <c r="Q1750">
        <f t="shared" ref="Q1750" si="67">P1751</f>
        <v>3.1499999999999901</v>
      </c>
      <c r="R1750" s="5">
        <f t="shared" ref="R1750" si="68">N1750/W1750/X1750/Z1751/AB1751/AA1750</f>
        <v>3.566912676363311</v>
      </c>
      <c r="S1750" s="5">
        <f t="shared" ref="S1750" si="69">O1750/W1751/Y1750/Z1750/AA1751/AB1750</f>
        <v>2.7723673889551326</v>
      </c>
      <c r="T1750" s="5">
        <f t="shared" ref="T1750" si="70">P1750/W1750/X1750/Z1751/AB1751</f>
        <v>3.4599052960724115</v>
      </c>
      <c r="U1750" s="5">
        <f t="shared" ref="U1750" si="71">Q1750/W1751/Y1750/Z1750/AA1751</f>
        <v>2.8416765736790106</v>
      </c>
      <c r="V1750" s="5">
        <f>_xlfn.XLOOKUP(H1750,'Rest - Home'!A:A,'Rest - Home'!B:B)</f>
        <v>0.95</v>
      </c>
      <c r="W1750" s="5">
        <f>_xlfn.XLOOKUP(H1750,'Rest - Home'!A:A,'Rest - Home'!C:C)</f>
        <v>0.92554174501717079</v>
      </c>
      <c r="X1750" s="5">
        <f t="shared" ref="X1750" si="72">AM1751/K1750</f>
        <v>1.0461274159941212</v>
      </c>
      <c r="Y1750" s="5">
        <f t="shared" ref="Y1750" si="73">AK1751/K1750</f>
        <v>1.0546554311521481</v>
      </c>
      <c r="Z1750" s="5">
        <f>IF(J1750="",1,(_xlfn.XLOOKUP(I1750,Goalies!B:B,Goalies!J:J)))</f>
        <v>1</v>
      </c>
      <c r="AA1750" s="23">
        <v>0.97</v>
      </c>
      <c r="AB1750" s="23">
        <v>1.0249999999999999</v>
      </c>
      <c r="AC1750" s="23">
        <f>_xlfn.XLOOKUP(E1750,'Game Adjustments'!A:A,'Game Adjustments'!B:B)</f>
        <v>1</v>
      </c>
      <c r="AD1750" s="23">
        <f>_xlfn.XLOOKUP(E1750,'Game Adjustments'!A:A,'Game Adjustments'!C:C)</f>
        <v>1</v>
      </c>
      <c r="AE1750" s="23">
        <f>IF(D1750="A",_xlfn.XLOOKUP(E1750,'Rest - Home'!F:F,'Rest - Home'!J:J),_xlfn.XLOOKUP(E1750,'Rest - Home'!F:F,'Rest - Home'!I:I))</f>
        <v>1</v>
      </c>
      <c r="AF1750" s="23">
        <f>IF(D1750="A",_xlfn.XLOOKUP(E1750,'Rest - Home'!F:F,'Rest - Home'!L:L),_xlfn.XLOOKUP(E1750,'Rest - Home'!F:F,'Rest - Home'!K:K))</f>
        <v>1</v>
      </c>
      <c r="AG1750" s="26">
        <v>1</v>
      </c>
      <c r="AH1750" s="26">
        <v>1</v>
      </c>
      <c r="AI1750" s="53" cm="1">
        <f t="array" ref="AI1750">MAX(IF($E$63:E1749=E1750,ROW($E$63:E1749)-MIN(ROW($E$63:E1749))+1))</f>
        <v>1682</v>
      </c>
      <c r="AJ1750" s="53" cm="1">
        <f t="array" ref="AJ1750">MAX(IF($I$105:I1749=I1750,ROW($I$105:I1749)-MIN(ROW($I$105:I1749))+1))</f>
        <v>1537</v>
      </c>
      <c r="AK1750" s="23">
        <f>IF(AI1750=0,_xlfn.XLOOKUP(E1750,'Starting GF'!A:A,'Starting GF'!B:B),INDEX($AL$63:$AL1750,AI1750))</f>
        <v>3.5666609352438652</v>
      </c>
      <c r="AL1750" s="23">
        <v>3.55</v>
      </c>
      <c r="AM1750" s="23">
        <f>IF(AI1750=0,_xlfn.XLOOKUP(E1750,'Starting GF'!A:A,'Starting GF'!C:C),INDEX($AN$63:$AN1750,AI1750))</f>
        <v>2.6609843048557935</v>
      </c>
      <c r="AN1750" s="23">
        <v>2.7</v>
      </c>
      <c r="AO1750" s="23">
        <f>IF(AJ1750=0,_xlfn.XLOOKUP(I1750,Goalies!B:B,Goalies!I:I),INDEX($AP$105:$AP1750,AJ1750))</f>
        <v>2.657334421382326</v>
      </c>
      <c r="AP1750" s="23">
        <f t="shared" si="23"/>
        <v>2.674589366518247</v>
      </c>
      <c r="AQ1750" s="23">
        <f t="shared" si="24"/>
        <v>2.6609843048557935</v>
      </c>
      <c r="AR1750" s="66">
        <v>-0.04</v>
      </c>
      <c r="AS1750" s="96" t="s">
        <v>1591</v>
      </c>
      <c r="AT1750" s="20">
        <f t="shared" ref="AT1750" si="74">(AK1750*V1750*X1750*Z1751*AA1750*AB1751*AC1750*AD1751*AG1750*AH1751)+AR1750</f>
        <v>3.3982840175626037</v>
      </c>
      <c r="AU1750" s="20">
        <f t="shared" ref="AU1750" si="75">AT1751</f>
        <v>3.000002968613694</v>
      </c>
      <c r="AV1750" s="12">
        <f t="shared" ref="AV1750" si="76">AK1750*V1750*X1750*Z1751*AA1750*AB1751</f>
        <v>3.4382840175626037</v>
      </c>
      <c r="AW1750" s="12">
        <f t="shared" ref="AW1750" si="77">AV1751</f>
        <v>3.0234450865672682</v>
      </c>
      <c r="AX1750" s="8">
        <f t="shared" si="29"/>
        <v>4.8284017562613801E-2</v>
      </c>
      <c r="AY1750" s="8">
        <f t="shared" si="30"/>
        <v>-0.14999703138629616</v>
      </c>
      <c r="AZ1750" s="8">
        <f t="shared" si="31"/>
        <v>-0.10171301382368236</v>
      </c>
      <c r="BA1750" s="8">
        <f t="shared" si="32"/>
        <v>0.19828104894890997</v>
      </c>
      <c r="BB1750" s="62">
        <f t="shared" si="33"/>
        <v>-130</v>
      </c>
      <c r="BC1750" s="21">
        <f t="shared" si="34"/>
        <v>-166</v>
      </c>
      <c r="BD1750" s="21">
        <f t="shared" si="35"/>
        <v>-136</v>
      </c>
      <c r="BE1750" s="21">
        <f t="shared" si="36"/>
        <v>-105</v>
      </c>
      <c r="BF1750" s="94">
        <f t="shared" ref="BF1750" si="78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IF(AT1750&gt;AT1751, 1-_xlpm.interp, _xlpm.interp)
)</f>
        <v>0.56476036970638943</v>
      </c>
      <c r="BG1750" s="22">
        <f t="shared" si="38"/>
        <v>0.62370834773009798</v>
      </c>
      <c r="BH1750" s="22">
        <f t="shared" si="38"/>
        <v>0.5761578645002563</v>
      </c>
      <c r="BI1750" s="22">
        <f t="shared" si="38"/>
        <v>0.51151898237707316</v>
      </c>
      <c r="BJ1750" s="21">
        <f t="shared" si="39"/>
        <v>-130</v>
      </c>
      <c r="BK1750" s="21">
        <f t="shared" si="40"/>
        <v>-172</v>
      </c>
      <c r="BL1750" s="21">
        <f t="shared" si="41"/>
        <v>-142</v>
      </c>
      <c r="BM1750" s="21">
        <f t="shared" si="42"/>
        <v>-109</v>
      </c>
      <c r="BN1750" s="22">
        <f t="shared" ref="BN1750" si="79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IF(AV1750&gt;AV1751, 1-_xlpm.interp, _xlpm.interp)
)</f>
        <v>0.56576003297512156</v>
      </c>
      <c r="BO1750" s="22">
        <f t="shared" si="44"/>
        <v>0.63230829571105251</v>
      </c>
      <c r="BP1750" s="22">
        <f t="shared" si="44"/>
        <v>0.58625719091261974</v>
      </c>
      <c r="BQ1750" s="22">
        <f t="shared" si="44"/>
        <v>0.52101517459911451</v>
      </c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11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2"/>
        <v>MTL Jakub Dobes</v>
      </c>
      <c r="J1751" s="33" t="s">
        <v>171</v>
      </c>
      <c r="K1751" s="14">
        <v>2.96</v>
      </c>
      <c r="L1751" s="13">
        <v>0.15</v>
      </c>
      <c r="M1751" s="28">
        <v>0.1</v>
      </c>
      <c r="N1751">
        <f>IFERROR(_xlfn.XLOOKUP(A1751,Params!A:A,Params!D:D),0)</f>
        <v>3.1499999999999901</v>
      </c>
      <c r="O1751">
        <f t="shared" ref="O1751" si="80">N1750</f>
        <v>3.3499999999999899</v>
      </c>
      <c r="P1751" s="68">
        <f t="shared" si="14"/>
        <v>3.1499999999999901</v>
      </c>
      <c r="Q1751">
        <f t="shared" ref="Q1751" si="81">P1750</f>
        <v>3.3499999999999899</v>
      </c>
      <c r="R1751" s="5">
        <f t="shared" ref="R1751" si="82">N1751/W1751/X1751/Z1750/AB1750/AA1751</f>
        <v>3.2524510809711411</v>
      </c>
      <c r="S1751" s="5">
        <f t="shared" ref="S1751" si="83">O1751/W1750/Y1751/Z1751/AA1750/AB1751</f>
        <v>3.0967557103093846</v>
      </c>
      <c r="T1751" s="5">
        <f t="shared" ref="T1751" si="84">P1751/W1751/X1751/Z1750/AB1750</f>
        <v>3.1874020593517183</v>
      </c>
      <c r="U1751" s="5">
        <f t="shared" ref="U1751" si="85">Q1751/W1750/Y1751/Z1751/AA1750</f>
        <v>3.0967557103093846</v>
      </c>
      <c r="V1751" s="5">
        <f>_xlfn.XLOOKUP(H1751,'Rest - Home'!A:A,'Rest - Home'!B:B)</f>
        <v>1.05</v>
      </c>
      <c r="W1751" s="5">
        <f>_xlfn.XLOOKUP(H1751,'Rest - Home'!A:A,'Rest - Home'!C:C)</f>
        <v>1.0725047827848808</v>
      </c>
      <c r="X1751" s="5">
        <f t="shared" ref="X1751" si="86">AM1750/K1751</f>
        <v>0.89898118407290317</v>
      </c>
      <c r="Y1751" s="5">
        <f t="shared" ref="Y1751" si="87">AK1750/K1751</f>
        <v>1.204953018663468</v>
      </c>
      <c r="Z1751" s="5">
        <f>IF(J1751="",1,(_xlfn.XLOOKUP(I1751,Goalies!B:B,Goalies!J:J)))</f>
        <v>1</v>
      </c>
      <c r="AA1751" s="23">
        <v>0.98</v>
      </c>
      <c r="AB1751" s="23">
        <v>1</v>
      </c>
      <c r="AC1751" s="23">
        <f>_xlfn.XLOOKUP(E1751,'Game Adjustments'!A:A,'Game Adjustments'!B:B)</f>
        <v>1</v>
      </c>
      <c r="AD1751" s="23">
        <f>_xlfn.XLOOKUP(E1751,'Game Adjustments'!A:A,'Game Adjustments'!C:C)</f>
        <v>1</v>
      </c>
      <c r="AE1751" s="23">
        <f>IF(D1751="A",_xlfn.XLOOKUP(E1751,'Rest - Home'!F:F,'Rest - Home'!J:J),_xlfn.XLOOKUP(E1751,'Rest - Home'!F:F,'Rest - Home'!I:I))</f>
        <v>1</v>
      </c>
      <c r="AF1751" s="23">
        <f>IF(D1751="A",_xlfn.XLOOKUP(E1751,'Rest - Home'!F:F,'Rest - Home'!L:L),_xlfn.XLOOKUP(E1751,'Rest - Home'!F:F,'Rest - Home'!K:K))</f>
        <v>1</v>
      </c>
      <c r="AG1751" s="26">
        <v>1</v>
      </c>
      <c r="AH1751" s="26">
        <v>1</v>
      </c>
      <c r="AI1751" s="53" cm="1">
        <f t="array" ref="AI1751">MAX(IF($E$63:E1750=E1751,ROW($E$63:E1750)-MIN(ROW($E$63:E1750))+1))</f>
        <v>1669</v>
      </c>
      <c r="AJ1751" s="53" cm="1">
        <f t="array" ref="AJ1751">MAX(IF($I$105:I1750=I1751,ROW($I$105:I1750)-MIN(ROW($I$105:I1750))+1))</f>
        <v>1627</v>
      </c>
      <c r="AK1751" s="23">
        <f>IF(AI1751=0,_xlfn.XLOOKUP(E1751,'Starting GF'!A:A,'Starting GF'!B:B),INDEX($AL$63:$AL1751,AI1751))</f>
        <v>3.1217800762103582</v>
      </c>
      <c r="AL1751" s="23">
        <v>3.15</v>
      </c>
      <c r="AM1751" s="23">
        <f>IF(AI1751=0,_xlfn.XLOOKUP(E1751,'Starting GF'!A:A,'Starting GF'!C:C),INDEX($AN$63:$AN1751,AI1751))</f>
        <v>3.0965371513425985</v>
      </c>
      <c r="AN1751" s="23">
        <v>3.09</v>
      </c>
      <c r="AO1751" s="23">
        <f>IF(AJ1751=0,_xlfn.XLOOKUP(I1751,Goalies!B:B,Goalies!I:I),INDEX($AP$105:$AP1751,AJ1751))</f>
        <v>3.1073238887122492</v>
      </c>
      <c r="AP1751" s="23">
        <f t="shared" si="23"/>
        <v>3.1057386619518192</v>
      </c>
      <c r="AQ1751" s="23">
        <f t="shared" si="24"/>
        <v>3.0965371513425985</v>
      </c>
      <c r="AR1751" s="66">
        <v>0.04</v>
      </c>
      <c r="AS1751" s="96" t="s">
        <v>1591</v>
      </c>
      <c r="AT1751" s="20">
        <f t="shared" ref="AT1751" si="88">(AK1751*V1751*X1751*Z1750*AA1751*AB1750*AC1751*AD1750*AG1751*AH1750)+AR1751</f>
        <v>3.000002968613694</v>
      </c>
      <c r="AU1751" s="20">
        <f t="shared" ref="AU1751" si="89">AT1750</f>
        <v>3.3982840175626037</v>
      </c>
      <c r="AV1751" s="12">
        <f t="shared" ref="AV1751" si="90">AK1751*W1751*X1751*Z1750*AA1751*AB1750</f>
        <v>3.0234450865672682</v>
      </c>
      <c r="AW1751" s="12">
        <f t="shared" ref="AW1751" si="91">AV1750</f>
        <v>3.4382840175626037</v>
      </c>
      <c r="AX1751" s="8">
        <f t="shared" si="29"/>
        <v>-0.14999703138629616</v>
      </c>
      <c r="AY1751" s="8">
        <f t="shared" si="30"/>
        <v>4.8284017562613801E-2</v>
      </c>
      <c r="AZ1751" s="8">
        <f t="shared" si="31"/>
        <v>-0.10171301382368236</v>
      </c>
      <c r="BA1751" s="8">
        <f t="shared" si="32"/>
        <v>-0.19828104894890997</v>
      </c>
      <c r="BB1751" s="62">
        <f t="shared" si="33"/>
        <v>130</v>
      </c>
      <c r="BC1751" s="21">
        <f t="shared" si="34"/>
        <v>166</v>
      </c>
      <c r="BD1751" s="21">
        <f t="shared" si="35"/>
        <v>136</v>
      </c>
      <c r="BE1751" s="21">
        <f t="shared" si="36"/>
        <v>105</v>
      </c>
      <c r="BF1751" s="94">
        <f t="shared" si="58"/>
        <v>0.43523963029361057</v>
      </c>
      <c r="BG1751" s="22">
        <f t="shared" ref="BG1751" si="92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0.37629165226990208</v>
      </c>
      <c r="BH1751" s="22">
        <f t="shared" ref="BH1751" si="93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0.42384213549974364</v>
      </c>
      <c r="BI1751" s="22">
        <f t="shared" ref="BI1751" si="94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0.48848101762292684</v>
      </c>
      <c r="BJ1751" s="21">
        <f t="shared" si="39"/>
        <v>130</v>
      </c>
      <c r="BK1751" s="21">
        <f t="shared" si="40"/>
        <v>172</v>
      </c>
      <c r="BL1751" s="21">
        <f t="shared" si="41"/>
        <v>142</v>
      </c>
      <c r="BM1751" s="21">
        <f t="shared" si="42"/>
        <v>109</v>
      </c>
      <c r="BN1751" s="22">
        <f t="shared" si="62"/>
        <v>0.43423996702487844</v>
      </c>
      <c r="BO1751" s="22">
        <f t="shared" ref="BO1751" si="95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0.36769170428894749</v>
      </c>
      <c r="BP1751" s="22">
        <f t="shared" ref="BP1751" si="96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0.41374280908738026</v>
      </c>
      <c r="BQ1751" s="22">
        <f t="shared" ref="BQ1751" si="97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0.47898482540088555</v>
      </c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11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2"/>
        <v>LAK Darcy Kuemper</v>
      </c>
      <c r="J1752" s="33" t="s">
        <v>167</v>
      </c>
      <c r="K1752" s="14">
        <v>2.96</v>
      </c>
      <c r="L1752" s="13">
        <v>0.15</v>
      </c>
      <c r="M1752" s="28">
        <v>0.1</v>
      </c>
      <c r="N1752">
        <f>IFERROR(_xlfn.XLOOKUP(A1752,Params!A:A,Params!D:D),0)</f>
        <v>2.69999999999999</v>
      </c>
      <c r="O1752">
        <f t="shared" ref="O1752" si="98">N1753</f>
        <v>2.8499999999999899</v>
      </c>
      <c r="P1752" s="68">
        <f t="shared" si="14"/>
        <v>2.69999999999999</v>
      </c>
      <c r="Q1752">
        <f t="shared" ref="Q1752" si="99">P1753</f>
        <v>2.8499999999999899</v>
      </c>
      <c r="R1752" s="5">
        <f t="shared" ref="R1752" si="100">N1752/W1752/X1752/Z1753/AB1753/AA1752</f>
        <v>2.8977139622952772</v>
      </c>
      <c r="S1752" s="5">
        <f t="shared" ref="S1752" si="101">O1752/W1753/Y1752/Z1752/AA1753/AB1752</f>
        <v>2.6335365852984864</v>
      </c>
      <c r="T1752" s="5">
        <f t="shared" ref="T1752" si="102">P1752/W1752/X1752/Z1753/AB1753</f>
        <v>2.7818054038034661</v>
      </c>
      <c r="U1752" s="5">
        <f t="shared" ref="U1752" si="103">Q1752/W1753/Y1752/Z1752/AA1753</f>
        <v>2.6598719511514712</v>
      </c>
      <c r="V1752" s="5">
        <f>_xlfn.XLOOKUP(H1752,'Rest - Home'!A:A,'Rest - Home'!B:B)</f>
        <v>0.95</v>
      </c>
      <c r="W1752" s="5">
        <f>_xlfn.XLOOKUP(H1752,'Rest - Home'!A:A,'Rest - Home'!C:C)</f>
        <v>0.95302926576458757</v>
      </c>
      <c r="X1752" s="5">
        <f t="shared" ref="X1752" si="104">AM1753/K1752</f>
        <v>1.0287162162162162</v>
      </c>
      <c r="Y1752" s="5">
        <f t="shared" ref="Y1752" si="105">AK1753/K1752</f>
        <v>1.0743243243243243</v>
      </c>
      <c r="Z1752" s="5">
        <f>IF(J1752="",1,(_xlfn.XLOOKUP(I1752,Goalies!B:B,Goalies!J:J)))</f>
        <v>0.97499999999999998</v>
      </c>
      <c r="AA1752" s="23">
        <v>0.96</v>
      </c>
      <c r="AB1752" s="23">
        <v>1.01</v>
      </c>
      <c r="AC1752" s="23">
        <f>_xlfn.XLOOKUP(E1752,'Game Adjustments'!A:A,'Game Adjustments'!B:B)</f>
        <v>1</v>
      </c>
      <c r="AD1752" s="23">
        <f>_xlfn.XLOOKUP(E1752,'Game Adjustments'!A:A,'Game Adjustments'!C:C)</f>
        <v>1</v>
      </c>
      <c r="AE1752" s="23">
        <f>IF(D1752="A",_xlfn.XLOOKUP(E1752,'Rest - Home'!F:F,'Rest - Home'!J:J),_xlfn.XLOOKUP(E1752,'Rest - Home'!F:F,'Rest - Home'!I:I))</f>
        <v>1</v>
      </c>
      <c r="AF1752" s="23">
        <f>IF(D1752="A",_xlfn.XLOOKUP(E1752,'Rest - Home'!F:F,'Rest - Home'!L:L),_xlfn.XLOOKUP(E1752,'Rest - Home'!F:F,'Rest - Home'!K:K))</f>
        <v>1</v>
      </c>
      <c r="AG1752" s="26">
        <v>1</v>
      </c>
      <c r="AH1752" s="26">
        <v>1</v>
      </c>
      <c r="AI1752" s="53" cm="1">
        <f t="array" ref="AI1752">MAX(IF($E$63:E1751=E1752,ROW($E$63:E1751)-MIN(ROW($E$63:E1751))+1))</f>
        <v>1662</v>
      </c>
      <c r="AJ1752" s="53" cm="1">
        <f t="array" ref="AJ1752">MAX(IF($I$105:I1751=I1752,ROW($I$105:I1751)-MIN(ROW($I$105:I1751))+1))</f>
        <v>1610</v>
      </c>
      <c r="AK1752" s="23">
        <f>IF(AI1752=0,_xlfn.XLOOKUP(E1752,'Starting GF'!A:A,'Starting GF'!B:B),INDEX($AL$63:$AL1752,AI1752))</f>
        <v>2.8440038891111614</v>
      </c>
      <c r="AL1752" s="23">
        <v>2.84</v>
      </c>
      <c r="AM1752" s="23">
        <f>IF(AI1752=0,_xlfn.XLOOKUP(E1752,'Starting GF'!A:A,'Starting GF'!C:C),INDEX($AN$63:$AN1752,AI1752))</f>
        <v>2.7700745894885248</v>
      </c>
      <c r="AN1752" s="23">
        <v>2.76</v>
      </c>
      <c r="AO1752" s="23">
        <f>IF(AJ1752=0,_xlfn.XLOOKUP(I1752,Goalies!B:B,Goalies!I:I),INDEX($AP$105:$AP1752,AJ1752))</f>
        <v>2.7735085344756891</v>
      </c>
      <c r="AP1752" s="23">
        <f t="shared" si="23"/>
        <v>2.7426369799042396</v>
      </c>
      <c r="AQ1752" s="23">
        <f t="shared" si="24"/>
        <v>2.7008227247513115</v>
      </c>
      <c r="AR1752" s="66">
        <v>0</v>
      </c>
      <c r="AS1752" s="96" t="s">
        <v>1591</v>
      </c>
      <c r="AT1752" s="20">
        <f t="shared" ref="AT1752" si="106">(AK1752*V1752*X1752*Z1753*AA1752*AB1753*AC1752*AD1753*AG1752*AH1753)+AR1752</f>
        <v>2.6415315657483398</v>
      </c>
      <c r="AU1752" s="20">
        <f t="shared" ref="AU1752" si="107">AT1753</f>
        <v>2.9944616825245376</v>
      </c>
      <c r="AV1752" s="12">
        <f t="shared" ref="AV1752" si="108">AK1752*V1752*X1752*Z1753*AA1752*AB1753</f>
        <v>2.6415315657483398</v>
      </c>
      <c r="AW1752" s="12">
        <f t="shared" ref="AW1752" si="109">AV1753</f>
        <v>2.9977607389674743</v>
      </c>
      <c r="AX1752" s="8">
        <f t="shared" si="29"/>
        <v>-5.8468434251650159E-2</v>
      </c>
      <c r="AY1752" s="8">
        <f t="shared" si="30"/>
        <v>0.14446168252454772</v>
      </c>
      <c r="AZ1752" s="8">
        <f t="shared" si="31"/>
        <v>8.599324827289756E-2</v>
      </c>
      <c r="BA1752" s="8">
        <f t="shared" si="32"/>
        <v>-0.20293011677619788</v>
      </c>
      <c r="BB1752" s="62">
        <f t="shared" si="33"/>
        <v>129</v>
      </c>
      <c r="BC1752" s="21">
        <f t="shared" si="34"/>
        <v>-101</v>
      </c>
      <c r="BD1752" s="21">
        <f t="shared" si="35"/>
        <v>128</v>
      </c>
      <c r="BE1752" s="21">
        <f t="shared" si="36"/>
        <v>157</v>
      </c>
      <c r="BF1752" s="94">
        <f t="shared" ref="BF1752" si="110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IF(AT1752&gt;AT1753, 1-_xlpm.interp, _xlpm.interp)
)</f>
        <v>0.43689688524181858</v>
      </c>
      <c r="BG1752" s="22">
        <f t="shared" si="38"/>
        <v>0.50162298807440442</v>
      </c>
      <c r="BH1752" s="22">
        <f t="shared" si="38"/>
        <v>0.43799085444564856</v>
      </c>
      <c r="BI1752" s="22">
        <f t="shared" si="38"/>
        <v>0.38840188617919258</v>
      </c>
      <c r="BJ1752" s="21">
        <f t="shared" si="39"/>
        <v>129</v>
      </c>
      <c r="BK1752" s="21">
        <f t="shared" si="40"/>
        <v>-101</v>
      </c>
      <c r="BL1752" s="21">
        <f t="shared" si="41"/>
        <v>128</v>
      </c>
      <c r="BM1752" s="21">
        <f t="shared" si="42"/>
        <v>157</v>
      </c>
      <c r="BN1752" s="22">
        <f t="shared" ref="BN1752" si="111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IF(AV1752&gt;AV1753, 1-_xlpm.interp, _xlpm.interp)
)</f>
        <v>0.43616345094345765</v>
      </c>
      <c r="BO1752" s="22">
        <f t="shared" si="44"/>
        <v>0.50214022550713111</v>
      </c>
      <c r="BP1752" s="22">
        <f t="shared" si="44"/>
        <v>0.43858978785356273</v>
      </c>
      <c r="BQ1752" s="22">
        <f t="shared" si="44"/>
        <v>0.3889438434420861</v>
      </c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11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2"/>
        <v>BUF Alex Lyon</v>
      </c>
      <c r="J1753" s="33" t="s">
        <v>274</v>
      </c>
      <c r="K1753" s="14">
        <v>2.96</v>
      </c>
      <c r="L1753" s="13">
        <v>0.15</v>
      </c>
      <c r="M1753" s="28">
        <v>0.1</v>
      </c>
      <c r="N1753">
        <f>IFERROR(_xlfn.XLOOKUP(A1753,Params!A:A,Params!D:D),0)</f>
        <v>2.8499999999999899</v>
      </c>
      <c r="O1753">
        <f t="shared" ref="O1753" si="112">N1752</f>
        <v>2.69999999999999</v>
      </c>
      <c r="P1753" s="68">
        <f t="shared" si="14"/>
        <v>2.8499999999999899</v>
      </c>
      <c r="Q1753">
        <f t="shared" ref="Q1753" si="113">P1752</f>
        <v>2.69999999999999</v>
      </c>
      <c r="R1753" s="5">
        <f t="shared" ref="R1753" si="114">N1753/W1753/X1753/Z1752/AB1752/AA1753</f>
        <v>3.0232566202470048</v>
      </c>
      <c r="S1753" s="5">
        <f t="shared" ref="S1753" si="115">O1753/W1752/Y1753/Z1753/AA1752/AB1753</f>
        <v>3.1025059596338131</v>
      </c>
      <c r="T1753" s="5">
        <f t="shared" ref="T1753" si="116">P1753/W1753/X1753/Z1752/AB1752</f>
        <v>2.9476752047408294</v>
      </c>
      <c r="U1753" s="5">
        <f t="shared" ref="U1753" si="117">Q1753/W1752/Y1753/Z1753/AA1752</f>
        <v>3.1025059596338131</v>
      </c>
      <c r="V1753" s="5">
        <f>_xlfn.XLOOKUP(H1753,'Rest - Home'!A:A,'Rest - Home'!B:B)</f>
        <v>1.048</v>
      </c>
      <c r="W1753" s="5">
        <f>_xlfn.XLOOKUP(H1753,'Rest - Home'!A:A,'Rest - Home'!C:C)</f>
        <v>1.0491546019013618</v>
      </c>
      <c r="X1753" s="5">
        <f t="shared" ref="X1753" si="118">AM1752/K1753</f>
        <v>0.93583600996233951</v>
      </c>
      <c r="Y1753" s="5">
        <f t="shared" ref="Y1753" si="119">AK1752/K1753</f>
        <v>0.96081212469971666</v>
      </c>
      <c r="Z1753" s="5">
        <f>IF(J1753="",1,(_xlfn.XLOOKUP(I1753,Goalies!B:B,Goalies!J:J)))</f>
        <v>0.99</v>
      </c>
      <c r="AA1753" s="23">
        <v>0.97499999999999998</v>
      </c>
      <c r="AB1753" s="23">
        <v>1</v>
      </c>
      <c r="AC1753" s="23">
        <f>_xlfn.XLOOKUP(E1753,'Game Adjustments'!A:A,'Game Adjustments'!B:B)</f>
        <v>1</v>
      </c>
      <c r="AD1753" s="23">
        <f>_xlfn.XLOOKUP(E1753,'Game Adjustments'!A:A,'Game Adjustments'!C:C)</f>
        <v>1</v>
      </c>
      <c r="AE1753" s="23">
        <f>IF(D1753="A",_xlfn.XLOOKUP(E1753,'Rest - Home'!F:F,'Rest - Home'!J:J),_xlfn.XLOOKUP(E1753,'Rest - Home'!F:F,'Rest - Home'!I:I))</f>
        <v>1</v>
      </c>
      <c r="AF1753" s="23">
        <f>IF(D1753="A",_xlfn.XLOOKUP(E1753,'Rest - Home'!F:F,'Rest - Home'!L:L),_xlfn.XLOOKUP(E1753,'Rest - Home'!F:F,'Rest - Home'!K:K))</f>
        <v>1</v>
      </c>
      <c r="AG1753" s="26">
        <v>1</v>
      </c>
      <c r="AH1753" s="26">
        <v>1</v>
      </c>
      <c r="AI1753" s="53" cm="1">
        <f t="array" ref="AI1753">MAX(IF($E$63:E1752=E1753,ROW($E$63:E1752)-MIN(ROW($E$63:E1752))+1))</f>
        <v>1660</v>
      </c>
      <c r="AJ1753" s="53" cm="1">
        <f t="array" ref="AJ1753">MAX(IF($I$105:I1752=I1753,ROW($I$105:I1752)-MIN(ROW($I$105:I1752))+1))</f>
        <v>1578</v>
      </c>
      <c r="AK1753" s="23">
        <f>IF(AI1753=0,_xlfn.XLOOKUP(E1753,'Starting GF'!A:A,'Starting GF'!B:B),INDEX($AL$63:$AL1753,AI1753))</f>
        <v>3.18</v>
      </c>
      <c r="AL1753" s="23">
        <v>3.18</v>
      </c>
      <c r="AM1753" s="23">
        <f>IF(AI1753=0,_xlfn.XLOOKUP(E1753,'Starting GF'!A:A,'Starting GF'!C:C),INDEX($AN$63:$AN1753,AI1753))</f>
        <v>3.0449999999999999</v>
      </c>
      <c r="AN1753" s="23">
        <f t="shared" si="53"/>
        <v>3.053625893945072</v>
      </c>
      <c r="AO1753" s="23">
        <f>IF(AJ1753=0,_xlfn.XLOOKUP(I1753,Goalies!B:B,Goalies!I:I),INDEX($AP$105:$AP1753,AJ1753))</f>
        <v>3.166694039304808</v>
      </c>
      <c r="AP1753" s="23">
        <f t="shared" si="23"/>
        <v>3.1524120684147077</v>
      </c>
      <c r="AQ1753" s="23">
        <f t="shared" si="24"/>
        <v>3.0145499999999998</v>
      </c>
      <c r="AR1753" s="66">
        <v>0</v>
      </c>
      <c r="AS1753" s="96" t="s">
        <v>1591</v>
      </c>
      <c r="AT1753" s="20">
        <f t="shared" ref="AT1753" si="120">(AK1753*V1753*X1753*Z1752*AA1753*AB1752*AC1753*AD1752*AG1753*AH1752)+AR1753</f>
        <v>2.9944616825245376</v>
      </c>
      <c r="AU1753" s="20">
        <f t="shared" ref="AU1753" si="121">AT1752</f>
        <v>2.6415315657483398</v>
      </c>
      <c r="AV1753" s="12">
        <f t="shared" ref="AV1753" si="122">AK1753*W1753*X1753*Z1752*AA1753*AB1752</f>
        <v>2.9977607389674743</v>
      </c>
      <c r="AW1753" s="12">
        <f t="shared" ref="AW1753" si="123">AV1752</f>
        <v>2.6415315657483398</v>
      </c>
      <c r="AX1753" s="8">
        <f t="shared" si="29"/>
        <v>0.14446168252454772</v>
      </c>
      <c r="AY1753" s="8">
        <f t="shared" si="30"/>
        <v>-5.8468434251650159E-2</v>
      </c>
      <c r="AZ1753" s="8">
        <f t="shared" si="31"/>
        <v>8.599324827289756E-2</v>
      </c>
      <c r="BA1753" s="8">
        <f t="shared" si="32"/>
        <v>0.20293011677619788</v>
      </c>
      <c r="BB1753" s="62">
        <f t="shared" si="33"/>
        <v>-129</v>
      </c>
      <c r="BC1753" s="21">
        <f t="shared" si="34"/>
        <v>101</v>
      </c>
      <c r="BD1753" s="21">
        <f t="shared" si="35"/>
        <v>-128</v>
      </c>
      <c r="BE1753" s="21">
        <f t="shared" si="36"/>
        <v>-157</v>
      </c>
      <c r="BF1753" s="94">
        <f t="shared" si="58"/>
        <v>0.56310311475818142</v>
      </c>
      <c r="BG1753" s="22">
        <f t="shared" ref="BG1753" si="124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0.49837701192559558</v>
      </c>
      <c r="BH1753" s="22">
        <f t="shared" ref="BH1753" si="125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0.56200914555435144</v>
      </c>
      <c r="BI1753" s="22">
        <f t="shared" ref="BI1753" si="126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0.61159811382080742</v>
      </c>
      <c r="BJ1753" s="21">
        <f t="shared" si="39"/>
        <v>-129</v>
      </c>
      <c r="BK1753" s="21">
        <f t="shared" si="40"/>
        <v>101</v>
      </c>
      <c r="BL1753" s="21">
        <f t="shared" si="41"/>
        <v>-128</v>
      </c>
      <c r="BM1753" s="21">
        <f t="shared" si="42"/>
        <v>-157</v>
      </c>
      <c r="BN1753" s="22">
        <f t="shared" si="62"/>
        <v>0.56383654905654235</v>
      </c>
      <c r="BO1753" s="22">
        <f t="shared" ref="BO1753" si="127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0.49785977449286889</v>
      </c>
      <c r="BP1753" s="22">
        <f t="shared" ref="BP1753" si="128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0.56141021214643727</v>
      </c>
      <c r="BQ1753" s="22">
        <f t="shared" ref="BQ1753" si="129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0.6110561565579139</v>
      </c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11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2"/>
        <v>NSH Justus Annunen</v>
      </c>
      <c r="J1754" s="33" t="s">
        <v>230</v>
      </c>
      <c r="K1754" s="14">
        <v>2.96</v>
      </c>
      <c r="L1754" s="13">
        <v>0.15</v>
      </c>
      <c r="M1754" s="28">
        <v>0.1</v>
      </c>
      <c r="N1754">
        <f>IFERROR(_xlfn.XLOOKUP(A1754,Params!A:A,Params!D:D),0)</f>
        <v>2.8999999999999901</v>
      </c>
      <c r="O1754">
        <f t="shared" ref="O1754" si="130">N1755</f>
        <v>3.0999999999999899</v>
      </c>
      <c r="P1754" s="68">
        <f t="shared" si="14"/>
        <v>2.8999999999999901</v>
      </c>
      <c r="Q1754">
        <f t="shared" ref="Q1754" si="131">P1755</f>
        <v>3.0999999999999899</v>
      </c>
      <c r="R1754" s="5">
        <f t="shared" ref="R1754" si="132">N1754/W1754/X1754/Z1755/AB1755/AA1754</f>
        <v>2.9839689919731462</v>
      </c>
      <c r="S1754" s="5">
        <f t="shared" ref="S1754" si="133">O1754/W1755/Y1754/Z1754/AA1755/AB1754</f>
        <v>2.9775627897502308</v>
      </c>
      <c r="T1754" s="5">
        <f t="shared" ref="T1754" si="134">P1754/W1754/X1754/Z1755/AB1755</f>
        <v>2.9839689919731462</v>
      </c>
      <c r="U1754" s="5">
        <f t="shared" ref="U1754" si="135">Q1754/W1755/Y1754/Z1754/AA1755</f>
        <v>2.9775627897502308</v>
      </c>
      <c r="V1754" s="5">
        <f>_xlfn.XLOOKUP(H1754,'Rest - Home'!A:A,'Rest - Home'!B:B)</f>
        <v>0.95</v>
      </c>
      <c r="W1754" s="5">
        <f>_xlfn.XLOOKUP(H1754,'Rest - Home'!A:A,'Rest - Home'!C:C)</f>
        <v>0.95302926576458757</v>
      </c>
      <c r="X1754" s="5">
        <f t="shared" ref="X1754" si="136">AM1755/K1754</f>
        <v>0.98986486486486491</v>
      </c>
      <c r="Y1754" s="5">
        <f t="shared" ref="Y1754" si="137">AK1755/K1754</f>
        <v>0.98271120749886987</v>
      </c>
      <c r="Z1754" s="5">
        <f>IF(J1754="",1,(_xlfn.XLOOKUP(I1754,Goalies!B:B,Goalies!J:J)))</f>
        <v>1.02</v>
      </c>
      <c r="AA1754" s="23">
        <v>1</v>
      </c>
      <c r="AB1754" s="23">
        <v>1</v>
      </c>
      <c r="AC1754" s="23">
        <f>_xlfn.XLOOKUP(E1754,'Game Adjustments'!A:A,'Game Adjustments'!B:B)</f>
        <v>1</v>
      </c>
      <c r="AD1754" s="23">
        <f>_xlfn.XLOOKUP(E1754,'Game Adjustments'!A:A,'Game Adjustments'!C:C)</f>
        <v>1</v>
      </c>
      <c r="AE1754" s="23">
        <f>IF(D1754="A",_xlfn.XLOOKUP(E1754,'Rest - Home'!F:F,'Rest - Home'!J:J),_xlfn.XLOOKUP(E1754,'Rest - Home'!F:F,'Rest - Home'!I:I))</f>
        <v>1</v>
      </c>
      <c r="AF1754" s="23">
        <f>IF(D1754="A",_xlfn.XLOOKUP(E1754,'Rest - Home'!F:F,'Rest - Home'!L:L),_xlfn.XLOOKUP(E1754,'Rest - Home'!F:F,'Rest - Home'!K:K))</f>
        <v>1</v>
      </c>
      <c r="AG1754" s="26">
        <v>1</v>
      </c>
      <c r="AH1754" s="26">
        <v>1</v>
      </c>
      <c r="AI1754" s="53" cm="1">
        <f t="array" ref="AI1754">MAX(IF($E$63:E1753=E1754,ROW($E$63:E1753)-MIN(ROW($E$63:E1753))+1))</f>
        <v>1664</v>
      </c>
      <c r="AJ1754" s="53" cm="1">
        <f t="array" ref="AJ1754">MAX(IF($I$105:I1753=I1754,ROW($I$105:I1753)-MIN(ROW($I$105:I1753))+1))</f>
        <v>1490</v>
      </c>
      <c r="AK1754" s="23">
        <f>IF(AI1754=0,_xlfn.XLOOKUP(E1754,'Starting GF'!A:A,'Starting GF'!B:B),INDEX($AL$63:$AL1754,AI1754))</f>
        <v>2.875</v>
      </c>
      <c r="AL1754" s="23">
        <f t="shared" si="22"/>
        <v>2.8913453487959719</v>
      </c>
      <c r="AM1754" s="23">
        <f>IF(AI1754=0,_xlfn.XLOOKUP(E1754,'Starting GF'!A:A,'Starting GF'!C:C),INDEX($AN$63:$AN1754,AI1754))</f>
        <v>3.1644722684751208</v>
      </c>
      <c r="AN1754" s="23">
        <f t="shared" si="53"/>
        <v>3.1364358466663873</v>
      </c>
      <c r="AO1754" s="23">
        <f>IF(AJ1754=0,_xlfn.XLOOKUP(I1754,Goalies!B:B,Goalies!I:I),INDEX($AP$105:$AP1754,AJ1754))</f>
        <v>3.2403188630637381</v>
      </c>
      <c r="AP1754" s="23">
        <f t="shared" si="23"/>
        <v>3.2098381404359628</v>
      </c>
      <c r="AQ1754" s="23">
        <f t="shared" si="24"/>
        <v>3.2277617138446231</v>
      </c>
      <c r="AR1754" s="66">
        <v>1.4999999999999999E-2</v>
      </c>
      <c r="AS1754" s="96" t="s">
        <v>1591</v>
      </c>
      <c r="AT1754" s="20">
        <f t="shared" ref="AT1754" si="138">(AK1754*V1754*X1754*Z1755*AA1754*AB1755*AC1754*AD1755*AG1754*AH1755)+AR1754</f>
        <v>2.8002161782094594</v>
      </c>
      <c r="AU1754" s="20">
        <f t="shared" ref="AU1754" si="139">AT1755</f>
        <v>3.275969460908005</v>
      </c>
      <c r="AV1754" s="12">
        <f t="shared" ref="AV1754" si="140">AK1754*V1754*X1754*Z1755*AA1754*AB1755</f>
        <v>2.7852161782094593</v>
      </c>
      <c r="AW1754" s="12">
        <f t="shared" ref="AW1754" si="141">AV1755</f>
        <v>3.2945951857141957</v>
      </c>
      <c r="AX1754" s="8">
        <f t="shared" si="29"/>
        <v>-9.9783821790530691E-2</v>
      </c>
      <c r="AY1754" s="8">
        <f t="shared" si="30"/>
        <v>0.17596946090801513</v>
      </c>
      <c r="AZ1754" s="8">
        <f t="shared" si="31"/>
        <v>7.6185639117484438E-2</v>
      </c>
      <c r="BA1754" s="8">
        <f t="shared" si="32"/>
        <v>-0.27575328269854582</v>
      </c>
      <c r="BB1754" s="62">
        <f t="shared" si="33"/>
        <v>137</v>
      </c>
      <c r="BC1754" s="21">
        <f t="shared" si="34"/>
        <v>-134</v>
      </c>
      <c r="BD1754" s="21">
        <f t="shared" si="35"/>
        <v>-107</v>
      </c>
      <c r="BE1754" s="21">
        <f t="shared" si="36"/>
        <v>118</v>
      </c>
      <c r="BF1754" s="94">
        <f t="shared" ref="BF1754" si="142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IF(AT1754&gt;AT1755, 1-_xlpm.interp, _xlpm.interp)
)</f>
        <v>0.4226511673715409</v>
      </c>
      <c r="BG1754" s="22">
        <f t="shared" si="38"/>
        <v>0.5724315393300351</v>
      </c>
      <c r="BH1754" s="22">
        <f t="shared" si="38"/>
        <v>0.51793663050493721</v>
      </c>
      <c r="BI1754" s="22">
        <f t="shared" si="38"/>
        <v>0.45937380248817639</v>
      </c>
      <c r="BJ1754" s="21">
        <f t="shared" si="39"/>
        <v>139</v>
      </c>
      <c r="BK1754" s="21">
        <f t="shared" si="40"/>
        <v>-134</v>
      </c>
      <c r="BL1754" s="21">
        <f t="shared" si="41"/>
        <v>-108</v>
      </c>
      <c r="BM1754" s="21">
        <f t="shared" si="42"/>
        <v>118</v>
      </c>
      <c r="BN1754" s="22">
        <f t="shared" ref="BN1754" si="143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IF(AV1754&gt;AV1755, 1-_xlpm.interp, _xlpm.interp)
)</f>
        <v>0.41784266099591977</v>
      </c>
      <c r="BO1754" s="22">
        <f t="shared" si="44"/>
        <v>0.57316072940964258</v>
      </c>
      <c r="BP1754" s="22">
        <f t="shared" si="44"/>
        <v>0.51845010034591743</v>
      </c>
      <c r="BQ1754" s="22">
        <f t="shared" si="44"/>
        <v>0.45953869259471314</v>
      </c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11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2"/>
        <v>NJD Jacob Markstrom</v>
      </c>
      <c r="J1755" s="33" t="s">
        <v>173</v>
      </c>
      <c r="K1755" s="14">
        <v>2.96</v>
      </c>
      <c r="L1755" s="13">
        <v>0.15</v>
      </c>
      <c r="M1755" s="28">
        <v>0.1</v>
      </c>
      <c r="N1755">
        <f>IFERROR(_xlfn.XLOOKUP(A1755,Params!A:A,Params!D:D),0)</f>
        <v>3.0999999999999899</v>
      </c>
      <c r="O1755">
        <f t="shared" ref="O1755" si="144">N1754</f>
        <v>2.8999999999999901</v>
      </c>
      <c r="P1755" s="68">
        <f t="shared" si="14"/>
        <v>3.0999999999999899</v>
      </c>
      <c r="Q1755">
        <f t="shared" ref="Q1755" si="145">P1754</f>
        <v>2.8999999999999901</v>
      </c>
      <c r="R1755" s="5">
        <f t="shared" ref="R1755" si="146">N1755/W1755/X1755/Z1754/AB1754/AA1755</f>
        <v>2.7370154849706778</v>
      </c>
      <c r="S1755" s="5">
        <f t="shared" ref="S1755" si="147">O1755/W1754/Y1755/Z1755/AA1754/AB1755</f>
        <v>3.0410536161674151</v>
      </c>
      <c r="T1755" s="5">
        <f t="shared" ref="T1755" si="148">P1755/W1755/X1755/Z1754/AB1754</f>
        <v>2.7096453301209711</v>
      </c>
      <c r="U1755" s="5">
        <f t="shared" ref="U1755" si="149">Q1755/W1754/Y1755/Z1755/AA1754</f>
        <v>3.1018746884907635</v>
      </c>
      <c r="V1755" s="5">
        <f>_xlfn.XLOOKUP(H1755,'Rest - Home'!A:A,'Rest - Home'!B:B)</f>
        <v>1.048</v>
      </c>
      <c r="W1755" s="5">
        <f>_xlfn.XLOOKUP(H1755,'Rest - Home'!A:A,'Rest - Home'!C:C)</f>
        <v>1.0491546019013618</v>
      </c>
      <c r="X1755" s="5">
        <f t="shared" ref="X1755" si="150">AM1754/K1755</f>
        <v>1.0690784690794326</v>
      </c>
      <c r="Y1755" s="5">
        <f t="shared" ref="Y1755" si="151">AK1754/K1755</f>
        <v>0.97128378378378377</v>
      </c>
      <c r="Z1755" s="5">
        <f>IF(J1755="",1,(_xlfn.XLOOKUP(I1755,Goalies!B:B,Goalies!J:J)))</f>
        <v>1.01</v>
      </c>
      <c r="AA1755" s="23">
        <v>0.99</v>
      </c>
      <c r="AB1755" s="23">
        <v>1.02</v>
      </c>
      <c r="AC1755" s="23">
        <f>_xlfn.XLOOKUP(E1755,'Game Adjustments'!A:A,'Game Adjustments'!B:B)</f>
        <v>1</v>
      </c>
      <c r="AD1755" s="23">
        <f>_xlfn.XLOOKUP(E1755,'Game Adjustments'!A:A,'Game Adjustments'!C:C)</f>
        <v>1</v>
      </c>
      <c r="AE1755" s="23">
        <f>IF(D1755="A",_xlfn.XLOOKUP(E1755,'Rest - Home'!F:F,'Rest - Home'!J:J),_xlfn.XLOOKUP(E1755,'Rest - Home'!F:F,'Rest - Home'!I:I))</f>
        <v>1</v>
      </c>
      <c r="AF1755" s="23">
        <f>IF(D1755="A",_xlfn.XLOOKUP(E1755,'Rest - Home'!F:F,'Rest - Home'!L:L),_xlfn.XLOOKUP(E1755,'Rest - Home'!F:F,'Rest - Home'!K:K))</f>
        <v>1</v>
      </c>
      <c r="AG1755" s="26">
        <v>1</v>
      </c>
      <c r="AH1755" s="26">
        <v>1</v>
      </c>
      <c r="AI1755" s="53" cm="1">
        <f t="array" ref="AI1755">MAX(IF($E$63:E1754=E1755,ROW($E$63:E1754)-MIN(ROW($E$63:E1754))+1))</f>
        <v>1671</v>
      </c>
      <c r="AJ1755" s="53" cm="1">
        <f t="array" ref="AJ1755">MAX(IF($I$105:I1754=I1755,ROW($I$105:I1754)-MIN(ROW($I$105:I1754))+1))</f>
        <v>1598</v>
      </c>
      <c r="AK1755" s="23">
        <f>IF(AI1755=0,_xlfn.XLOOKUP(E1755,'Starting GF'!A:A,'Starting GF'!B:B),INDEX($AL$63:$AL1755,AI1755))</f>
        <v>2.9088251741966547</v>
      </c>
      <c r="AL1755" s="23">
        <f t="shared" si="22"/>
        <v>2.8826431684900125</v>
      </c>
      <c r="AM1755" s="23">
        <f>IF(AI1755=0,_xlfn.XLOOKUP(E1755,'Starting GF'!A:A,'Starting GF'!C:C),INDEX($AN$63:$AN1755,AI1755))</f>
        <v>2.93</v>
      </c>
      <c r="AN1755" s="23">
        <f t="shared" si="53"/>
        <v>2.9466580424251121</v>
      </c>
      <c r="AO1755" s="23">
        <f>IF(AJ1755=0,_xlfn.XLOOKUP(I1755,Goalies!B:B,Goalies!I:I),INDEX($AP$105:$AP1755,AJ1755))</f>
        <v>2.9592717172357976</v>
      </c>
      <c r="AP1755" s="23">
        <f t="shared" si="23"/>
        <v>2.9761005824997913</v>
      </c>
      <c r="AQ1755" s="23">
        <f t="shared" si="24"/>
        <v>2.9593000000000003</v>
      </c>
      <c r="AR1755" s="66">
        <v>-1.4999999999999999E-2</v>
      </c>
      <c r="AS1755" s="96" t="s">
        <v>1591</v>
      </c>
      <c r="AT1755" s="20">
        <f t="shared" ref="AT1755" si="152">(AK1755*V1755*X1755*Z1754*AA1755*AB1754*AC1755*AD1754*AG1755*AH1754)+AR1755</f>
        <v>3.275969460908005</v>
      </c>
      <c r="AU1755" s="20">
        <f t="shared" ref="AU1755" si="153">AT1754</f>
        <v>2.8002161782094594</v>
      </c>
      <c r="AV1755" s="12">
        <f t="shared" ref="AV1755" si="154">AK1755*W1755*X1755*Z1754*AA1755*AB1754</f>
        <v>3.2945951857141957</v>
      </c>
      <c r="AW1755" s="12">
        <f t="shared" ref="AW1755" si="155">AV1754</f>
        <v>2.7852161782094593</v>
      </c>
      <c r="AX1755" s="8">
        <f t="shared" si="29"/>
        <v>0.17596946090801513</v>
      </c>
      <c r="AY1755" s="8">
        <f t="shared" si="30"/>
        <v>-9.9783821790530691E-2</v>
      </c>
      <c r="AZ1755" s="8">
        <f t="shared" si="31"/>
        <v>7.6185639117484438E-2</v>
      </c>
      <c r="BA1755" s="8">
        <f t="shared" si="32"/>
        <v>0.27575328269854582</v>
      </c>
      <c r="BB1755" s="62">
        <f t="shared" si="33"/>
        <v>-137</v>
      </c>
      <c r="BC1755" s="21">
        <f t="shared" si="34"/>
        <v>134</v>
      </c>
      <c r="BD1755" s="21">
        <f t="shared" si="35"/>
        <v>107</v>
      </c>
      <c r="BE1755" s="21">
        <f t="shared" si="36"/>
        <v>-118</v>
      </c>
      <c r="BF1755" s="94">
        <f t="shared" si="58"/>
        <v>0.57734883262845904</v>
      </c>
      <c r="BG1755" s="22">
        <f t="shared" ref="BG1755" si="156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0.4275684606699649</v>
      </c>
      <c r="BH1755" s="22">
        <f t="shared" ref="BH1755" si="157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0.48206336949506279</v>
      </c>
      <c r="BI1755" s="22">
        <f t="shared" ref="BI1755" si="158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0.54062619751182361</v>
      </c>
      <c r="BJ1755" s="21">
        <f t="shared" si="39"/>
        <v>-139</v>
      </c>
      <c r="BK1755" s="21">
        <f t="shared" si="40"/>
        <v>134</v>
      </c>
      <c r="BL1755" s="21">
        <f t="shared" si="41"/>
        <v>108</v>
      </c>
      <c r="BM1755" s="21">
        <f t="shared" si="42"/>
        <v>-118</v>
      </c>
      <c r="BN1755" s="22">
        <f t="shared" si="62"/>
        <v>0.58215733900408018</v>
      </c>
      <c r="BO1755" s="22">
        <f t="shared" ref="BO1755" si="159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0.42683927059035742</v>
      </c>
      <c r="BP1755" s="22">
        <f t="shared" ref="BP1755" si="160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0.48154989965408257</v>
      </c>
      <c r="BQ1755" s="22">
        <f t="shared" ref="BQ1755" si="161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0.54046130740528686</v>
      </c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11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2"/>
        <v>NYI Ilya Sorokin</v>
      </c>
      <c r="J1756" s="33" t="s">
        <v>175</v>
      </c>
      <c r="K1756" s="14">
        <v>2.96</v>
      </c>
      <c r="L1756" s="13">
        <v>0.15</v>
      </c>
      <c r="M1756" s="28">
        <v>0.1</v>
      </c>
      <c r="N1756">
        <f>IFERROR(_xlfn.XLOOKUP(A1756,Params!A:A,Params!D:D),0)</f>
        <v>3.0999999999999899</v>
      </c>
      <c r="O1756">
        <f t="shared" ref="O1756" si="162">N1757</f>
        <v>2.69999999999999</v>
      </c>
      <c r="P1756" s="68">
        <f t="shared" si="14"/>
        <v>3.0999999999999899</v>
      </c>
      <c r="Q1756">
        <f t="shared" ref="Q1756" si="163">P1757</f>
        <v>2.69999999999999</v>
      </c>
      <c r="R1756" s="5">
        <f t="shared" ref="R1756" si="164">N1756/W1756/X1756/Z1757/AB1757/AA1756</f>
        <v>2.898953540822931</v>
      </c>
      <c r="S1756" s="5">
        <f t="shared" ref="S1756" si="165">O1756/W1757/Y1756/Z1756/AA1757/AB1756</f>
        <v>2.9710190931032399</v>
      </c>
      <c r="T1756" s="5">
        <f t="shared" ref="T1756" si="166">P1756/W1756/X1756/Z1757/AB1757</f>
        <v>2.8119849345982431</v>
      </c>
      <c r="U1756" s="5">
        <f t="shared" ref="U1756" si="167">Q1756/W1757/Y1756/Z1756/AA1757</f>
        <v>3.0007292840342723</v>
      </c>
      <c r="V1756" s="5">
        <f>_xlfn.XLOOKUP(H1756,'Rest - Home'!A:A,'Rest - Home'!B:B)</f>
        <v>0.96699999999999997</v>
      </c>
      <c r="W1756" s="5">
        <f>_xlfn.XLOOKUP(H1756,'Rest - Home'!A:A,'Rest - Home'!C:C)</f>
        <v>0.96943075693561398</v>
      </c>
      <c r="X1756" s="5">
        <f t="shared" ref="X1756" si="168">AM1757/K1756</f>
        <v>1.0314621874466421</v>
      </c>
      <c r="Y1756" s="5">
        <f t="shared" ref="Y1756" si="169">AK1757/K1756</f>
        <v>0.95410018752576631</v>
      </c>
      <c r="Z1756" s="5">
        <f>IF(J1756="",1,(_xlfn.XLOOKUP(I1756,Goalies!B:B,Goalies!J:J)))</f>
        <v>0.97</v>
      </c>
      <c r="AA1756" s="23">
        <v>0.97</v>
      </c>
      <c r="AB1756" s="23">
        <v>1.01</v>
      </c>
      <c r="AC1756" s="23">
        <f>_xlfn.XLOOKUP(E1756,'Game Adjustments'!A:A,'Game Adjustments'!B:B)</f>
        <v>1</v>
      </c>
      <c r="AD1756" s="23">
        <f>_xlfn.XLOOKUP(E1756,'Game Adjustments'!A:A,'Game Adjustments'!C:C)</f>
        <v>1</v>
      </c>
      <c r="AE1756" s="23">
        <f>IF(D1756="A",_xlfn.XLOOKUP(E1756,'Rest - Home'!F:F,'Rest - Home'!J:J),_xlfn.XLOOKUP(E1756,'Rest - Home'!F:F,'Rest - Home'!I:I))</f>
        <v>1</v>
      </c>
      <c r="AF1756" s="23">
        <f>IF(D1756="A",_xlfn.XLOOKUP(E1756,'Rest - Home'!F:F,'Rest - Home'!L:L),_xlfn.XLOOKUP(E1756,'Rest - Home'!F:F,'Rest - Home'!K:K))</f>
        <v>1</v>
      </c>
      <c r="AG1756" s="26">
        <v>1</v>
      </c>
      <c r="AH1756" s="26">
        <v>1</v>
      </c>
      <c r="AI1756" s="53" cm="1">
        <f t="array" ref="AI1756">MAX(IF($E$63:E1755=E1756,ROW($E$63:E1755)-MIN(ROW($E$63:E1755))+1))</f>
        <v>1685</v>
      </c>
      <c r="AJ1756" s="53" cm="1">
        <f t="array" ref="AJ1756">MAX(IF($I$105:I1755=I1756,ROW($I$105:I1755)-MIN(ROW($I$105:I1755))+1))</f>
        <v>1612</v>
      </c>
      <c r="AK1756" s="23">
        <f>IF(AI1756=0,_xlfn.XLOOKUP(E1756,'Starting GF'!A:A,'Starting GF'!B:B),INDEX($AL$63:$AL1756,AI1756))</f>
        <v>2.8937394624880266</v>
      </c>
      <c r="AL1756" s="23">
        <f t="shared" si="22"/>
        <v>2.8932170451448922</v>
      </c>
      <c r="AM1756" s="23">
        <f>IF(AI1756=0,_xlfn.XLOOKUP(E1756,'Starting GF'!A:A,'Starting GF'!C:C),INDEX($AN$63:$AN1756,AI1756))</f>
        <v>2.9968227529824478</v>
      </c>
      <c r="AN1756" s="23">
        <f t="shared" si="53"/>
        <v>2.9929522040005665</v>
      </c>
      <c r="AO1756" s="23">
        <f>IF(AJ1756=0,_xlfn.XLOOKUP(I1756,Goalies!B:B,Goalies!I:I),INDEX($AP$105:$AP1756,AJ1756))</f>
        <v>2.9104858779524463</v>
      </c>
      <c r="AP1756" s="23">
        <f t="shared" si="23"/>
        <v>2.9061962743061005</v>
      </c>
      <c r="AQ1756" s="23">
        <f t="shared" si="24"/>
        <v>2.9069180703929742</v>
      </c>
      <c r="AR1756" s="66">
        <v>0</v>
      </c>
      <c r="AS1756" s="96" t="s">
        <v>1591</v>
      </c>
      <c r="AT1756" s="20">
        <f t="shared" ref="AT1756" si="170">(AK1756*V1756*X1756*Z1757*AA1756*AB1757*AC1756*AD1757*AG1756*AH1757)+AR1756</f>
        <v>3.0866653385788787</v>
      </c>
      <c r="AU1756" s="20">
        <f t="shared" ref="AU1756" si="171">AT1757</f>
        <v>2.7121470004631503</v>
      </c>
      <c r="AV1756" s="12">
        <f t="shared" ref="AV1756" si="172">AK1756*V1756*X1756*Z1757*AA1756*AB1757</f>
        <v>3.0866653385788787</v>
      </c>
      <c r="AW1756" s="12">
        <f t="shared" ref="AW1756" si="173">AV1757</f>
        <v>2.7234498263022129</v>
      </c>
      <c r="AX1756" s="8">
        <f t="shared" si="29"/>
        <v>-1.3334661421111171E-2</v>
      </c>
      <c r="AY1756" s="8">
        <f t="shared" si="30"/>
        <v>1.2147000463160307E-2</v>
      </c>
      <c r="AZ1756" s="8">
        <f t="shared" si="31"/>
        <v>-1.1876609579508646E-3</v>
      </c>
      <c r="BA1756" s="8">
        <f t="shared" si="32"/>
        <v>-2.5481661884271478E-2</v>
      </c>
      <c r="BB1756" s="62">
        <f t="shared" si="33"/>
        <v>-129</v>
      </c>
      <c r="BC1756" s="21">
        <f t="shared" si="34"/>
        <v>-113</v>
      </c>
      <c r="BD1756" s="21">
        <f t="shared" si="35"/>
        <v>113</v>
      </c>
      <c r="BE1756" s="21">
        <f t="shared" si="36"/>
        <v>140</v>
      </c>
      <c r="BF1756" s="94">
        <f t="shared" ref="BF1756" si="174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IF(AT1756&gt;AT1757, 1-_xlpm.interp, _xlpm.interp)
)</f>
        <v>0.56276847463000679</v>
      </c>
      <c r="BG1756" s="22">
        <f t="shared" si="38"/>
        <v>0.52948388692728066</v>
      </c>
      <c r="BH1756" s="22">
        <f t="shared" si="38"/>
        <v>0.46952095760857415</v>
      </c>
      <c r="BI1756" s="22">
        <f t="shared" si="38"/>
        <v>0.41645197190165484</v>
      </c>
      <c r="BJ1756" s="21">
        <f t="shared" si="39"/>
        <v>-128</v>
      </c>
      <c r="BK1756" s="21">
        <f t="shared" si="40"/>
        <v>-113</v>
      </c>
      <c r="BL1756" s="21">
        <f t="shared" si="41"/>
        <v>112</v>
      </c>
      <c r="BM1756" s="21">
        <f t="shared" si="42"/>
        <v>139</v>
      </c>
      <c r="BN1756" s="22">
        <f t="shared" ref="BN1756" si="175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IF(AV1756&gt;AV1757, 1-_xlpm.interp, _xlpm.interp)
)</f>
        <v>0.56125419605528071</v>
      </c>
      <c r="BO1756" s="22">
        <f t="shared" si="44"/>
        <v>0.53127802815325909</v>
      </c>
      <c r="BP1756" s="22">
        <f t="shared" si="44"/>
        <v>0.47164551887336459</v>
      </c>
      <c r="BQ1756" s="22">
        <f t="shared" si="44"/>
        <v>0.4184192628723995</v>
      </c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11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2"/>
        <v>NYR Jonathan Quick</v>
      </c>
      <c r="J1757" s="33" t="s">
        <v>178</v>
      </c>
      <c r="K1757" s="14">
        <v>2.96</v>
      </c>
      <c r="L1757" s="13">
        <v>0.15</v>
      </c>
      <c r="M1757" s="28">
        <v>0.1</v>
      </c>
      <c r="N1757">
        <f>IFERROR(_xlfn.XLOOKUP(A1757,Params!A:A,Params!D:D),0)</f>
        <v>2.69999999999999</v>
      </c>
      <c r="O1757">
        <f t="shared" ref="O1757" si="176">N1756</f>
        <v>3.0999999999999899</v>
      </c>
      <c r="P1757" s="68">
        <f t="shared" si="14"/>
        <v>2.69999999999999</v>
      </c>
      <c r="Q1757">
        <f t="shared" ref="Q1757" si="177">P1756</f>
        <v>3.0999999999999899</v>
      </c>
      <c r="R1757" s="5">
        <f t="shared" ref="R1757" si="178">N1757/W1757/X1757/Z1756/AB1756/AA1757</f>
        <v>2.7998197819047141</v>
      </c>
      <c r="S1757" s="5">
        <f t="shared" ref="S1757" si="179">O1757/W1756/Y1757/Z1757/AA1756/AB1757</f>
        <v>3.0586293472112858</v>
      </c>
      <c r="T1757" s="5">
        <f t="shared" ref="T1757" si="180">P1757/W1757/X1757/Z1756/AB1756</f>
        <v>2.631830594990431</v>
      </c>
      <c r="U1757" s="5">
        <f t="shared" ref="U1757" si="181">Q1757/W1756/Y1757/Z1757/AA1756</f>
        <v>3.2115608145718504</v>
      </c>
      <c r="V1757" s="5">
        <f>_xlfn.XLOOKUP(H1757,'Rest - Home'!A:A,'Rest - Home'!B:B)</f>
        <v>1.03</v>
      </c>
      <c r="W1757" s="5">
        <f>_xlfn.XLOOKUP(H1757,'Rest - Home'!A:A,'Rest - Home'!C:C)</f>
        <v>1.0342925072321845</v>
      </c>
      <c r="X1757" s="5">
        <f t="shared" ref="X1757" si="182">AM1756/K1757</f>
        <v>1.012440119250827</v>
      </c>
      <c r="Y1757" s="5">
        <f t="shared" ref="Y1757" si="183">AK1756/K1757</f>
        <v>0.97761468327298195</v>
      </c>
      <c r="Z1757" s="5">
        <f>IF(J1757="",1,(_xlfn.XLOOKUP(I1757,Goalies!B:B,Goalies!J:J)))</f>
        <v>1.05</v>
      </c>
      <c r="AA1757" s="23">
        <v>0.94</v>
      </c>
      <c r="AB1757" s="23">
        <v>1.05</v>
      </c>
      <c r="AC1757" s="23">
        <f>_xlfn.XLOOKUP(E1757,'Game Adjustments'!A:A,'Game Adjustments'!B:B)</f>
        <v>1</v>
      </c>
      <c r="AD1757" s="23">
        <f>_xlfn.XLOOKUP(E1757,'Game Adjustments'!A:A,'Game Adjustments'!C:C)</f>
        <v>1</v>
      </c>
      <c r="AE1757" s="23">
        <f>IF(D1757="A",_xlfn.XLOOKUP(E1757,'Rest - Home'!F:F,'Rest - Home'!J:J),_xlfn.XLOOKUP(E1757,'Rest - Home'!F:F,'Rest - Home'!I:I))</f>
        <v>1</v>
      </c>
      <c r="AF1757" s="23">
        <f>IF(D1757="A",_xlfn.XLOOKUP(E1757,'Rest - Home'!F:F,'Rest - Home'!L:L),_xlfn.XLOOKUP(E1757,'Rest - Home'!F:F,'Rest - Home'!K:K))</f>
        <v>1</v>
      </c>
      <c r="AG1757" s="26">
        <v>1</v>
      </c>
      <c r="AH1757" s="26">
        <v>1</v>
      </c>
      <c r="AI1757" s="53" cm="1">
        <f t="array" ref="AI1757">MAX(IF($E$63:E1756=E1757,ROW($E$63:E1756)-MIN(ROW($E$63:E1756))+1))</f>
        <v>1684</v>
      </c>
      <c r="AJ1757" s="53" cm="1">
        <f t="array" ref="AJ1757">MAX(IF($I$105:I1756=I1757,ROW($I$105:I1756)-MIN(ROW($I$105:I1756))+1))</f>
        <v>1609</v>
      </c>
      <c r="AK1757" s="23">
        <f>IF(AI1757=0,_xlfn.XLOOKUP(E1757,'Starting GF'!A:A,'Starting GF'!B:B),INDEX($AL$63:$AL1757,AI1757))</f>
        <v>2.8241365550762683</v>
      </c>
      <c r="AL1757" s="23">
        <f t="shared" si="22"/>
        <v>2.8179692012968207</v>
      </c>
      <c r="AM1757" s="23">
        <f>IF(AI1757=0,_xlfn.XLOOKUP(E1757,'Starting GF'!A:A,'Starting GF'!C:C),INDEX($AN$63:$AN1757,AI1757))</f>
        <v>3.0531280748420606</v>
      </c>
      <c r="AN1757" s="23">
        <f t="shared" si="53"/>
        <v>3.0539532656974444</v>
      </c>
      <c r="AO1757" s="23">
        <f>IF(AJ1757=0,_xlfn.XLOOKUP(I1757,Goalies!B:B,Goalies!I:I),INDEX($AP$105:$AP1757,AJ1757))</f>
        <v>3.1119642508918801</v>
      </c>
      <c r="AP1757" s="23">
        <f t="shared" si="23"/>
        <v>3.1269037354438756</v>
      </c>
      <c r="AQ1757" s="23">
        <f t="shared" si="24"/>
        <v>3.2057844785841638</v>
      </c>
      <c r="AR1757" s="66">
        <v>0</v>
      </c>
      <c r="AS1757" s="96" t="s">
        <v>1591</v>
      </c>
      <c r="AT1757" s="20">
        <f t="shared" ref="AT1757" si="184">(AK1757*V1757*X1757*Z1756*AA1757*AB1756*AC1757*AD1756*AG1757*AH1756)+AR1757</f>
        <v>2.7121470004631503</v>
      </c>
      <c r="AU1757" s="20">
        <f t="shared" ref="AU1757" si="185">AT1756</f>
        <v>3.0866653385788787</v>
      </c>
      <c r="AV1757" s="12">
        <f t="shared" ref="AV1757" si="186">AK1757*W1757*X1757*Z1756*AA1757*AB1756</f>
        <v>2.7234498263022129</v>
      </c>
      <c r="AW1757" s="12">
        <f t="shared" ref="AW1757" si="187">AV1756</f>
        <v>3.0866653385788787</v>
      </c>
      <c r="AX1757" s="8">
        <f t="shared" si="29"/>
        <v>1.2147000463160307E-2</v>
      </c>
      <c r="AY1757" s="8">
        <f t="shared" si="30"/>
        <v>-1.3334661421111171E-2</v>
      </c>
      <c r="AZ1757" s="8">
        <f t="shared" si="31"/>
        <v>-1.1876609579508646E-3</v>
      </c>
      <c r="BA1757" s="8">
        <f t="shared" si="32"/>
        <v>2.5481661884271478E-2</v>
      </c>
      <c r="BB1757" s="62">
        <f t="shared" si="33"/>
        <v>129</v>
      </c>
      <c r="BC1757" s="21">
        <f t="shared" si="34"/>
        <v>113</v>
      </c>
      <c r="BD1757" s="21">
        <f t="shared" si="35"/>
        <v>-113</v>
      </c>
      <c r="BE1757" s="21">
        <f t="shared" si="36"/>
        <v>-140</v>
      </c>
      <c r="BF1757" s="94">
        <f t="shared" si="58"/>
        <v>0.43723152536999321</v>
      </c>
      <c r="BG1757" s="22">
        <f t="shared" ref="BG1757" si="188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0.4705161130727194</v>
      </c>
      <c r="BH1757" s="22">
        <f t="shared" ref="BH1757" si="189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0.53047904239142585</v>
      </c>
      <c r="BI1757" s="22">
        <f t="shared" ref="BI1757" si="190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0.58354802809834516</v>
      </c>
      <c r="BJ1757" s="21">
        <f t="shared" si="39"/>
        <v>128</v>
      </c>
      <c r="BK1757" s="21">
        <f t="shared" si="40"/>
        <v>113</v>
      </c>
      <c r="BL1757" s="21">
        <f t="shared" si="41"/>
        <v>-112</v>
      </c>
      <c r="BM1757" s="21">
        <f t="shared" si="42"/>
        <v>-139</v>
      </c>
      <c r="BN1757" s="22">
        <f t="shared" si="62"/>
        <v>0.43874580394471929</v>
      </c>
      <c r="BO1757" s="22">
        <f t="shared" ref="BO1757" si="191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0.46872197184674091</v>
      </c>
      <c r="BP1757" s="22">
        <f t="shared" ref="BP1757" si="192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0.52835448112663541</v>
      </c>
      <c r="BQ1757" s="22">
        <f t="shared" ref="BQ1757" si="193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0.5815807371276005</v>
      </c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11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2"/>
        <v>PHI Samuel Ersson</v>
      </c>
      <c r="J1758" s="33" t="s">
        <v>231</v>
      </c>
      <c r="K1758" s="14">
        <v>2.96</v>
      </c>
      <c r="L1758" s="13">
        <v>0.15</v>
      </c>
      <c r="M1758" s="28">
        <v>0.1</v>
      </c>
      <c r="N1758">
        <f>IFERROR(_xlfn.XLOOKUP(A1758,Params!A:A,Params!D:D),0)</f>
        <v>2.7999999999999901</v>
      </c>
      <c r="O1758">
        <f t="shared" ref="O1758" si="194">N1759</f>
        <v>3.3999999999999901</v>
      </c>
      <c r="P1758" s="68">
        <f t="shared" si="14"/>
        <v>2.7999999999999901</v>
      </c>
      <c r="Q1758">
        <f t="shared" ref="Q1758" si="195">P1759</f>
        <v>3.3999999999999901</v>
      </c>
      <c r="R1758" s="5">
        <f t="shared" ref="R1758" si="196">N1758/W1758/X1758/Z1759/AB1759/AA1758</f>
        <v>3.002309365593498</v>
      </c>
      <c r="S1758" s="5">
        <f t="shared" ref="S1758" si="197">O1758/W1759/Y1758/Z1758/AA1759/AB1758</f>
        <v>3.1580326664298863</v>
      </c>
      <c r="T1758" s="5">
        <f t="shared" ref="T1758" si="198">P1758/W1758/X1758/Z1759/AB1759</f>
        <v>2.9722862719375631</v>
      </c>
      <c r="U1758" s="5">
        <f t="shared" ref="U1758" si="199">Q1758/W1759/Y1758/Z1758/AA1759</f>
        <v>3.1580326664298863</v>
      </c>
      <c r="V1758" s="5">
        <f>_xlfn.XLOOKUP(H1758,'Rest - Home'!A:A,'Rest - Home'!B:B)</f>
        <v>0.95</v>
      </c>
      <c r="W1758" s="5">
        <f>_xlfn.XLOOKUP(H1758,'Rest - Home'!A:A,'Rest - Home'!C:C)</f>
        <v>0.92554174501717079</v>
      </c>
      <c r="X1758" s="5">
        <f t="shared" ref="X1758" si="200">AM1759/K1758</f>
        <v>1.0439189189189189</v>
      </c>
      <c r="Y1758" s="5">
        <f t="shared" ref="Y1758" si="201">AK1759/K1758</f>
        <v>0.9950799780199906</v>
      </c>
      <c r="Z1758" s="5">
        <f>IF(J1758="",1,(_xlfn.XLOOKUP(I1758,Goalies!B:B,Goalies!J:J)))</f>
        <v>1.04</v>
      </c>
      <c r="AA1758" s="23">
        <v>0.99</v>
      </c>
      <c r="AB1758" s="23">
        <v>1</v>
      </c>
      <c r="AC1758" s="23">
        <f>_xlfn.XLOOKUP(E1758,'Game Adjustments'!A:A,'Game Adjustments'!B:B)</f>
        <v>1</v>
      </c>
      <c r="AD1758" s="23">
        <f>_xlfn.XLOOKUP(E1758,'Game Adjustments'!A:A,'Game Adjustments'!C:C)</f>
        <v>1</v>
      </c>
      <c r="AE1758" s="23">
        <f>IF(D1758="A",_xlfn.XLOOKUP(E1758,'Rest - Home'!F:F,'Rest - Home'!J:J),_xlfn.XLOOKUP(E1758,'Rest - Home'!F:F,'Rest - Home'!I:I))</f>
        <v>1</v>
      </c>
      <c r="AF1758" s="23">
        <f>IF(D1758="A",_xlfn.XLOOKUP(E1758,'Rest - Home'!F:F,'Rest - Home'!L:L),_xlfn.XLOOKUP(E1758,'Rest - Home'!F:F,'Rest - Home'!K:K))</f>
        <v>1</v>
      </c>
      <c r="AG1758" s="26">
        <v>1</v>
      </c>
      <c r="AH1758" s="26">
        <v>1</v>
      </c>
      <c r="AI1758" s="53" cm="1">
        <f t="array" ref="AI1758">MAX(IF($E$63:E1757=E1758,ROW($E$63:E1757)-MIN(ROW($E$63:E1757))+1))</f>
        <v>1680</v>
      </c>
      <c r="AJ1758" s="53" cm="1">
        <f t="array" ref="AJ1758">MAX(IF($I$105:I1757=I1758,ROW($I$105:I1757)-MIN(ROW($I$105:I1757))+1))</f>
        <v>1638</v>
      </c>
      <c r="AK1758" s="23">
        <f>IF(AI1758=0,_xlfn.XLOOKUP(E1758,'Starting GF'!A:A,'Starting GF'!B:B),INDEX($AL$63:$AL1758,AI1758))</f>
        <v>2.82</v>
      </c>
      <c r="AL1758" s="23">
        <f t="shared" si="22"/>
        <v>2.8468960584341856</v>
      </c>
      <c r="AM1758" s="23">
        <f>IF(AI1758=0,_xlfn.XLOOKUP(E1758,'Starting GF'!A:A,'Starting GF'!C:C),INDEX($AN$63:$AN1758,AI1758))</f>
        <v>3.06</v>
      </c>
      <c r="AN1758" s="23">
        <v>3.0950000000000002</v>
      </c>
      <c r="AO1758" s="23">
        <f>IF(AJ1758=0,_xlfn.XLOOKUP(I1758,Goalies!B:B,Goalies!I:I),INDEX($AP$105:$AP1758,AJ1758))</f>
        <v>3.1035489486115067</v>
      </c>
      <c r="AP1758" s="23">
        <f t="shared" si="23"/>
        <v>3.1306697022828427</v>
      </c>
      <c r="AQ1758" s="23">
        <f t="shared" si="24"/>
        <v>3.1824000000000003</v>
      </c>
      <c r="AR1758" s="66">
        <v>-0.05</v>
      </c>
      <c r="AS1758" s="96" t="s">
        <v>1591</v>
      </c>
      <c r="AT1758" s="20">
        <f t="shared" ref="AT1758" si="202">(AK1758*V1758*X1758*Z1759*AA1758*AB1759*AC1758*AD1759*AG1758*AH1759)+AR1758</f>
        <v>2.6494748910472969</v>
      </c>
      <c r="AU1758" s="20">
        <f t="shared" ref="AU1758" si="203">AT1759</f>
        <v>3.2753272587087578</v>
      </c>
      <c r="AV1758" s="12">
        <f t="shared" ref="AV1758" si="204">AK1758*V1758*X1758*Z1759*AA1758*AB1759</f>
        <v>2.6994748910472968</v>
      </c>
      <c r="AW1758" s="12">
        <f t="shared" ref="AW1758" si="205">AV1759</f>
        <v>3.2944561057253252</v>
      </c>
      <c r="AX1758" s="8">
        <f t="shared" si="29"/>
        <v>-0.15052510895269311</v>
      </c>
      <c r="AY1758" s="8">
        <f t="shared" si="30"/>
        <v>-0.12467274129123229</v>
      </c>
      <c r="AZ1758" s="8">
        <f t="shared" si="31"/>
        <v>-0.2751978502439254</v>
      </c>
      <c r="BA1758" s="8">
        <f t="shared" si="32"/>
        <v>-2.5852367661460818E-2</v>
      </c>
      <c r="BB1758" s="62">
        <f t="shared" si="33"/>
        <v>152</v>
      </c>
      <c r="BC1758" s="21">
        <f t="shared" si="34"/>
        <v>-122</v>
      </c>
      <c r="BD1758" s="21">
        <f t="shared" si="35"/>
        <v>104</v>
      </c>
      <c r="BE1758" s="21">
        <f t="shared" si="36"/>
        <v>130</v>
      </c>
      <c r="BF1758" s="94">
        <f t="shared" ref="BF1758" si="206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IF(AT1758&gt;AT1759, 1-_xlpm.interp, _xlpm.interp)
)</f>
        <v>0.39730286264870407</v>
      </c>
      <c r="BG1758" s="22">
        <f t="shared" si="38"/>
        <v>0.54863713771715439</v>
      </c>
      <c r="BH1758" s="22">
        <f t="shared" si="38"/>
        <v>0.49016199555474449</v>
      </c>
      <c r="BI1758" s="22">
        <f t="shared" si="38"/>
        <v>0.43394146467365147</v>
      </c>
      <c r="BJ1758" s="21">
        <f t="shared" si="39"/>
        <v>147</v>
      </c>
      <c r="BK1758" s="21">
        <f t="shared" si="40"/>
        <v>-127</v>
      </c>
      <c r="BL1758" s="21">
        <f t="shared" si="41"/>
        <v>-101</v>
      </c>
      <c r="BM1758" s="21">
        <f t="shared" si="42"/>
        <v>125</v>
      </c>
      <c r="BN1758" s="22">
        <f t="shared" ref="BN1758" si="207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IF(AV1758&gt;AV1759, 1-_xlpm.interp, _xlpm.interp)
)</f>
        <v>0.40412501027180259</v>
      </c>
      <c r="BO1758" s="22">
        <f t="shared" si="44"/>
        <v>0.55850132309110123</v>
      </c>
      <c r="BP1758" s="22">
        <f t="shared" si="44"/>
        <v>0.50132911418406201</v>
      </c>
      <c r="BQ1758" s="22">
        <f t="shared" si="44"/>
        <v>0.44385081519117264</v>
      </c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11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2"/>
        <v>BOS Jeremy Swayman</v>
      </c>
      <c r="J1759" s="33" t="s">
        <v>148</v>
      </c>
      <c r="K1759" s="14">
        <v>2.96</v>
      </c>
      <c r="L1759" s="13">
        <v>0.15</v>
      </c>
      <c r="M1759" s="28">
        <v>0.1</v>
      </c>
      <c r="N1759">
        <f>IFERROR(_xlfn.XLOOKUP(A1759,Params!A:A,Params!D:D),0)</f>
        <v>3.3999999999999901</v>
      </c>
      <c r="O1759">
        <f t="shared" ref="O1759" si="208">N1758</f>
        <v>2.7999999999999901</v>
      </c>
      <c r="P1759" s="68">
        <f t="shared" si="14"/>
        <v>3.3999999999999901</v>
      </c>
      <c r="Q1759">
        <f t="shared" ref="Q1759" si="209">P1758</f>
        <v>2.7999999999999901</v>
      </c>
      <c r="R1759" s="5">
        <f t="shared" ref="R1759" si="210">N1759/W1759/X1759/Z1758/AB1758/AA1759</f>
        <v>3.0397991587714026</v>
      </c>
      <c r="S1759" s="5">
        <f t="shared" ref="S1759" si="211">O1759/W1758/Y1759/Z1759/AA1758/AB1759</f>
        <v>3.289764517618408</v>
      </c>
      <c r="T1759" s="5">
        <f t="shared" ref="T1759" si="212">P1759/W1759/X1759/Z1758/AB1758</f>
        <v>2.9486051840082603</v>
      </c>
      <c r="U1759" s="5">
        <f t="shared" ref="U1759" si="213">Q1759/W1758/Y1759/Z1759/AA1758</f>
        <v>3.289764517618408</v>
      </c>
      <c r="V1759" s="5">
        <f>_xlfn.XLOOKUP(H1759,'Rest - Home'!A:A,'Rest - Home'!B:B)</f>
        <v>1.05</v>
      </c>
      <c r="W1759" s="5">
        <f>_xlfn.XLOOKUP(H1759,'Rest - Home'!A:A,'Rest - Home'!C:C)</f>
        <v>1.0725047827848808</v>
      </c>
      <c r="X1759" s="5">
        <f t="shared" ref="X1759" si="214">AM1758/K1759</f>
        <v>1.0337837837837838</v>
      </c>
      <c r="Y1759" s="5">
        <f t="shared" ref="Y1759" si="215">AK1758/K1759</f>
        <v>0.95270270270270263</v>
      </c>
      <c r="Z1759" s="5">
        <f>IF(J1759="",1,(_xlfn.XLOOKUP(I1759,Goalies!B:B,Goalies!J:J)))</f>
        <v>0.97499999999999998</v>
      </c>
      <c r="AA1759" s="23">
        <v>0.97</v>
      </c>
      <c r="AB1759" s="23">
        <v>1</v>
      </c>
      <c r="AC1759" s="23">
        <f>_xlfn.XLOOKUP(E1759,'Game Adjustments'!A:A,'Game Adjustments'!B:B)</f>
        <v>1</v>
      </c>
      <c r="AD1759" s="23">
        <f>_xlfn.XLOOKUP(E1759,'Game Adjustments'!A:A,'Game Adjustments'!C:C)</f>
        <v>1</v>
      </c>
      <c r="AE1759" s="23">
        <f>IF(D1759="A",_xlfn.XLOOKUP(E1759,'Rest - Home'!F:F,'Rest - Home'!J:J),_xlfn.XLOOKUP(E1759,'Rest - Home'!F:F,'Rest - Home'!I:I))</f>
        <v>1</v>
      </c>
      <c r="AF1759" s="23">
        <f>IF(D1759="A",_xlfn.XLOOKUP(E1759,'Rest - Home'!F:F,'Rest - Home'!L:L),_xlfn.XLOOKUP(E1759,'Rest - Home'!F:F,'Rest - Home'!K:K))</f>
        <v>1</v>
      </c>
      <c r="AG1759" s="26">
        <v>1</v>
      </c>
      <c r="AH1759" s="26">
        <v>1</v>
      </c>
      <c r="AI1759" s="53" cm="1">
        <f t="array" ref="AI1759">MAX(IF($E$63:E1758=E1759,ROW($E$63:E1758)-MIN(ROW($E$63:E1758))+1))</f>
        <v>1665</v>
      </c>
      <c r="AJ1759" s="53" cm="1">
        <f t="array" ref="AJ1759">MAX(IF($I$105:I1758=I1759,ROW($I$105:I1758)-MIN(ROW($I$105:I1758))+1))</f>
        <v>1623</v>
      </c>
      <c r="AK1759" s="23">
        <f>IF(AI1759=0,_xlfn.XLOOKUP(E1759,'Starting GF'!A:A,'Starting GF'!B:B),INDEX($AL$63:$AL1759,AI1759))</f>
        <v>2.9454367349391721</v>
      </c>
      <c r="AL1759" s="23">
        <v>2.97</v>
      </c>
      <c r="AM1759" s="23">
        <f>IF(AI1759=0,_xlfn.XLOOKUP(E1759,'Starting GF'!A:A,'Starting GF'!C:C),INDEX($AN$63:$AN1759,AI1759))</f>
        <v>3.09</v>
      </c>
      <c r="AN1759" s="23">
        <v>3.07</v>
      </c>
      <c r="AO1759" s="23">
        <f>IF(AJ1759=0,_xlfn.XLOOKUP(I1759,Goalies!B:B,Goalies!I:I),INDEX($AP$105:$AP1759,AJ1759))</f>
        <v>3.1232050340315141</v>
      </c>
      <c r="AP1759" s="23">
        <f t="shared" si="23"/>
        <v>3.135852339628479</v>
      </c>
      <c r="AQ1759" s="23">
        <f t="shared" si="24"/>
        <v>3.0127499999999996</v>
      </c>
      <c r="AR1759" s="66">
        <v>0.05</v>
      </c>
      <c r="AS1759" s="96" t="s">
        <v>1591</v>
      </c>
      <c r="AT1759" s="20">
        <f t="shared" ref="AT1759" si="216">(AK1759*V1759*X1759*Z1758*AA1759*AB1758*AC1759*AD1758*AG1759*AH1758)+AR1759</f>
        <v>3.2753272587087578</v>
      </c>
      <c r="AU1759" s="20">
        <f t="shared" ref="AU1759" si="217">AT1758</f>
        <v>2.6494748910472969</v>
      </c>
      <c r="AV1759" s="12">
        <f t="shared" ref="AV1759" si="218">AK1759*W1759*X1759*Z1758*AA1759*AB1758</f>
        <v>3.2944561057253252</v>
      </c>
      <c r="AW1759" s="12">
        <f t="shared" ref="AW1759" si="219">AV1758</f>
        <v>2.6994748910472968</v>
      </c>
      <c r="AX1759" s="8">
        <f t="shared" si="29"/>
        <v>-0.12467274129123229</v>
      </c>
      <c r="AY1759" s="8">
        <f t="shared" si="30"/>
        <v>-0.15052510895269311</v>
      </c>
      <c r="AZ1759" s="8">
        <f t="shared" si="31"/>
        <v>-0.2751978502439254</v>
      </c>
      <c r="BA1759" s="8">
        <f t="shared" si="32"/>
        <v>2.5852367661460818E-2</v>
      </c>
      <c r="BB1759" s="62">
        <f t="shared" si="33"/>
        <v>-152</v>
      </c>
      <c r="BC1759" s="21">
        <f t="shared" si="34"/>
        <v>122</v>
      </c>
      <c r="BD1759" s="21">
        <f t="shared" si="35"/>
        <v>-104</v>
      </c>
      <c r="BE1759" s="21">
        <f t="shared" si="36"/>
        <v>-130</v>
      </c>
      <c r="BF1759" s="94">
        <f t="shared" si="58"/>
        <v>0.60269713735129593</v>
      </c>
      <c r="BG1759" s="22">
        <f t="shared" ref="BG1759" si="220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0.45136286228284567</v>
      </c>
      <c r="BH1759" s="22">
        <f t="shared" ref="BH1759" si="221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0.50983800444525551</v>
      </c>
      <c r="BI1759" s="22">
        <f t="shared" ref="BI1759" si="222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0.56605853532634853</v>
      </c>
      <c r="BJ1759" s="21">
        <f t="shared" si="39"/>
        <v>-147</v>
      </c>
      <c r="BK1759" s="21">
        <f t="shared" si="40"/>
        <v>127</v>
      </c>
      <c r="BL1759" s="21">
        <f t="shared" si="41"/>
        <v>101</v>
      </c>
      <c r="BM1759" s="21">
        <f t="shared" si="42"/>
        <v>-125</v>
      </c>
      <c r="BN1759" s="22">
        <f t="shared" si="62"/>
        <v>0.59587498972819741</v>
      </c>
      <c r="BO1759" s="22">
        <f t="shared" ref="BO1759" si="223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0.44149867690889877</v>
      </c>
      <c r="BP1759" s="22">
        <f t="shared" ref="BP1759" si="224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0.49867088581593799</v>
      </c>
      <c r="BQ1759" s="22">
        <f t="shared" ref="BQ1759" si="225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0.55614918480882736</v>
      </c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11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2"/>
        <v>UTA Karel Vejmelka</v>
      </c>
      <c r="J1760" s="33" t="s">
        <v>191</v>
      </c>
      <c r="K1760" s="14">
        <v>2.96</v>
      </c>
      <c r="L1760" s="13">
        <v>0.15</v>
      </c>
      <c r="M1760" s="28">
        <v>0.1</v>
      </c>
      <c r="N1760">
        <f>IFERROR(_xlfn.XLOOKUP(A1760,Params!A:A,Params!D:D),0)</f>
        <v>2.5999999999999899</v>
      </c>
      <c r="O1760">
        <f t="shared" ref="O1760" si="226">N1761</f>
        <v>3.3499999999999899</v>
      </c>
      <c r="P1760" s="68">
        <f t="shared" si="14"/>
        <v>2.5999999999999899</v>
      </c>
      <c r="Q1760">
        <f t="shared" ref="Q1760" si="227">P1761</f>
        <v>3.3499999999999899</v>
      </c>
      <c r="R1760" s="5">
        <f t="shared" ref="R1760" si="228">N1760/W1760/X1760/Z1761/AB1761/AA1760</f>
        <v>3.2164933538340899</v>
      </c>
      <c r="S1760" s="5">
        <f t="shared" ref="S1760" si="229">O1760/W1761/Y1760/Z1760/AA1761/AB1760</f>
        <v>2.9258002305480986</v>
      </c>
      <c r="T1760" s="5">
        <f t="shared" ref="T1760" si="230">P1760/W1760/X1760/Z1761/AB1761</f>
        <v>3.0074212858348743</v>
      </c>
      <c r="U1760" s="5">
        <f t="shared" ref="U1760" si="231">Q1760/W1761/Y1760/Z1760/AA1761</f>
        <v>2.9258002305480986</v>
      </c>
      <c r="V1760" s="5">
        <f>_xlfn.XLOOKUP(H1760,'Rest - Home'!A:A,'Rest - Home'!B:B)</f>
        <v>0.97</v>
      </c>
      <c r="W1760" s="5">
        <f>_xlfn.XLOOKUP(H1760,'Rest - Home'!A:A,'Rest - Home'!C:C)</f>
        <v>0.95751047349149665</v>
      </c>
      <c r="X1760" s="5">
        <f t="shared" ref="X1760" si="232">AM1761/K1760</f>
        <v>0.92604252387960384</v>
      </c>
      <c r="Y1760" s="5">
        <f t="shared" ref="Y1760" si="233">AK1761/K1760</f>
        <v>1.1351351351351351</v>
      </c>
      <c r="Z1760" s="5">
        <f>IF(J1760="",1,(_xlfn.XLOOKUP(I1760,Goalies!B:B,Goalies!J:J)))</f>
        <v>0.97</v>
      </c>
      <c r="AA1760" s="23">
        <v>0.93500000000000005</v>
      </c>
      <c r="AB1760" s="23">
        <v>1</v>
      </c>
      <c r="AC1760" s="23">
        <f>_xlfn.XLOOKUP(E1760,'Game Adjustments'!A:A,'Game Adjustments'!B:B)</f>
        <v>1</v>
      </c>
      <c r="AD1760" s="23">
        <f>_xlfn.XLOOKUP(E1760,'Game Adjustments'!A:A,'Game Adjustments'!C:C)</f>
        <v>1</v>
      </c>
      <c r="AE1760" s="23">
        <f>IF(D1760="A",_xlfn.XLOOKUP(E1760,'Rest - Home'!F:F,'Rest - Home'!J:J),_xlfn.XLOOKUP(E1760,'Rest - Home'!F:F,'Rest - Home'!I:I))</f>
        <v>1</v>
      </c>
      <c r="AF1760" s="23">
        <f>IF(D1760="A",_xlfn.XLOOKUP(E1760,'Rest - Home'!F:F,'Rest - Home'!L:L),_xlfn.XLOOKUP(E1760,'Rest - Home'!F:F,'Rest - Home'!K:K))</f>
        <v>1</v>
      </c>
      <c r="AG1760" s="26">
        <v>1</v>
      </c>
      <c r="AH1760" s="26">
        <v>1</v>
      </c>
      <c r="AI1760" s="53" cm="1">
        <f t="array" ref="AI1760">MAX(IF($E$63:E1759=E1760,ROW($E$63:E1759)-MIN(ROW($E$63:E1759))+1))</f>
        <v>1666</v>
      </c>
      <c r="AJ1760" s="53" cm="1">
        <f t="array" ref="AJ1760">MAX(IF($I$105:I1759=I1760,ROW($I$105:I1759)-MIN(ROW($I$105:I1759))+1))</f>
        <v>1614</v>
      </c>
      <c r="AK1760" s="23">
        <f>IF(AI1760=0,_xlfn.XLOOKUP(E1760,'Starting GF'!A:A,'Starting GF'!B:B),INDEX($AL$63:$AL1760,AI1760))</f>
        <v>3.1240105379292937</v>
      </c>
      <c r="AL1760" s="23">
        <f t="shared" si="22"/>
        <v>3.134746879295025</v>
      </c>
      <c r="AM1760" s="23">
        <f>IF(AI1760=0,_xlfn.XLOOKUP(E1760,'Starting GF'!A:A,'Starting GF'!C:C),INDEX($AN$63:$AN1760,AI1760))</f>
        <v>2.9480390831203787</v>
      </c>
      <c r="AN1760" s="23">
        <f t="shared" si="53"/>
        <v>2.9447032552345367</v>
      </c>
      <c r="AO1760" s="23">
        <f>IF(AJ1760=0,_xlfn.XLOOKUP(I1760,Goalies!B:B,Goalies!I:I),INDEX($AP$105:$AP1760,AJ1760))</f>
        <v>2.9166929922123974</v>
      </c>
      <c r="AP1760" s="23">
        <f t="shared" si="23"/>
        <v>2.9048929769252858</v>
      </c>
      <c r="AQ1760" s="23">
        <f t="shared" si="24"/>
        <v>2.8595979106267673</v>
      </c>
      <c r="AR1760" s="66">
        <v>0</v>
      </c>
      <c r="AS1760" s="96" t="s">
        <v>1591</v>
      </c>
      <c r="AT1760" s="20">
        <f t="shared" ref="AT1760" si="234">(AK1760*V1760*X1760*Z1761*AA1760*AB1761*AC1760*AD1761*AG1760*AH1761)+AR1760</f>
        <v>2.5581816592268676</v>
      </c>
      <c r="AU1760" s="20">
        <f t="shared" ref="AU1760" si="235">AT1761</f>
        <v>3.392101413443481</v>
      </c>
      <c r="AV1760" s="12">
        <f t="shared" ref="AV1760" si="236">AK1760*V1760*X1760*Z1761*AA1760*AB1761</f>
        <v>2.5581816592268676</v>
      </c>
      <c r="AW1760" s="12">
        <f t="shared" ref="AW1760" si="237">AV1761</f>
        <v>3.3754631725499431</v>
      </c>
      <c r="AX1760" s="8">
        <f t="shared" si="29"/>
        <v>-4.1818340773122298E-2</v>
      </c>
      <c r="AY1760" s="8">
        <f t="shared" si="30"/>
        <v>4.2101413443491165E-2</v>
      </c>
      <c r="AZ1760" s="8">
        <f t="shared" si="31"/>
        <v>2.8307267036886685E-4</v>
      </c>
      <c r="BA1760" s="8">
        <f t="shared" si="32"/>
        <v>-8.3919754216613462E-2</v>
      </c>
      <c r="BB1760" s="62">
        <f t="shared" si="33"/>
        <v>173</v>
      </c>
      <c r="BC1760" s="21">
        <f t="shared" si="34"/>
        <v>-125</v>
      </c>
      <c r="BD1760" s="21">
        <f t="shared" si="35"/>
        <v>102</v>
      </c>
      <c r="BE1760" s="21">
        <f t="shared" si="36"/>
        <v>128</v>
      </c>
      <c r="BF1760" s="94">
        <f t="shared" ref="BF1760" si="238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IF(AT1760&gt;AT1761, 1-_xlpm.interp, _xlpm.interp)
)</f>
        <v>0.3665147779766712</v>
      </c>
      <c r="BG1760" s="22">
        <f t="shared" si="38"/>
        <v>0.55469685078984332</v>
      </c>
      <c r="BH1760" s="22">
        <f t="shared" si="38"/>
        <v>0.49589942387616925</v>
      </c>
      <c r="BI1760" s="22">
        <f t="shared" si="38"/>
        <v>0.4380546399979417</v>
      </c>
      <c r="BJ1760" s="21">
        <f t="shared" si="39"/>
        <v>171</v>
      </c>
      <c r="BK1760" s="21">
        <f t="shared" si="40"/>
        <v>-123</v>
      </c>
      <c r="BL1760" s="21">
        <f t="shared" si="41"/>
        <v>103</v>
      </c>
      <c r="BM1760" s="21">
        <f t="shared" si="42"/>
        <v>130</v>
      </c>
      <c r="BN1760" s="22">
        <f t="shared" ref="BN1760" si="239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IF(AV1760&gt;AV1761, 1-_xlpm.interp, _xlpm.interp)
)</f>
        <v>0.36956550747173755</v>
      </c>
      <c r="BO1760" s="22">
        <f t="shared" si="44"/>
        <v>0.55090702232946076</v>
      </c>
      <c r="BP1760" s="22">
        <f t="shared" si="44"/>
        <v>0.49182259040413334</v>
      </c>
      <c r="BQ1760" s="22">
        <f t="shared" si="44"/>
        <v>0.43463357424187798</v>
      </c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11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2"/>
        <v>CAR Brandon Bussi</v>
      </c>
      <c r="J1761" s="33" t="s">
        <v>396</v>
      </c>
      <c r="K1761" s="14">
        <v>2.96</v>
      </c>
      <c r="L1761" s="13">
        <v>0.15</v>
      </c>
      <c r="M1761" s="28">
        <v>0.1</v>
      </c>
      <c r="N1761">
        <f>IFERROR(_xlfn.XLOOKUP(A1761,Params!A:A,Params!D:D),0)</f>
        <v>3.3499999999999899</v>
      </c>
      <c r="O1761">
        <f t="shared" ref="O1761" si="240">N1760</f>
        <v>2.5999999999999899</v>
      </c>
      <c r="P1761" s="68">
        <f t="shared" si="14"/>
        <v>3.3499999999999899</v>
      </c>
      <c r="Q1761">
        <f t="shared" ref="Q1761" si="241">P1760</f>
        <v>2.5999999999999899</v>
      </c>
      <c r="R1761" s="5">
        <f t="shared" ref="R1761" si="242">N1761/W1761/X1761/Z1760/AB1760/AA1761</f>
        <v>3.3346534755693367</v>
      </c>
      <c r="S1761" s="5">
        <f t="shared" ref="S1761" si="243">O1761/W1760/Y1761/Z1761/AA1760/AB1761</f>
        <v>2.8222326327959291</v>
      </c>
      <c r="T1761" s="5">
        <f t="shared" ref="T1761" si="244">P1761/W1761/X1761/Z1760/AB1760</f>
        <v>3.3346534755693367</v>
      </c>
      <c r="U1761" s="5">
        <f t="shared" ref="U1761" si="245">Q1761/W1760/Y1761/Z1761/AA1760</f>
        <v>2.8222326327959291</v>
      </c>
      <c r="V1761" s="5">
        <f>_xlfn.XLOOKUP(H1761,'Rest - Home'!A:A,'Rest - Home'!B:B)</f>
        <v>1.0449999999999999</v>
      </c>
      <c r="W1761" s="5">
        <f>_xlfn.XLOOKUP(H1761,'Rest - Home'!A:A,'Rest - Home'!C:C)</f>
        <v>1.0398742800952707</v>
      </c>
      <c r="X1761" s="5">
        <f t="shared" ref="X1761" si="246">AM1760/K1761</f>
        <v>0.99595914970283062</v>
      </c>
      <c r="Y1761" s="5">
        <f t="shared" ref="Y1761" si="247">AK1760/K1761</f>
        <v>1.0554089655166532</v>
      </c>
      <c r="Z1761" s="5">
        <f>IF(J1761="",1,(_xlfn.XLOOKUP(I1761,Goalies!B:B,Goalies!J:J)))</f>
        <v>0.97499999999999998</v>
      </c>
      <c r="AA1761" s="23">
        <v>1</v>
      </c>
      <c r="AB1761" s="23">
        <v>1</v>
      </c>
      <c r="AC1761" s="23">
        <f>_xlfn.XLOOKUP(E1761,'Game Adjustments'!A:A,'Game Adjustments'!B:B)</f>
        <v>1</v>
      </c>
      <c r="AD1761" s="23">
        <f>_xlfn.XLOOKUP(E1761,'Game Adjustments'!A:A,'Game Adjustments'!C:C)</f>
        <v>1</v>
      </c>
      <c r="AE1761" s="23">
        <f>IF(D1761="A",_xlfn.XLOOKUP(E1761,'Rest - Home'!F:F,'Rest - Home'!J:J),_xlfn.XLOOKUP(E1761,'Rest - Home'!F:F,'Rest - Home'!I:I))</f>
        <v>1</v>
      </c>
      <c r="AF1761" s="23">
        <f>IF(D1761="A",_xlfn.XLOOKUP(E1761,'Rest - Home'!F:F,'Rest - Home'!L:L),_xlfn.XLOOKUP(E1761,'Rest - Home'!F:F,'Rest - Home'!K:K))</f>
        <v>1</v>
      </c>
      <c r="AG1761" s="26">
        <v>1</v>
      </c>
      <c r="AH1761" s="26">
        <v>1</v>
      </c>
      <c r="AI1761" s="53" cm="1">
        <f t="array" ref="AI1761">MAX(IF($E$63:E1760=E1761,ROW($E$63:E1760)-MIN(ROW($E$63:E1760))+1))</f>
        <v>1624</v>
      </c>
      <c r="AJ1761" s="53" cm="1">
        <f t="array" ref="AJ1761">MAX(IF($I$105:I1760=I1761,ROW($I$105:I1760)-MIN(ROW($I$105:I1760))+1))</f>
        <v>1582</v>
      </c>
      <c r="AK1761" s="23">
        <f>IF(AI1761=0,_xlfn.XLOOKUP(E1761,'Starting GF'!A:A,'Starting GF'!B:B),INDEX($AL$63:$AL1761,AI1761))</f>
        <v>3.36</v>
      </c>
      <c r="AL1761" s="23">
        <f t="shared" si="22"/>
        <v>3.3561980213354001</v>
      </c>
      <c r="AM1761" s="23">
        <f>IF(AI1761=0,_xlfn.XLOOKUP(E1761,'Starting GF'!A:A,'Starting GF'!C:C),INDEX($AN$63:$AN1761,AI1761))</f>
        <v>2.7410858706836274</v>
      </c>
      <c r="AN1761" s="23">
        <f t="shared" si="53"/>
        <v>2.7532578850004725</v>
      </c>
      <c r="AO1761" s="23">
        <f>IF(AJ1761=0,_xlfn.XLOOKUP(I1761,Goalies!B:B,Goalies!I:I),INDEX($AP$105:$AP1761,AJ1761))</f>
        <v>2.703741334176859</v>
      </c>
      <c r="AP1761" s="23">
        <f t="shared" si="23"/>
        <v>2.7109316565967347</v>
      </c>
      <c r="AQ1761" s="23">
        <f t="shared" si="24"/>
        <v>2.6725587239165365</v>
      </c>
      <c r="AR1761" s="66">
        <v>0</v>
      </c>
      <c r="AS1761" s="96" t="s">
        <v>1591</v>
      </c>
      <c r="AT1761" s="20">
        <f t="shared" ref="AT1761" si="248">(AK1761*V1761*X1761*Z1760*AA1761*AB1760*AC1761*AD1760*AG1761*AH1760)+AR1761</f>
        <v>3.392101413443481</v>
      </c>
      <c r="AU1761" s="20">
        <f t="shared" ref="AU1761" si="249">AT1760</f>
        <v>2.5581816592268676</v>
      </c>
      <c r="AV1761" s="12">
        <f t="shared" ref="AV1761" si="250">AK1761*W1761*X1761*Z1760*AA1761*AB1760</f>
        <v>3.3754631725499431</v>
      </c>
      <c r="AW1761" s="12">
        <f t="shared" ref="AW1761" si="251">AV1760</f>
        <v>2.5581816592268676</v>
      </c>
      <c r="AX1761" s="8">
        <f t="shared" si="29"/>
        <v>4.2101413443491165E-2</v>
      </c>
      <c r="AY1761" s="8">
        <f t="shared" si="30"/>
        <v>-4.1818340773122298E-2</v>
      </c>
      <c r="AZ1761" s="8">
        <f t="shared" si="31"/>
        <v>2.8307267036886685E-4</v>
      </c>
      <c r="BA1761" s="8">
        <f t="shared" si="32"/>
        <v>8.3919754216613462E-2</v>
      </c>
      <c r="BB1761" s="62">
        <f t="shared" si="33"/>
        <v>-173</v>
      </c>
      <c r="BC1761" s="21">
        <f t="shared" si="34"/>
        <v>125</v>
      </c>
      <c r="BD1761" s="21">
        <f t="shared" si="35"/>
        <v>-102</v>
      </c>
      <c r="BE1761" s="21">
        <f t="shared" si="36"/>
        <v>-128</v>
      </c>
      <c r="BF1761" s="94">
        <f t="shared" si="58"/>
        <v>0.6334852220233288</v>
      </c>
      <c r="BG1761" s="22">
        <f t="shared" ref="BG1761" si="252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0.44530314921015662</v>
      </c>
      <c r="BH1761" s="22">
        <f t="shared" ref="BH1761" si="253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0.50410057612383075</v>
      </c>
      <c r="BI1761" s="22">
        <f t="shared" ref="BI1761" si="254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0.5619453600020583</v>
      </c>
      <c r="BJ1761" s="21">
        <f t="shared" si="39"/>
        <v>-171</v>
      </c>
      <c r="BK1761" s="21">
        <f t="shared" si="40"/>
        <v>123</v>
      </c>
      <c r="BL1761" s="21">
        <f t="shared" si="41"/>
        <v>-103</v>
      </c>
      <c r="BM1761" s="21">
        <f t="shared" si="42"/>
        <v>-130</v>
      </c>
      <c r="BN1761" s="22">
        <f t="shared" si="62"/>
        <v>0.63043449252826245</v>
      </c>
      <c r="BO1761" s="22">
        <f t="shared" ref="BO1761" si="255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0.44909297767053918</v>
      </c>
      <c r="BP1761" s="22">
        <f t="shared" ref="BP1761" si="256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0.50817740959586666</v>
      </c>
      <c r="BQ1761" s="22">
        <f t="shared" ref="BQ1761" si="257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0.56536642575812202</v>
      </c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11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2"/>
        <v>WPG Connor Hellebuyck</v>
      </c>
      <c r="J1762" s="33" t="s">
        <v>199</v>
      </c>
      <c r="K1762" s="14">
        <v>2.96</v>
      </c>
      <c r="L1762" s="13">
        <v>0.15</v>
      </c>
      <c r="M1762" s="28">
        <v>0.1</v>
      </c>
      <c r="N1762">
        <f>IFERROR(_xlfn.XLOOKUP(A1762,Params!A:A,Params!D:D),0)</f>
        <v>2.44999999999999</v>
      </c>
      <c r="O1762">
        <f t="shared" ref="O1762" si="258">N1763</f>
        <v>3.2499999999999898</v>
      </c>
      <c r="P1762" s="68">
        <f t="shared" si="14"/>
        <v>2.44999999999999</v>
      </c>
      <c r="Q1762">
        <f t="shared" ref="Q1762" si="259">P1763</f>
        <v>3.2499999999999898</v>
      </c>
      <c r="R1762" s="5">
        <f t="shared" ref="R1762" si="260">N1762/W1762/X1762/Z1763/AB1763/AA1762</f>
        <v>2.9195049568276197</v>
      </c>
      <c r="S1762" s="5">
        <f t="shared" ref="S1762" si="261">O1762/W1763/Y1762/Z1762/AA1763/AB1762</f>
        <v>2.9828814499983194</v>
      </c>
      <c r="T1762" s="5">
        <f t="shared" ref="T1762" si="262">P1762/W1762/X1762/Z1763/AB1763</f>
        <v>2.9195049568276197</v>
      </c>
      <c r="U1762" s="5">
        <f t="shared" ref="U1762" si="263">Q1762/W1763/Y1762/Z1762/AA1763</f>
        <v>3.0425390789982858</v>
      </c>
      <c r="V1762" s="5">
        <f>_xlfn.XLOOKUP(H1762,'Rest - Home'!A:A,'Rest - Home'!B:B)</f>
        <v>0.97</v>
      </c>
      <c r="W1762" s="5">
        <f>_xlfn.XLOOKUP(H1762,'Rest - Home'!A:A,'Rest - Home'!C:C)</f>
        <v>0.95751047349149665</v>
      </c>
      <c r="X1762" s="5">
        <f t="shared" ref="X1762" si="264">AM1763/K1762</f>
        <v>0.88175675675675669</v>
      </c>
      <c r="Y1762" s="5">
        <f t="shared" ref="Y1762" si="265">AK1763/K1762</f>
        <v>1.1324295469175683</v>
      </c>
      <c r="Z1762" s="5">
        <f>IF(J1762="",1,(_xlfn.XLOOKUP(I1762,Goalies!B:B,Goalies!J:J)))</f>
        <v>0.96499999999999997</v>
      </c>
      <c r="AA1762" s="23">
        <v>1</v>
      </c>
      <c r="AB1762" s="23">
        <v>1.02</v>
      </c>
      <c r="AC1762" s="23">
        <f>_xlfn.XLOOKUP(E1762,'Game Adjustments'!A:A,'Game Adjustments'!B:B)</f>
        <v>1</v>
      </c>
      <c r="AD1762" s="23">
        <f>_xlfn.XLOOKUP(E1762,'Game Adjustments'!A:A,'Game Adjustments'!C:C)</f>
        <v>1</v>
      </c>
      <c r="AE1762" s="23">
        <f>IF(D1762="A",_xlfn.XLOOKUP(E1762,'Rest - Home'!F:F,'Rest - Home'!J:J),_xlfn.XLOOKUP(E1762,'Rest - Home'!F:F,'Rest - Home'!I:I))</f>
        <v>1</v>
      </c>
      <c r="AF1762" s="23">
        <f>IF(D1762="A",_xlfn.XLOOKUP(E1762,'Rest - Home'!F:F,'Rest - Home'!L:L),_xlfn.XLOOKUP(E1762,'Rest - Home'!F:F,'Rest - Home'!K:K))</f>
        <v>1</v>
      </c>
      <c r="AG1762" s="26">
        <v>1</v>
      </c>
      <c r="AH1762" s="26">
        <v>1</v>
      </c>
      <c r="AI1762" s="53" cm="1">
        <f t="array" ref="AI1762">MAX(IF($E$63:E1761=E1762,ROW($E$63:E1761)-MIN(ROW($E$63:E1761))+1))</f>
        <v>1670</v>
      </c>
      <c r="AJ1762" s="53" cm="1">
        <f t="array" ref="AJ1762">MAX(IF($I$105:I1761=I1762,ROW($I$105:I1761)-MIN(ROW($I$105:I1761))+1))</f>
        <v>1628</v>
      </c>
      <c r="AK1762" s="23">
        <f>IF(AI1762=0,_xlfn.XLOOKUP(E1762,'Starting GF'!A:A,'Starting GF'!B:B),INDEX($AL$63:$AL1762,AI1762))</f>
        <v>2.85</v>
      </c>
      <c r="AL1762" s="23">
        <v>2.83</v>
      </c>
      <c r="AM1762" s="23">
        <f>IF(AI1762=0,_xlfn.XLOOKUP(E1762,'Starting GF'!A:A,'Starting GF'!C:C),INDEX($AN$63:$AN1762,AI1762))</f>
        <v>2.99563757445681</v>
      </c>
      <c r="AN1762" s="23">
        <v>3.02</v>
      </c>
      <c r="AO1762" s="23">
        <f>IF(AJ1762=0,_xlfn.XLOOKUP(I1762,Goalies!B:B,Goalies!I:I),INDEX($AP$105:$AP1762,AJ1762))</f>
        <v>2.8890883101982716</v>
      </c>
      <c r="AP1762" s="23">
        <f t="shared" si="23"/>
        <v>2.8874971535557874</v>
      </c>
      <c r="AQ1762" s="23">
        <f t="shared" si="24"/>
        <v>2.8907902593508217</v>
      </c>
      <c r="AR1762" s="66">
        <v>-7.0000000000000007E-2</v>
      </c>
      <c r="AS1762" s="96" t="s">
        <v>1591</v>
      </c>
      <c r="AT1762" s="20">
        <f t="shared" ref="AT1762" si="266">(AK1762*V1762*X1762*Z1763*AA1762*AB1763*AC1762*AD1763*AG1762*AH1763)+AR1762</f>
        <v>2.352868973902027</v>
      </c>
      <c r="AU1762" s="20">
        <f t="shared" ref="AU1762" si="267">AT1763</f>
        <v>3.3499867609572345</v>
      </c>
      <c r="AV1762" s="12">
        <f t="shared" ref="AV1762" si="268">AK1762*V1762*X1762*Z1763*AA1762*AB1763</f>
        <v>2.4228689739020268</v>
      </c>
      <c r="AW1762" s="12">
        <f t="shared" ref="AW1762" si="269">AV1763</f>
        <v>3.2638984418874863</v>
      </c>
      <c r="AX1762" s="8">
        <f t="shared" si="29"/>
        <v>-9.713102609796298E-2</v>
      </c>
      <c r="AY1762" s="8">
        <f t="shared" si="30"/>
        <v>9.998676095724468E-2</v>
      </c>
      <c r="AZ1762" s="8">
        <f t="shared" si="31"/>
        <v>2.8557348592817E-3</v>
      </c>
      <c r="BA1762" s="8">
        <f t="shared" si="32"/>
        <v>-0.19711778705520766</v>
      </c>
      <c r="BB1762" s="62">
        <f t="shared" si="33"/>
        <v>191</v>
      </c>
      <c r="BC1762" s="21">
        <f t="shared" si="34"/>
        <v>-104</v>
      </c>
      <c r="BD1762" s="21">
        <f t="shared" si="35"/>
        <v>124</v>
      </c>
      <c r="BE1762" s="21">
        <f t="shared" si="36"/>
        <v>154</v>
      </c>
      <c r="BF1762" s="94">
        <f t="shared" ref="BF1762" si="270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IF(AT1762&gt;AT1763, 1-_xlpm.interp, _xlpm.interp)
)</f>
        <v>0.34307167285926349</v>
      </c>
      <c r="BG1762" s="22">
        <f t="shared" si="38"/>
        <v>0.51093754711818729</v>
      </c>
      <c r="BH1762" s="22">
        <f t="shared" si="38"/>
        <v>0.44642150421447946</v>
      </c>
      <c r="BI1762" s="22">
        <f t="shared" si="38"/>
        <v>0.39439402979674554</v>
      </c>
      <c r="BJ1762" s="21">
        <f t="shared" si="39"/>
        <v>174</v>
      </c>
      <c r="BK1762" s="21">
        <f t="shared" si="40"/>
        <v>-103</v>
      </c>
      <c r="BL1762" s="21">
        <f t="shared" si="41"/>
        <v>125</v>
      </c>
      <c r="BM1762" s="21">
        <f t="shared" si="42"/>
        <v>155</v>
      </c>
      <c r="BN1762" s="22">
        <f t="shared" ref="BN1762" si="271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IF(AV1762&gt;AV1763, 1-_xlpm.interp, _xlpm.interp)
)</f>
        <v>0.36440437356314426</v>
      </c>
      <c r="BO1762" s="22">
        <f t="shared" si="44"/>
        <v>0.50811170158946173</v>
      </c>
      <c r="BP1762" s="22">
        <f t="shared" si="44"/>
        <v>0.44384515606916397</v>
      </c>
      <c r="BQ1762" s="22">
        <f t="shared" si="44"/>
        <v>0.39255677931199329</v>
      </c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11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2"/>
        <v>TBL Andrei Vasilevskiy</v>
      </c>
      <c r="J1763" s="33" t="s">
        <v>187</v>
      </c>
      <c r="K1763" s="14">
        <v>2.96</v>
      </c>
      <c r="L1763" s="13">
        <v>0.15</v>
      </c>
      <c r="M1763" s="28">
        <v>0.1</v>
      </c>
      <c r="N1763">
        <f>IFERROR(_xlfn.XLOOKUP(A1763,Params!A:A,Params!D:D),0)</f>
        <v>3.2499999999999898</v>
      </c>
      <c r="O1763">
        <f t="shared" ref="O1763" si="272">N1762</f>
        <v>2.44999999999999</v>
      </c>
      <c r="P1763" s="68">
        <f t="shared" si="14"/>
        <v>3.2499999999999898</v>
      </c>
      <c r="Q1763">
        <f t="shared" ref="Q1763" si="273">P1762</f>
        <v>2.44999999999999</v>
      </c>
      <c r="R1763" s="5">
        <f t="shared" ref="R1763" si="274">N1763/W1763/X1763/Z1762/AB1762/AA1763</f>
        <v>3.337717896347006</v>
      </c>
      <c r="S1763" s="5">
        <f t="shared" ref="S1763" si="275">O1763/W1762/Y1763/Z1763/AA1762/AB1763</f>
        <v>2.6736519078316099</v>
      </c>
      <c r="T1763" s="5">
        <f t="shared" ref="T1763" si="276">P1763/W1763/X1763/Z1762/AB1762</f>
        <v>3.1374548225661854</v>
      </c>
      <c r="U1763" s="5">
        <f t="shared" ref="U1763" si="277">Q1763/W1762/Y1763/Z1763/AA1762</f>
        <v>2.7538614650665583</v>
      </c>
      <c r="V1763" s="5">
        <f>_xlfn.XLOOKUP(H1763,'Rest - Home'!A:A,'Rest - Home'!B:B)</f>
        <v>1.0449999999999999</v>
      </c>
      <c r="W1763" s="5">
        <f>_xlfn.XLOOKUP(H1763,'Rest - Home'!A:A,'Rest - Home'!C:C)</f>
        <v>1.0398742800952707</v>
      </c>
      <c r="X1763" s="5">
        <f t="shared" ref="X1763" si="278">AM1762/K1763</f>
        <v>1.0120397211002736</v>
      </c>
      <c r="Y1763" s="5">
        <f t="shared" ref="Y1763" si="279">AK1762/K1763</f>
        <v>0.96283783783783783</v>
      </c>
      <c r="Z1763" s="5">
        <f>IF(J1763="",1,(_xlfn.XLOOKUP(I1763,Goalies!B:B,Goalies!J:J)))</f>
        <v>0.96499999999999997</v>
      </c>
      <c r="AA1763" s="23">
        <v>0.94</v>
      </c>
      <c r="AB1763" s="23">
        <v>1.03</v>
      </c>
      <c r="AC1763" s="23">
        <f>_xlfn.XLOOKUP(E1763,'Game Adjustments'!A:A,'Game Adjustments'!B:B)</f>
        <v>1</v>
      </c>
      <c r="AD1763" s="23">
        <f>_xlfn.XLOOKUP(E1763,'Game Adjustments'!A:A,'Game Adjustments'!C:C)</f>
        <v>1</v>
      </c>
      <c r="AE1763" s="23">
        <f>IF(D1763="A",_xlfn.XLOOKUP(E1763,'Rest - Home'!F:F,'Rest - Home'!J:J),_xlfn.XLOOKUP(E1763,'Rest - Home'!F:F,'Rest - Home'!I:I))</f>
        <v>1</v>
      </c>
      <c r="AF1763" s="23">
        <f>IF(D1763="A",_xlfn.XLOOKUP(E1763,'Rest - Home'!F:F,'Rest - Home'!L:L),_xlfn.XLOOKUP(E1763,'Rest - Home'!F:F,'Rest - Home'!K:K))</f>
        <v>1</v>
      </c>
      <c r="AG1763" s="26">
        <v>1</v>
      </c>
      <c r="AH1763" s="26">
        <v>1</v>
      </c>
      <c r="AI1763" s="53" cm="1">
        <f t="array" ref="AI1763">MAX(IF($E$63:E1762=E1763,ROW($E$63:E1762)-MIN(ROW($E$63:E1762))+1))</f>
        <v>1657</v>
      </c>
      <c r="AJ1763" s="53" cm="1">
        <f t="array" ref="AJ1763">MAX(IF($I$105:I1762=I1763,ROW($I$105:I1762)-MIN(ROW($I$105:I1762))+1))</f>
        <v>1615</v>
      </c>
      <c r="AK1763" s="23">
        <f>IF(AI1763=0,_xlfn.XLOOKUP(E1763,'Starting GF'!A:A,'Starting GF'!B:B),INDEX($AL$63:$AL1763,AI1763))</f>
        <v>3.351991458876002</v>
      </c>
      <c r="AL1763" s="23">
        <v>3.36</v>
      </c>
      <c r="AM1763" s="23">
        <f>IF(AI1763=0,_xlfn.XLOOKUP(E1763,'Starting GF'!A:A,'Starting GF'!C:C),INDEX($AN$63:$AN1763,AI1763))</f>
        <v>2.61</v>
      </c>
      <c r="AN1763" s="23">
        <v>2.6</v>
      </c>
      <c r="AO1763" s="23">
        <f>IF(AJ1763=0,_xlfn.XLOOKUP(I1763,Goalies!B:B,Goalies!I:I),INDEX($AP$105:$AP1763,AJ1763))</f>
        <v>2.5761083030831884</v>
      </c>
      <c r="AP1763" s="23">
        <f t="shared" si="23"/>
        <v>2.5767031712793353</v>
      </c>
      <c r="AQ1763" s="23">
        <f t="shared" si="24"/>
        <v>2.5186499999999996</v>
      </c>
      <c r="AR1763" s="66">
        <v>7.0000000000000007E-2</v>
      </c>
      <c r="AS1763" s="96" t="s">
        <v>1591</v>
      </c>
      <c r="AT1763" s="20">
        <f t="shared" ref="AT1763" si="280">(AK1763*V1763*X1763*Z1762*AA1763*AB1762*AC1763*AD1762*AG1763*AH1762)+AR1763</f>
        <v>3.3499867609572345</v>
      </c>
      <c r="AU1763" s="20">
        <f t="shared" ref="AU1763" si="281">AT1762</f>
        <v>2.352868973902027</v>
      </c>
      <c r="AV1763" s="12">
        <f t="shared" ref="AV1763" si="282">AK1763*W1763*X1763*Z1762*AA1763*AB1762</f>
        <v>3.2638984418874863</v>
      </c>
      <c r="AW1763" s="12">
        <f t="shared" ref="AW1763" si="283">AV1762</f>
        <v>2.4228689739020268</v>
      </c>
      <c r="AX1763" s="8">
        <f t="shared" si="29"/>
        <v>9.998676095724468E-2</v>
      </c>
      <c r="AY1763" s="8">
        <f t="shared" si="30"/>
        <v>-9.713102609796298E-2</v>
      </c>
      <c r="AZ1763" s="8">
        <f t="shared" si="31"/>
        <v>2.8557348592817E-3</v>
      </c>
      <c r="BA1763" s="8">
        <f t="shared" si="32"/>
        <v>0.19711778705520766</v>
      </c>
      <c r="BB1763" s="62">
        <f t="shared" si="33"/>
        <v>-191</v>
      </c>
      <c r="BC1763" s="21">
        <f t="shared" si="34"/>
        <v>104</v>
      </c>
      <c r="BD1763" s="21">
        <f t="shared" si="35"/>
        <v>-124</v>
      </c>
      <c r="BE1763" s="21">
        <f t="shared" si="36"/>
        <v>-154</v>
      </c>
      <c r="BF1763" s="94">
        <f t="shared" si="58"/>
        <v>0.65692832714073646</v>
      </c>
      <c r="BG1763" s="22">
        <f t="shared" ref="BG1763" si="284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0.48906245288181271</v>
      </c>
      <c r="BH1763" s="22">
        <f t="shared" ref="BH1763" si="285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0.55357849578552054</v>
      </c>
      <c r="BI1763" s="22">
        <f t="shared" ref="BI1763" si="286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0.60560597020325446</v>
      </c>
      <c r="BJ1763" s="21">
        <f t="shared" si="39"/>
        <v>-174</v>
      </c>
      <c r="BK1763" s="21">
        <f t="shared" si="40"/>
        <v>103</v>
      </c>
      <c r="BL1763" s="21">
        <f t="shared" si="41"/>
        <v>-125</v>
      </c>
      <c r="BM1763" s="21">
        <f t="shared" si="42"/>
        <v>-155</v>
      </c>
      <c r="BN1763" s="22">
        <f t="shared" si="62"/>
        <v>0.63559562643685574</v>
      </c>
      <c r="BO1763" s="22">
        <f t="shared" ref="BO1763" si="287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0.49188829841053827</v>
      </c>
      <c r="BP1763" s="22">
        <f t="shared" ref="BP1763" si="288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0.55615484393083603</v>
      </c>
      <c r="BQ1763" s="22">
        <f t="shared" ref="BQ1763" si="289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0.60744322068800671</v>
      </c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11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2"/>
        <v>WSH Charlie Lindgren</v>
      </c>
      <c r="J1764" s="33" t="s">
        <v>198</v>
      </c>
      <c r="K1764" s="14">
        <v>2.96</v>
      </c>
      <c r="L1764" s="13">
        <v>0.15</v>
      </c>
      <c r="M1764" s="28">
        <v>0.1</v>
      </c>
      <c r="N1764">
        <f>IFERROR(_xlfn.XLOOKUP(A1764,Params!A:A,Params!D:D),0)</f>
        <v>2.9999999999999898</v>
      </c>
      <c r="O1764">
        <f t="shared" ref="O1764" si="290">N1765</f>
        <v>3.19999999999999</v>
      </c>
      <c r="P1764" s="68">
        <f t="shared" si="14"/>
        <v>2.9999999999999898</v>
      </c>
      <c r="Q1764">
        <f t="shared" ref="Q1764" si="291">P1765</f>
        <v>3.19999999999999</v>
      </c>
      <c r="R1764" s="5">
        <f t="shared" ref="R1764" si="292">N1764/W1764/X1764/Z1765/AB1765/AA1764</f>
        <v>3.0505346000099438</v>
      </c>
      <c r="S1764" s="5">
        <f t="shared" ref="S1764" si="293">O1764/W1765/Y1764/Z1764/AA1765/AB1764</f>
        <v>2.9347035659239809</v>
      </c>
      <c r="T1764" s="5">
        <f t="shared" ref="T1764" si="294">P1764/W1764/X1764/Z1765/AB1765</f>
        <v>3.0200292540098443</v>
      </c>
      <c r="U1764" s="5">
        <f t="shared" ref="U1764" si="295">Q1764/W1765/Y1764/Z1764/AA1765</f>
        <v>2.9347035659239809</v>
      </c>
      <c r="V1764" s="5">
        <f>_xlfn.XLOOKUP(H1764,'Rest - Home'!A:A,'Rest - Home'!B:B)</f>
        <v>0.95</v>
      </c>
      <c r="W1764" s="5">
        <f>_xlfn.XLOOKUP(H1764,'Rest - Home'!A:A,'Rest - Home'!C:C)</f>
        <v>0.95302926576458757</v>
      </c>
      <c r="X1764" s="5">
        <f t="shared" ref="X1764" si="296">AM1765/K1764</f>
        <v>1.027378356808988</v>
      </c>
      <c r="Y1764" s="5">
        <f t="shared" ref="Y1764" si="297">AK1765/K1764</f>
        <v>0.99933916778121268</v>
      </c>
      <c r="Z1764" s="5">
        <f>IF(J1764="",1,(_xlfn.XLOOKUP(I1764,Goalies!B:B,Goalies!J:J)))</f>
        <v>1.04</v>
      </c>
      <c r="AA1764" s="23">
        <v>0.99</v>
      </c>
      <c r="AB1764" s="23">
        <v>1</v>
      </c>
      <c r="AC1764" s="23">
        <f>_xlfn.XLOOKUP(E1764,'Game Adjustments'!A:A,'Game Adjustments'!B:B)</f>
        <v>1</v>
      </c>
      <c r="AD1764" s="23">
        <f>_xlfn.XLOOKUP(E1764,'Game Adjustments'!A:A,'Game Adjustments'!C:C)</f>
        <v>1</v>
      </c>
      <c r="AE1764" s="23">
        <f>IF(D1764="A",_xlfn.XLOOKUP(E1764,'Rest - Home'!F:F,'Rest - Home'!J:J),_xlfn.XLOOKUP(E1764,'Rest - Home'!F:F,'Rest - Home'!I:I))</f>
        <v>1</v>
      </c>
      <c r="AF1764" s="23">
        <f>IF(D1764="A",_xlfn.XLOOKUP(E1764,'Rest - Home'!F:F,'Rest - Home'!L:L),_xlfn.XLOOKUP(E1764,'Rest - Home'!F:F,'Rest - Home'!K:K))</f>
        <v>1</v>
      </c>
      <c r="AG1764" s="26">
        <v>1</v>
      </c>
      <c r="AH1764" s="26">
        <v>1</v>
      </c>
      <c r="AI1764" s="53" cm="1">
        <f t="array" ref="AI1764">MAX(IF($E$63:E1763=E1764,ROW($E$63:E1763)-MIN(ROW($E$63:E1763))+1))</f>
        <v>1678</v>
      </c>
      <c r="AJ1764" s="53" cm="1">
        <f t="array" ref="AJ1764">MAX(IF($I$105:I1763=I1764,ROW($I$105:I1763)-MIN(ROW($I$105:I1763))+1))</f>
        <v>1594</v>
      </c>
      <c r="AK1764" s="23">
        <f>IF(AI1764=0,_xlfn.XLOOKUP(E1764,'Starting GF'!A:A,'Starting GF'!B:B),INDEX($AL$63:$AL1764,AI1764))</f>
        <v>3.0713484834064788</v>
      </c>
      <c r="AL1764" s="23">
        <f t="shared" si="22"/>
        <v>3.0677688207069971</v>
      </c>
      <c r="AM1764" s="23">
        <f>IF(AI1764=0,_xlfn.XLOOKUP(E1764,'Starting GF'!A:A,'Starting GF'!C:C),INDEX($AN$63:$AN1764,AI1764))</f>
        <v>3.0294577790367612</v>
      </c>
      <c r="AN1764" s="23">
        <f t="shared" si="53"/>
        <v>3.015244647069844</v>
      </c>
      <c r="AO1764" s="23">
        <f>IF(AJ1764=0,_xlfn.XLOOKUP(I1764,Goalies!B:B,Goalies!I:I),INDEX($AP$105:$AP1764,AJ1764))</f>
        <v>3.0229062760943277</v>
      </c>
      <c r="AP1764" s="23">
        <f t="shared" si="23"/>
        <v>3.0272840909643195</v>
      </c>
      <c r="AQ1764" s="23">
        <f t="shared" si="24"/>
        <v>3.1506360901982315</v>
      </c>
      <c r="AR1764" s="66">
        <v>-0.02</v>
      </c>
      <c r="AS1764" s="96" t="s">
        <v>1591</v>
      </c>
      <c r="AT1764" s="20">
        <f t="shared" ref="AT1764" si="298">(AK1764*V1764*X1764*Z1765*AA1764*AB1765*AC1764*AD1765*AG1764*AH1765)+AR1764</f>
        <v>2.9908683261441573</v>
      </c>
      <c r="AU1764" s="20">
        <f t="shared" ref="AU1764" si="299">AT1765</f>
        <v>3.3196846426814424</v>
      </c>
      <c r="AV1764" s="12">
        <f t="shared" ref="AV1764" si="300">AK1764*V1764*X1764*Z1765*AA1764*AB1765</f>
        <v>3.0108683261441573</v>
      </c>
      <c r="AW1764" s="12">
        <f t="shared" ref="AW1764" si="301">AV1765</f>
        <v>3.303319969172219</v>
      </c>
      <c r="AX1764" s="8">
        <f t="shared" si="29"/>
        <v>-9.1316738558324673E-3</v>
      </c>
      <c r="AY1764" s="8">
        <f t="shared" si="30"/>
        <v>0.1196846426814524</v>
      </c>
      <c r="AZ1764" s="8">
        <f t="shared" si="31"/>
        <v>0.11055296882561993</v>
      </c>
      <c r="BA1764" s="8">
        <f t="shared" si="32"/>
        <v>-0.12881631653728487</v>
      </c>
      <c r="BB1764" s="62">
        <f t="shared" si="33"/>
        <v>125</v>
      </c>
      <c r="BC1764" s="21">
        <f t="shared" si="34"/>
        <v>-156</v>
      </c>
      <c r="BD1764" s="21">
        <f t="shared" si="35"/>
        <v>-127</v>
      </c>
      <c r="BE1764" s="21">
        <f t="shared" si="36"/>
        <v>101</v>
      </c>
      <c r="BF1764" s="94">
        <f t="shared" ref="BF1764" si="302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IF(AT1764&gt;AT1765, 1-_xlpm.interp, _xlpm.interp)
)</f>
        <v>0.44373167633514599</v>
      </c>
      <c r="BG1764" s="22">
        <f t="shared" si="38"/>
        <v>0.60937415301015796</v>
      </c>
      <c r="BH1764" s="22">
        <f t="shared" si="38"/>
        <v>0.56030659066103028</v>
      </c>
      <c r="BI1764" s="22">
        <f t="shared" si="38"/>
        <v>0.49777563631997113</v>
      </c>
      <c r="BJ1764" s="21">
        <f t="shared" si="39"/>
        <v>123</v>
      </c>
      <c r="BK1764" s="21">
        <f t="shared" si="40"/>
        <v>-156</v>
      </c>
      <c r="BL1764" s="21">
        <f t="shared" si="41"/>
        <v>-128</v>
      </c>
      <c r="BM1764" s="21">
        <f t="shared" si="42"/>
        <v>101</v>
      </c>
      <c r="BN1764" s="22">
        <f t="shared" ref="BN1764" si="303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IF(AV1764&gt;AV1765, 1-_xlpm.interp, _xlpm.interp)
)</f>
        <v>0.44938184006936172</v>
      </c>
      <c r="BO1764" s="22">
        <f t="shared" si="44"/>
        <v>0.60976567978654006</v>
      </c>
      <c r="BP1764" s="22">
        <f t="shared" si="44"/>
        <v>0.56075310657485145</v>
      </c>
      <c r="BQ1764" s="22">
        <f t="shared" si="44"/>
        <v>0.49817709556136924</v>
      </c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11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2"/>
        <v>DET John Gibson</v>
      </c>
      <c r="J1765" s="33" t="s">
        <v>161</v>
      </c>
      <c r="K1765" s="14">
        <v>2.96</v>
      </c>
      <c r="L1765" s="13">
        <v>0.15</v>
      </c>
      <c r="M1765" s="28">
        <v>0.1</v>
      </c>
      <c r="N1765">
        <f>IFERROR(_xlfn.XLOOKUP(A1765,Params!A:A,Params!D:D),0)</f>
        <v>3.19999999999999</v>
      </c>
      <c r="O1765">
        <f t="shared" ref="O1765" si="304">N1764</f>
        <v>2.9999999999999898</v>
      </c>
      <c r="P1765" s="68">
        <f t="shared" si="14"/>
        <v>3.19999999999999</v>
      </c>
      <c r="Q1765">
        <f t="shared" ref="Q1765" si="305">P1764</f>
        <v>2.9999999999999898</v>
      </c>
      <c r="R1765" s="5">
        <f t="shared" ref="R1765" si="306">N1765/W1765/X1765/Z1764/AB1764/AA1765</f>
        <v>2.8655233781654044</v>
      </c>
      <c r="S1765" s="5">
        <f t="shared" ref="S1765" si="307">O1765/W1764/Y1765/Z1765/AA1764/AB1765</f>
        <v>3.0204314474151159</v>
      </c>
      <c r="T1765" s="5">
        <f t="shared" ref="T1765" si="308">P1765/W1765/X1765/Z1764/AB1764</f>
        <v>2.8655233781654044</v>
      </c>
      <c r="U1765" s="5">
        <f t="shared" ref="U1765" si="309">Q1765/W1764/Y1765/Z1765/AA1764</f>
        <v>3.1110443908375696</v>
      </c>
      <c r="V1765" s="5">
        <f>_xlfn.XLOOKUP(H1765,'Rest - Home'!A:A,'Rest - Home'!B:B)</f>
        <v>1.048</v>
      </c>
      <c r="W1765" s="5">
        <f>_xlfn.XLOOKUP(H1765,'Rest - Home'!A:A,'Rest - Home'!C:C)</f>
        <v>1.0491546019013618</v>
      </c>
      <c r="X1765" s="5">
        <f t="shared" ref="X1765" si="310">AM1764/K1765</f>
        <v>1.0234654658907978</v>
      </c>
      <c r="Y1765" s="5">
        <f t="shared" ref="Y1765" si="311">AK1764/K1765</f>
        <v>1.0376177308805672</v>
      </c>
      <c r="Z1765" s="5">
        <f>IF(J1765="",1,(_xlfn.XLOOKUP(I1765,Goalies!B:B,Goalies!J:J)))</f>
        <v>0.98499999999999999</v>
      </c>
      <c r="AA1765" s="23">
        <v>1</v>
      </c>
      <c r="AB1765" s="23">
        <v>1.03</v>
      </c>
      <c r="AC1765" s="23">
        <f>_xlfn.XLOOKUP(E1765,'Game Adjustments'!A:A,'Game Adjustments'!B:B)</f>
        <v>1</v>
      </c>
      <c r="AD1765" s="23">
        <f>_xlfn.XLOOKUP(E1765,'Game Adjustments'!A:A,'Game Adjustments'!C:C)</f>
        <v>1</v>
      </c>
      <c r="AE1765" s="23">
        <f>IF(D1765="A",_xlfn.XLOOKUP(E1765,'Rest - Home'!F:F,'Rest - Home'!J:J),_xlfn.XLOOKUP(E1765,'Rest - Home'!F:F,'Rest - Home'!I:I))</f>
        <v>1</v>
      </c>
      <c r="AF1765" s="23">
        <f>IF(D1765="A",_xlfn.XLOOKUP(E1765,'Rest - Home'!F:F,'Rest - Home'!L:L),_xlfn.XLOOKUP(E1765,'Rest - Home'!F:F,'Rest - Home'!K:K))</f>
        <v>1</v>
      </c>
      <c r="AG1765" s="26">
        <v>1</v>
      </c>
      <c r="AH1765" s="26">
        <v>1</v>
      </c>
      <c r="AI1765" s="53" cm="1">
        <f t="array" ref="AI1765">MAX(IF($E$63:E1764=E1765,ROW($E$63:E1764)-MIN(ROW($E$63:E1764))+1))</f>
        <v>1663</v>
      </c>
      <c r="AJ1765" s="53" cm="1">
        <f t="array" ref="AJ1765">MAX(IF($I$105:I1764=I1765,ROW($I$105:I1764)-MIN(ROW($I$105:I1764))+1))</f>
        <v>1621</v>
      </c>
      <c r="AK1765" s="23">
        <f>IF(AI1765=0,_xlfn.XLOOKUP(E1765,'Starting GF'!A:A,'Starting GF'!B:B),INDEX($AL$63:$AL1765,AI1765))</f>
        <v>2.9580439366323894</v>
      </c>
      <c r="AL1765" s="23">
        <f t="shared" si="22"/>
        <v>2.9441658528623416</v>
      </c>
      <c r="AM1765" s="23">
        <f>IF(AI1765=0,_xlfn.XLOOKUP(E1765,'Starting GF'!A:A,'Starting GF'!C:C),INDEX($AN$63:$AN1765,AI1765))</f>
        <v>3.0410399361546046</v>
      </c>
      <c r="AN1765" s="23">
        <f t="shared" si="53"/>
        <v>3.0379486628436809</v>
      </c>
      <c r="AO1765" s="23">
        <f>IF(AJ1765=0,_xlfn.XLOOKUP(I1765,Goalies!B:B,Goalies!I:I),INDEX($AP$105:$AP1765,AJ1765))</f>
        <v>3.0765620923419403</v>
      </c>
      <c r="AP1765" s="23">
        <f t="shared" si="23"/>
        <v>3.0613465248462326</v>
      </c>
      <c r="AQ1765" s="23">
        <f t="shared" si="24"/>
        <v>2.9954243371122855</v>
      </c>
      <c r="AR1765" s="66">
        <v>0.02</v>
      </c>
      <c r="AS1765" s="96" t="s">
        <v>1591</v>
      </c>
      <c r="AT1765" s="20">
        <f t="shared" ref="AT1765" si="312">(AK1765*V1765*X1765*Z1764*AA1765*AB1764*AC1765*AD1764*AG1765*AH1764)+AR1765</f>
        <v>3.3196846426814424</v>
      </c>
      <c r="AU1765" s="20">
        <f t="shared" ref="AU1765" si="313">AT1764</f>
        <v>2.9908683261441573</v>
      </c>
      <c r="AV1765" s="12">
        <f t="shared" ref="AV1765" si="314">AK1765*W1765*X1765*Z1764*AA1765*AB1764</f>
        <v>3.303319969172219</v>
      </c>
      <c r="AW1765" s="12">
        <f t="shared" ref="AW1765" si="315">AV1764</f>
        <v>3.0108683261441573</v>
      </c>
      <c r="AX1765" s="8">
        <f t="shared" si="29"/>
        <v>0.1196846426814524</v>
      </c>
      <c r="AY1765" s="8">
        <f t="shared" si="30"/>
        <v>-9.1316738558324673E-3</v>
      </c>
      <c r="AZ1765" s="8">
        <f t="shared" si="31"/>
        <v>0.11055296882561993</v>
      </c>
      <c r="BA1765" s="8">
        <f t="shared" si="32"/>
        <v>0.12881631653728487</v>
      </c>
      <c r="BB1765" s="62">
        <f t="shared" si="33"/>
        <v>-125</v>
      </c>
      <c r="BC1765" s="21">
        <f t="shared" si="34"/>
        <v>156</v>
      </c>
      <c r="BD1765" s="21">
        <f t="shared" si="35"/>
        <v>127</v>
      </c>
      <c r="BE1765" s="21">
        <f t="shared" si="36"/>
        <v>-101</v>
      </c>
      <c r="BF1765" s="94">
        <f t="shared" si="58"/>
        <v>0.55626832366485401</v>
      </c>
      <c r="BG1765" s="22">
        <f t="shared" ref="BG1765" si="316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0.39062584698984204</v>
      </c>
      <c r="BH1765" s="22">
        <f t="shared" ref="BH1765" si="317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0.43969340933896978</v>
      </c>
      <c r="BI1765" s="22">
        <f t="shared" ref="BI1765" si="318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0.50222436368002887</v>
      </c>
      <c r="BJ1765" s="21">
        <f t="shared" si="39"/>
        <v>-123</v>
      </c>
      <c r="BK1765" s="21">
        <f t="shared" si="40"/>
        <v>156</v>
      </c>
      <c r="BL1765" s="21">
        <f t="shared" si="41"/>
        <v>128</v>
      </c>
      <c r="BM1765" s="21">
        <f t="shared" si="42"/>
        <v>-101</v>
      </c>
      <c r="BN1765" s="22">
        <f t="shared" si="62"/>
        <v>0.55061815993063834</v>
      </c>
      <c r="BO1765" s="22">
        <f t="shared" ref="BO1765" si="319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0.39023432021345988</v>
      </c>
      <c r="BP1765" s="22">
        <f t="shared" ref="BP1765" si="320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0.43924689342514861</v>
      </c>
      <c r="BQ1765" s="22">
        <f t="shared" ref="BQ1765" si="321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0.50182290443863076</v>
      </c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11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2"/>
        <v>CGY Devin Cooley</v>
      </c>
      <c r="J1766" s="33" t="s">
        <v>152</v>
      </c>
      <c r="K1766" s="14">
        <v>2.96</v>
      </c>
      <c r="L1766" s="13">
        <v>0.15</v>
      </c>
      <c r="M1766" s="28">
        <v>0.1</v>
      </c>
      <c r="N1766">
        <f>IFERROR(_xlfn.XLOOKUP(A1766,Params!A:A,Params!D:D),0)</f>
        <v>2.5499999999999901</v>
      </c>
      <c r="O1766">
        <f t="shared" ref="O1766" si="322">N1767</f>
        <v>3.2999999999999901</v>
      </c>
      <c r="P1766" s="68">
        <f t="shared" si="14"/>
        <v>2.5499999999999901</v>
      </c>
      <c r="Q1766">
        <f t="shared" ref="Q1766" si="323">P1767</f>
        <v>3.2999999999999901</v>
      </c>
      <c r="R1766" s="5">
        <f t="shared" ref="R1766" si="324">N1766/W1766/X1766/Z1767/AB1767/AA1766</f>
        <v>2.7286719359148819</v>
      </c>
      <c r="S1766" s="5">
        <f t="shared" ref="S1766" si="325">O1766/W1767/Y1766/Z1766/AA1767/AB1766</f>
        <v>2.9621352774495895</v>
      </c>
      <c r="T1766" s="5">
        <f t="shared" ref="T1766" si="326">P1766/W1766/X1766/Z1767/AB1767</f>
        <v>2.6740984971965842</v>
      </c>
      <c r="U1766" s="5">
        <f t="shared" ref="U1766" si="327">Q1766/W1767/Y1766/Z1766/AA1767</f>
        <v>2.9621352774495895</v>
      </c>
      <c r="V1766" s="5">
        <f>_xlfn.XLOOKUP(H1766,'Rest - Home'!A:A,'Rest - Home'!B:B)</f>
        <v>0.96</v>
      </c>
      <c r="W1766" s="5">
        <f>_xlfn.XLOOKUP(H1766,'Rest - Home'!A:A,'Rest - Home'!C:C)</f>
        <v>0.96305398776725637</v>
      </c>
      <c r="X1766" s="5">
        <f t="shared" ref="X1766" si="328">AM1767/K1766</f>
        <v>0.96170885025102726</v>
      </c>
      <c r="Y1766" s="5">
        <f t="shared" ref="Y1766" si="329">AK1767/K1766</f>
        <v>1.0573807708886014</v>
      </c>
      <c r="Z1766" s="5">
        <f>IF(J1766="",1,(_xlfn.XLOOKUP(I1766,Goalies!B:B,Goalies!J:J)))</f>
        <v>1.02</v>
      </c>
      <c r="AA1766" s="23">
        <v>0.98</v>
      </c>
      <c r="AB1766" s="23">
        <v>1</v>
      </c>
      <c r="AC1766" s="23">
        <f>_xlfn.XLOOKUP(E1766,'Game Adjustments'!A:A,'Game Adjustments'!B:B)</f>
        <v>1</v>
      </c>
      <c r="AD1766" s="23">
        <f>_xlfn.XLOOKUP(E1766,'Game Adjustments'!A:A,'Game Adjustments'!C:C)</f>
        <v>1</v>
      </c>
      <c r="AE1766" s="23">
        <f>IF(D1766="A",_xlfn.XLOOKUP(E1766,'Rest - Home'!F:F,'Rest - Home'!J:J),_xlfn.XLOOKUP(E1766,'Rest - Home'!F:F,'Rest - Home'!I:I))</f>
        <v>1</v>
      </c>
      <c r="AF1766" s="23">
        <f>IF(D1766="A",_xlfn.XLOOKUP(E1766,'Rest - Home'!F:F,'Rest - Home'!L:L),_xlfn.XLOOKUP(E1766,'Rest - Home'!F:F,'Rest - Home'!K:K))</f>
        <v>1</v>
      </c>
      <c r="AG1766" s="26">
        <v>1</v>
      </c>
      <c r="AH1766" s="26">
        <v>1</v>
      </c>
      <c r="AI1766" s="53" cm="1">
        <f t="array" ref="AI1766">MAX(IF($E$63:E1765=E1766,ROW($E$63:E1765)-MIN(ROW($E$63:E1765))+1))</f>
        <v>1649</v>
      </c>
      <c r="AJ1766" s="53" cm="1">
        <f t="array" ref="AJ1766">MAX(IF($I$105:I1765=I1766,ROW($I$105:I1765)-MIN(ROW($I$105:I1765))+1))</f>
        <v>1571</v>
      </c>
      <c r="AK1766" s="23">
        <f>IF(AI1766=0,_xlfn.XLOOKUP(E1766,'Starting GF'!A:A,'Starting GF'!B:B),INDEX($AL$63:$AL1766,AI1766))</f>
        <v>2.6713262082318052</v>
      </c>
      <c r="AL1766" s="23">
        <v>2.66</v>
      </c>
      <c r="AM1766" s="23">
        <f>IF(AI1766=0,_xlfn.XLOOKUP(E1766,'Starting GF'!A:A,'Starting GF'!C:C),INDEX($AN$63:$AN1766,AI1766))</f>
        <v>3.2586402606204365</v>
      </c>
      <c r="AN1766" s="23">
        <v>3.25</v>
      </c>
      <c r="AO1766" s="23">
        <f>IF(AJ1766=0,_xlfn.XLOOKUP(I1766,Goalies!B:B,Goalies!I:I),INDEX($AP$105:$AP1766,AJ1766))</f>
        <v>3.2536761175188031</v>
      </c>
      <c r="AP1766" s="23">
        <f t="shared" si="23"/>
        <v>3.2188313973407698</v>
      </c>
      <c r="AQ1766" s="23">
        <f t="shared" si="24"/>
        <v>3.3238130658328453</v>
      </c>
      <c r="AR1766" s="66">
        <v>0</v>
      </c>
      <c r="AS1766" s="96" t="s">
        <v>1591</v>
      </c>
      <c r="AT1766" s="20">
        <f t="shared" ref="AT1766" si="330">(AK1766*V1766*X1766*Z1767*AA1766*AB1767*AC1766*AD1767*AG1766*AH1767)+AR1766</f>
        <v>2.4884927531287424</v>
      </c>
      <c r="AU1766" s="20">
        <f t="shared" ref="AU1766" si="331">AT1767</f>
        <v>3.6375447826043374</v>
      </c>
      <c r="AV1766" s="12">
        <f t="shared" ref="AV1766" si="332">AK1766*V1766*X1766*Z1767*AA1766*AB1767</f>
        <v>2.4884927531287424</v>
      </c>
      <c r="AW1766" s="12">
        <f t="shared" ref="AW1766" si="333">AV1767</f>
        <v>3.6303246991832956</v>
      </c>
      <c r="AX1766" s="8">
        <f t="shared" si="29"/>
        <v>-6.1507246871247645E-2</v>
      </c>
      <c r="AY1766" s="8">
        <f t="shared" si="30"/>
        <v>0.33754478260434739</v>
      </c>
      <c r="AZ1766" s="8">
        <f t="shared" si="31"/>
        <v>0.27603753573309975</v>
      </c>
      <c r="BA1766" s="8">
        <f t="shared" si="32"/>
        <v>-0.39905202947559504</v>
      </c>
      <c r="BB1766" s="62">
        <f t="shared" si="33"/>
        <v>207</v>
      </c>
      <c r="BC1766" s="21">
        <f t="shared" si="34"/>
        <v>-137</v>
      </c>
      <c r="BD1766" s="21">
        <f t="shared" si="35"/>
        <v>-109</v>
      </c>
      <c r="BE1766" s="21">
        <f t="shared" si="36"/>
        <v>117</v>
      </c>
      <c r="BF1766" s="94">
        <f t="shared" ref="BF1766" si="334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IF(AT1766&gt;AT1767, 1-_xlpm.interp, _xlpm.interp)
)</f>
        <v>0.32522331277127936</v>
      </c>
      <c r="BG1766" s="22">
        <f t="shared" si="38"/>
        <v>0.57873106939614871</v>
      </c>
      <c r="BH1766" s="22">
        <f t="shared" si="38"/>
        <v>0.52262096165815897</v>
      </c>
      <c r="BI1766" s="22">
        <f t="shared" si="38"/>
        <v>0.46118851104889946</v>
      </c>
      <c r="BJ1766" s="21">
        <f t="shared" si="39"/>
        <v>207</v>
      </c>
      <c r="BK1766" s="21">
        <f t="shared" si="40"/>
        <v>-137</v>
      </c>
      <c r="BL1766" s="21">
        <f t="shared" si="41"/>
        <v>-109</v>
      </c>
      <c r="BM1766" s="21">
        <f t="shared" si="42"/>
        <v>117</v>
      </c>
      <c r="BN1766" s="22">
        <f t="shared" ref="BN1766" si="335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IF(AV1766&gt;AV1767, 1-_xlpm.interp, _xlpm.interp)
)</f>
        <v>0.32626219446614158</v>
      </c>
      <c r="BO1766" s="22">
        <f t="shared" si="44"/>
        <v>0.57769830699222235</v>
      </c>
      <c r="BP1766" s="22">
        <f t="shared" si="44"/>
        <v>0.52153664319777637</v>
      </c>
      <c r="BQ1766" s="22">
        <f t="shared" si="44"/>
        <v>0.46031469846410067</v>
      </c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11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2"/>
        <v>MIN Filip Gustavsson</v>
      </c>
      <c r="J1767" s="33" t="s">
        <v>169</v>
      </c>
      <c r="K1767" s="14">
        <v>2.96</v>
      </c>
      <c r="L1767" s="13">
        <v>0.15</v>
      </c>
      <c r="M1767" s="28">
        <v>0.1</v>
      </c>
      <c r="N1767">
        <f>IFERROR(_xlfn.XLOOKUP(A1767,Params!A:A,Params!D:D),0)</f>
        <v>3.2999999999999901</v>
      </c>
      <c r="O1767">
        <f t="shared" ref="O1767" si="336">N1766</f>
        <v>2.5499999999999901</v>
      </c>
      <c r="P1767" s="68">
        <f t="shared" si="14"/>
        <v>3.2999999999999901</v>
      </c>
      <c r="Q1767">
        <f t="shared" ref="Q1767" si="337">P1766</f>
        <v>2.5499999999999901</v>
      </c>
      <c r="R1767" s="5">
        <f t="shared" ref="R1767" si="338">N1767/W1767/X1767/Z1766/AB1766/AA1767</f>
        <v>2.8450610416096951</v>
      </c>
      <c r="S1767" s="5">
        <f t="shared" ref="S1767" si="339">O1767/W1766/Y1767/Z1767/AA1766/AB1767</f>
        <v>2.9077678003751921</v>
      </c>
      <c r="T1767" s="5">
        <f t="shared" ref="T1767" si="340">P1767/W1767/X1767/Z1766/AB1766</f>
        <v>2.8450610416096951</v>
      </c>
      <c r="U1767" s="5">
        <f t="shared" ref="U1767" si="341">Q1767/W1766/Y1767/Z1767/AA1766</f>
        <v>3.0240785123901999</v>
      </c>
      <c r="V1767" s="5">
        <f>_xlfn.XLOOKUP(H1767,'Rest - Home'!A:A,'Rest - Home'!B:B)</f>
        <v>1.0349999999999999</v>
      </c>
      <c r="W1767" s="5">
        <f>_xlfn.XLOOKUP(H1767,'Rest - Home'!A:A,'Rest - Home'!C:C)</f>
        <v>1.0329456510400874</v>
      </c>
      <c r="X1767" s="5">
        <f t="shared" ref="X1767" si="342">AM1766/K1767</f>
        <v>1.1008919799393366</v>
      </c>
      <c r="Y1767" s="5">
        <f t="shared" ref="Y1767" si="343">AK1766/K1767</f>
        <v>0.90247507034858288</v>
      </c>
      <c r="Z1767" s="5">
        <f>IF(J1767="",1,(_xlfn.XLOOKUP(I1767,Goalies!B:B,Goalies!J:J)))</f>
        <v>0.99</v>
      </c>
      <c r="AA1767" s="23">
        <v>1</v>
      </c>
      <c r="AB1767" s="23">
        <v>1.04</v>
      </c>
      <c r="AC1767" s="23">
        <f>_xlfn.XLOOKUP(E1767,'Game Adjustments'!A:A,'Game Adjustments'!B:B)</f>
        <v>1</v>
      </c>
      <c r="AD1767" s="23">
        <f>_xlfn.XLOOKUP(E1767,'Game Adjustments'!A:A,'Game Adjustments'!C:C)</f>
        <v>1</v>
      </c>
      <c r="AE1767" s="23">
        <f>IF(D1767="A",_xlfn.XLOOKUP(E1767,'Rest - Home'!F:F,'Rest - Home'!J:J),_xlfn.XLOOKUP(E1767,'Rest - Home'!F:F,'Rest - Home'!I:I))</f>
        <v>1</v>
      </c>
      <c r="AF1767" s="23">
        <f>IF(D1767="A",_xlfn.XLOOKUP(E1767,'Rest - Home'!F:F,'Rest - Home'!L:L),_xlfn.XLOOKUP(E1767,'Rest - Home'!F:F,'Rest - Home'!K:K))</f>
        <v>1</v>
      </c>
      <c r="AG1767" s="26">
        <v>1</v>
      </c>
      <c r="AH1767" s="26">
        <v>1</v>
      </c>
      <c r="AI1767" s="53" cm="1">
        <f t="array" ref="AI1767">MAX(IF($E$63:E1766=E1767,ROW($E$63:E1766)-MIN(ROW($E$63:E1766))+1))</f>
        <v>1673</v>
      </c>
      <c r="AJ1767" s="53" cm="1">
        <f t="array" ref="AJ1767">MAX(IF($I$105:I1766=I1767,ROW($I$105:I1766)-MIN(ROW($I$105:I1766))+1))</f>
        <v>1593</v>
      </c>
      <c r="AK1767" s="23">
        <f>IF(AI1767=0,_xlfn.XLOOKUP(E1767,'Starting GF'!A:A,'Starting GF'!B:B),INDEX($AL$63:$AL1767,AI1767))</f>
        <v>3.1298470818302602</v>
      </c>
      <c r="AL1767" s="23">
        <v>3.11</v>
      </c>
      <c r="AM1767" s="23">
        <f>IF(AI1767=0,_xlfn.XLOOKUP(E1767,'Starting GF'!A:A,'Starting GF'!C:C),INDEX($AN$63:$AN1767,AI1767))</f>
        <v>2.8466581967430407</v>
      </c>
      <c r="AN1767" s="23">
        <f t="shared" si="53"/>
        <v>2.8558246372878631</v>
      </c>
      <c r="AO1767" s="23">
        <f>IF(AJ1767=0,_xlfn.XLOOKUP(I1767,Goalies!B:B,Goalies!I:I),INDEX($AP$105:$AP1767,AJ1767))</f>
        <v>2.8311656850631661</v>
      </c>
      <c r="AP1767" s="23">
        <f t="shared" si="23"/>
        <v>2.8382943506594072</v>
      </c>
      <c r="AQ1767" s="23">
        <f t="shared" si="24"/>
        <v>2.8181916147756101</v>
      </c>
      <c r="AR1767" s="66">
        <v>0</v>
      </c>
      <c r="AS1767" s="96" t="s">
        <v>1591</v>
      </c>
      <c r="AT1767" s="20">
        <f t="shared" ref="AT1767" si="344">(AK1767*V1767*X1767*Z1766*AA1767*AB1766*AC1767*AD1766*AG1767*AH1766)+AR1767</f>
        <v>3.6375447826043374</v>
      </c>
      <c r="AU1767" s="20">
        <f t="shared" ref="AU1767" si="345">AT1766</f>
        <v>2.4884927531287424</v>
      </c>
      <c r="AV1767" s="12">
        <f t="shared" ref="AV1767" si="346">AK1767*W1767*X1767*Z1766*AA1767*AB1766</f>
        <v>3.6303246991832956</v>
      </c>
      <c r="AW1767" s="12">
        <f t="shared" ref="AW1767" si="347">AV1766</f>
        <v>2.4884927531287424</v>
      </c>
      <c r="AX1767" s="8">
        <f t="shared" si="29"/>
        <v>0.33754478260434739</v>
      </c>
      <c r="AY1767" s="8">
        <f t="shared" si="30"/>
        <v>-6.1507246871247645E-2</v>
      </c>
      <c r="AZ1767" s="8">
        <f t="shared" si="31"/>
        <v>0.27603753573309975</v>
      </c>
      <c r="BA1767" s="8">
        <f t="shared" si="32"/>
        <v>0.39905202947559504</v>
      </c>
      <c r="BB1767" s="62">
        <f t="shared" si="33"/>
        <v>-207</v>
      </c>
      <c r="BC1767" s="21">
        <f t="shared" si="34"/>
        <v>137</v>
      </c>
      <c r="BD1767" s="21">
        <f t="shared" si="35"/>
        <v>109</v>
      </c>
      <c r="BE1767" s="21">
        <f t="shared" si="36"/>
        <v>-117</v>
      </c>
      <c r="BF1767" s="94">
        <f t="shared" si="58"/>
        <v>0.67477668722872064</v>
      </c>
      <c r="BG1767" s="22">
        <f t="shared" ref="BG1767" si="348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0.42126893060385129</v>
      </c>
      <c r="BH1767" s="22">
        <f t="shared" ref="BH1767" si="349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0.47737903834184103</v>
      </c>
      <c r="BI1767" s="22">
        <f t="shared" ref="BI1767" si="350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0.53881148895110054</v>
      </c>
      <c r="BJ1767" s="21">
        <f t="shared" si="39"/>
        <v>-207</v>
      </c>
      <c r="BK1767" s="21">
        <f t="shared" si="40"/>
        <v>137</v>
      </c>
      <c r="BL1767" s="21">
        <f t="shared" si="41"/>
        <v>109</v>
      </c>
      <c r="BM1767" s="21">
        <f t="shared" si="42"/>
        <v>-117</v>
      </c>
      <c r="BN1767" s="22">
        <f t="shared" si="62"/>
        <v>0.67373780553385842</v>
      </c>
      <c r="BO1767" s="22">
        <f t="shared" ref="BO1767" si="351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0.42230169300777765</v>
      </c>
      <c r="BP1767" s="22">
        <f t="shared" ref="BP1767" si="352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0.47846335680222363</v>
      </c>
      <c r="BQ1767" s="22">
        <f t="shared" ref="BQ1767" si="353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0.53968530153589933</v>
      </c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11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2"/>
        <v>FLA Daniil Tarasov</v>
      </c>
      <c r="J1768" s="33" t="s">
        <v>166</v>
      </c>
      <c r="K1768" s="14">
        <v>2.96</v>
      </c>
      <c r="L1768" s="13">
        <v>0.15</v>
      </c>
      <c r="M1768" s="28">
        <v>0.1</v>
      </c>
      <c r="N1768">
        <f>IFERROR(_xlfn.XLOOKUP(A1768,Params!A:A,Params!D:D),0)</f>
        <v>3.0499999999999901</v>
      </c>
      <c r="O1768">
        <f t="shared" ref="O1768" si="354">N1769</f>
        <v>2.5999999999999899</v>
      </c>
      <c r="P1768" s="68">
        <f t="shared" si="14"/>
        <v>3.0499999999999901</v>
      </c>
      <c r="Q1768">
        <f t="shared" ref="Q1768" si="355">P1769</f>
        <v>2.5999999999999899</v>
      </c>
      <c r="R1768" s="5">
        <f t="shared" ref="R1768" si="356">N1768/W1768/X1768/Z1769/AB1769/AA1768</f>
        <v>3.1531932617476279</v>
      </c>
      <c r="S1768" s="5">
        <f t="shared" ref="S1768" si="357">O1768/W1769/Y1768/Z1768/AA1769/AB1768</f>
        <v>2.7361062864815069</v>
      </c>
      <c r="T1768" s="5">
        <f t="shared" ref="T1768" si="358">P1768/W1768/X1768/Z1769/AB1769</f>
        <v>3.0585974638951989</v>
      </c>
      <c r="U1768" s="5">
        <f t="shared" ref="U1768" si="359">Q1768/W1769/Y1768/Z1768/AA1769</f>
        <v>2.8455505379407673</v>
      </c>
      <c r="V1768" s="5">
        <f>_xlfn.XLOOKUP(H1768,'Rest - Home'!A:A,'Rest - Home'!B:B)</f>
        <v>0.95</v>
      </c>
      <c r="W1768" s="5">
        <f>_xlfn.XLOOKUP(H1768,'Rest - Home'!A:A,'Rest - Home'!C:C)</f>
        <v>0.95302926576458757</v>
      </c>
      <c r="X1768" s="5">
        <f t="shared" ref="X1768" si="360">AM1769/K1768</f>
        <v>1.0467549675432408</v>
      </c>
      <c r="Y1768" s="5">
        <f t="shared" ref="Y1768" si="361">AK1769/K1768</f>
        <v>0.92648779216622168</v>
      </c>
      <c r="Z1768" s="5">
        <f>IF(J1768="",1,(_xlfn.XLOOKUP(I1768,Goalies!B:B,Goalies!J:J)))</f>
        <v>1</v>
      </c>
      <c r="AA1768" s="23">
        <v>0.97</v>
      </c>
      <c r="AB1768" s="23">
        <v>1.04</v>
      </c>
      <c r="AC1768" s="23">
        <f>_xlfn.XLOOKUP(E1768,'Game Adjustments'!A:A,'Game Adjustments'!B:B)</f>
        <v>1</v>
      </c>
      <c r="AD1768" s="23">
        <f>_xlfn.XLOOKUP(E1768,'Game Adjustments'!A:A,'Game Adjustments'!C:C)</f>
        <v>1</v>
      </c>
      <c r="AE1768" s="23">
        <f>IF(D1768="A",_xlfn.XLOOKUP(E1768,'Rest - Home'!F:F,'Rest - Home'!J:J),_xlfn.XLOOKUP(E1768,'Rest - Home'!F:F,'Rest - Home'!I:I))</f>
        <v>1</v>
      </c>
      <c r="AF1768" s="23">
        <f>IF(D1768="A",_xlfn.XLOOKUP(E1768,'Rest - Home'!F:F,'Rest - Home'!L:L),_xlfn.XLOOKUP(E1768,'Rest - Home'!F:F,'Rest - Home'!K:K))</f>
        <v>1</v>
      </c>
      <c r="AG1768" s="26">
        <v>1</v>
      </c>
      <c r="AH1768" s="26">
        <v>1</v>
      </c>
      <c r="AI1768" s="53" cm="1">
        <f t="array" ref="AI1768">MAX(IF($E$63:E1767=E1768,ROW($E$63:E1767)-MIN(ROW($E$63:E1767))+1))</f>
        <v>1667</v>
      </c>
      <c r="AJ1768" s="53" cm="1">
        <f t="array" ref="AJ1768">MAX(IF($I$105:I1767=I1768,ROW($I$105:I1767)-MIN(ROW($I$105:I1767))+1))</f>
        <v>1604</v>
      </c>
      <c r="AK1768" s="23">
        <f>IF(AI1768=0,_xlfn.XLOOKUP(E1768,'Starting GF'!A:A,'Starting GF'!B:B),INDEX($AL$63:$AL1768,AI1768))</f>
        <v>3.1262589103425462</v>
      </c>
      <c r="AL1768" s="23">
        <f t="shared" si="22"/>
        <v>3.1288801260855221</v>
      </c>
      <c r="AM1768" s="23">
        <f>IF(AI1768=0,_xlfn.XLOOKUP(E1768,'Starting GF'!A:A,'Starting GF'!C:C),INDEX($AN$63:$AN1768,AI1768))</f>
        <v>2.8310336521764015</v>
      </c>
      <c r="AN1768" s="23">
        <v>2.85</v>
      </c>
      <c r="AO1768" s="23">
        <f>IF(AJ1768=0,_xlfn.XLOOKUP(I1768,Goalies!B:B,Goalies!I:I),INDEX($AP$105:$AP1768,AJ1768))</f>
        <v>2.8910278516407835</v>
      </c>
      <c r="AP1768" s="23">
        <f t="shared" si="23"/>
        <v>2.8677896168668919</v>
      </c>
      <c r="AQ1768" s="23">
        <f t="shared" si="24"/>
        <v>2.8310336521764015</v>
      </c>
      <c r="AR1768" s="66">
        <v>0.05</v>
      </c>
      <c r="AS1768" s="96" t="s">
        <v>1591</v>
      </c>
      <c r="AT1768" s="20">
        <f t="shared" ref="AT1768" si="362">(AK1768*V1768*X1768*Z1769*AA1768*AB1769*AC1768*AD1769*AG1768*AH1769)+AR1768</f>
        <v>3.064335304647027</v>
      </c>
      <c r="AU1768" s="20">
        <f t="shared" ref="AU1768" si="363">AT1769</f>
        <v>2.6372446602123683</v>
      </c>
      <c r="AV1768" s="12">
        <f t="shared" ref="AV1768" si="364">AK1768*V1768*X1768*Z1769*AA1768*AB1769</f>
        <v>3.0143353046470271</v>
      </c>
      <c r="AW1768" s="12">
        <f t="shared" ref="AW1768" si="365">AV1769</f>
        <v>2.6902052497105595</v>
      </c>
      <c r="AX1768" s="8">
        <f t="shared" si="29"/>
        <v>1.4335304647036917E-2</v>
      </c>
      <c r="AY1768" s="8">
        <f t="shared" si="30"/>
        <v>3.7244660212378378E-2</v>
      </c>
      <c r="AZ1768" s="8">
        <f t="shared" si="31"/>
        <v>5.1579964859415295E-2</v>
      </c>
      <c r="BA1768" s="8">
        <f t="shared" si="32"/>
        <v>-2.290935556534146E-2</v>
      </c>
      <c r="BB1768" s="62">
        <f t="shared" si="33"/>
        <v>-134</v>
      </c>
      <c r="BC1768" s="21">
        <f t="shared" si="34"/>
        <v>-105</v>
      </c>
      <c r="BD1768" s="21">
        <f t="shared" si="35"/>
        <v>123</v>
      </c>
      <c r="BE1768" s="21">
        <f t="shared" si="36"/>
        <v>151</v>
      </c>
      <c r="BF1768" s="94">
        <f t="shared" ref="BF1768" si="366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IF(AT1768&gt;AT1769, 1-_xlpm.interp, _xlpm.interp)
)</f>
        <v>0.57316770806772976</v>
      </c>
      <c r="BG1768" s="22">
        <f t="shared" si="38"/>
        <v>0.51182734363879656</v>
      </c>
      <c r="BH1768" s="22">
        <f t="shared" si="38"/>
        <v>0.44913564681962859</v>
      </c>
      <c r="BI1768" s="22">
        <f t="shared" si="38"/>
        <v>0.39802186100704851</v>
      </c>
      <c r="BJ1768" s="21">
        <f t="shared" si="39"/>
        <v>-126</v>
      </c>
      <c r="BK1768" s="21">
        <f t="shared" si="40"/>
        <v>-106</v>
      </c>
      <c r="BL1768" s="21">
        <f t="shared" si="41"/>
        <v>122</v>
      </c>
      <c r="BM1768" s="21">
        <f t="shared" si="42"/>
        <v>150</v>
      </c>
      <c r="BN1768" s="22">
        <f t="shared" ref="BN1768" si="367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IF(AV1768&gt;AV1769, 1-_xlpm.interp, _xlpm.interp)
)</f>
        <v>0.55814336578201895</v>
      </c>
      <c r="BO1768" s="22">
        <f t="shared" si="44"/>
        <v>0.51392566908476234</v>
      </c>
      <c r="BP1768" s="22">
        <f t="shared" si="44"/>
        <v>0.45133340608278494</v>
      </c>
      <c r="BQ1768" s="22">
        <f t="shared" si="44"/>
        <v>0.399845891513257</v>
      </c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11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2"/>
        <v>STL Joel Hofer</v>
      </c>
      <c r="J1769" s="33" t="s">
        <v>233</v>
      </c>
      <c r="K1769" s="14">
        <v>2.96</v>
      </c>
      <c r="L1769" s="13">
        <v>0.15</v>
      </c>
      <c r="M1769" s="28">
        <v>0.1</v>
      </c>
      <c r="N1769">
        <f>IFERROR(_xlfn.XLOOKUP(A1769,Params!A:A,Params!D:D),0)</f>
        <v>2.5999999999999899</v>
      </c>
      <c r="O1769">
        <f t="shared" ref="O1769" si="368">N1768</f>
        <v>3.0499999999999901</v>
      </c>
      <c r="P1769" s="68">
        <f t="shared" si="14"/>
        <v>2.5999999999999899</v>
      </c>
      <c r="Q1769">
        <f t="shared" ref="Q1769" si="369">P1768</f>
        <v>3.0499999999999901</v>
      </c>
      <c r="R1769" s="5">
        <f t="shared" ref="R1769" si="370">N1769/W1769/X1769/Z1768/AB1768/AA1769</f>
        <v>2.6504483437753907</v>
      </c>
      <c r="S1769" s="5">
        <f t="shared" ref="S1769" si="371">O1769/W1768/Y1769/Z1769/AA1768/AB1769</f>
        <v>3.1250889906587407</v>
      </c>
      <c r="T1769" s="5">
        <f t="shared" ref="T1769" si="372">P1769/W1769/X1769/Z1768/AB1768</f>
        <v>2.4914214431488673</v>
      </c>
      <c r="U1769" s="5">
        <f t="shared" ref="U1769" si="373">Q1769/W1768/Y1769/Z1769/AA1768</f>
        <v>3.1875907704719157</v>
      </c>
      <c r="V1769" s="5">
        <f>_xlfn.XLOOKUP(H1769,'Rest - Home'!A:A,'Rest - Home'!B:B)</f>
        <v>1.048</v>
      </c>
      <c r="W1769" s="5">
        <f>_xlfn.XLOOKUP(H1769,'Rest - Home'!A:A,'Rest - Home'!C:C)</f>
        <v>1.0491546019013618</v>
      </c>
      <c r="X1769" s="5">
        <f t="shared" ref="X1769" si="374">AM1768/K1769</f>
        <v>0.9564302878974329</v>
      </c>
      <c r="Y1769" s="5">
        <f t="shared" ref="Y1769" si="375">AK1768/K1769</f>
        <v>1.0561685507914007</v>
      </c>
      <c r="Z1769" s="5">
        <f>IF(J1769="",1,(_xlfn.XLOOKUP(I1769,Goalies!B:B,Goalies!J:J)))</f>
        <v>0.98</v>
      </c>
      <c r="AA1769" s="23">
        <v>0.94</v>
      </c>
      <c r="AB1769" s="23">
        <v>1.02</v>
      </c>
      <c r="AC1769" s="23">
        <f>_xlfn.XLOOKUP(E1769,'Game Adjustments'!A:A,'Game Adjustments'!B:B)</f>
        <v>1</v>
      </c>
      <c r="AD1769" s="23">
        <f>_xlfn.XLOOKUP(E1769,'Game Adjustments'!A:A,'Game Adjustments'!C:C)</f>
        <v>1</v>
      </c>
      <c r="AE1769" s="23">
        <f>IF(D1769="A",_xlfn.XLOOKUP(E1769,'Rest - Home'!F:F,'Rest - Home'!J:J),_xlfn.XLOOKUP(E1769,'Rest - Home'!F:F,'Rest - Home'!I:I))</f>
        <v>1</v>
      </c>
      <c r="AF1769" s="23">
        <f>IF(D1769="A",_xlfn.XLOOKUP(E1769,'Rest - Home'!F:F,'Rest - Home'!L:L),_xlfn.XLOOKUP(E1769,'Rest - Home'!F:F,'Rest - Home'!K:K))</f>
        <v>1</v>
      </c>
      <c r="AG1769" s="26">
        <v>1</v>
      </c>
      <c r="AH1769" s="26">
        <v>1</v>
      </c>
      <c r="AI1769" s="53" cm="1">
        <f t="array" ref="AI1769">MAX(IF($E$63:E1768=E1769,ROW($E$63:E1768)-MIN(ROW($E$63:E1768))+1))</f>
        <v>1675</v>
      </c>
      <c r="AJ1769" s="53" cm="1">
        <f t="array" ref="AJ1769">MAX(IF($I$105:I1768=I1769,ROW($I$105:I1768)-MIN(ROW($I$105:I1768))+1))</f>
        <v>1591</v>
      </c>
      <c r="AK1769" s="23">
        <f>IF(AI1769=0,_xlfn.XLOOKUP(E1769,'Starting GF'!A:A,'Starting GF'!B:B),INDEX($AL$63:$AL1769,AI1769))</f>
        <v>2.7424038648120161</v>
      </c>
      <c r="AL1769" s="23">
        <v>2.75</v>
      </c>
      <c r="AM1769" s="23">
        <f>IF(AI1769=0,_xlfn.XLOOKUP(E1769,'Starting GF'!A:A,'Starting GF'!C:C),INDEX($AN$63:$AN1769,AI1769))</f>
        <v>3.0983947039279927</v>
      </c>
      <c r="AN1769" s="23">
        <v>3.12</v>
      </c>
      <c r="AO1769" s="23">
        <f>IF(AJ1769=0,_xlfn.XLOOKUP(I1769,Goalies!B:B,Goalies!I:I),INDEX($AP$105:$AP1769,AJ1769))</f>
        <v>3.0922885496510082</v>
      </c>
      <c r="AP1769" s="23">
        <f t="shared" si="23"/>
        <v>3.0878333488301917</v>
      </c>
      <c r="AQ1769" s="23">
        <f t="shared" si="24"/>
        <v>3.0364268098494329</v>
      </c>
      <c r="AR1769" s="66">
        <v>-0.05</v>
      </c>
      <c r="AS1769" s="96" t="s">
        <v>1591</v>
      </c>
      <c r="AT1769" s="20">
        <f t="shared" ref="AT1769" si="376">(AK1769*V1769*X1769*Z1768*AA1769*AB1768*AC1769*AD1768*AG1769*AH1768)+AR1769</f>
        <v>2.6372446602123683</v>
      </c>
      <c r="AU1769" s="20">
        <f t="shared" ref="AU1769" si="377">AT1768</f>
        <v>3.064335304647027</v>
      </c>
      <c r="AV1769" s="12">
        <f t="shared" ref="AV1769" si="378">AK1769*W1769*X1769*Z1768*AA1769*AB1768</f>
        <v>2.6902052497105595</v>
      </c>
      <c r="AW1769" s="12">
        <f t="shared" ref="AW1769" si="379">AV1768</f>
        <v>3.0143353046470271</v>
      </c>
      <c r="AX1769" s="8">
        <f t="shared" si="29"/>
        <v>3.7244660212378378E-2</v>
      </c>
      <c r="AY1769" s="8">
        <f t="shared" si="30"/>
        <v>1.4335304647036917E-2</v>
      </c>
      <c r="AZ1769" s="8">
        <f t="shared" si="31"/>
        <v>5.1579964859415295E-2</v>
      </c>
      <c r="BA1769" s="8">
        <f t="shared" si="32"/>
        <v>2.290935556534146E-2</v>
      </c>
      <c r="BB1769" s="62">
        <f t="shared" si="33"/>
        <v>134</v>
      </c>
      <c r="BC1769" s="21">
        <f t="shared" si="34"/>
        <v>105</v>
      </c>
      <c r="BD1769" s="21">
        <f t="shared" si="35"/>
        <v>-123</v>
      </c>
      <c r="BE1769" s="21">
        <f t="shared" si="36"/>
        <v>-151</v>
      </c>
      <c r="BF1769" s="94">
        <f t="shared" si="58"/>
        <v>0.42683229193227024</v>
      </c>
      <c r="BG1769" s="22">
        <f t="shared" ref="BG1769" si="380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0.48817265636120344</v>
      </c>
      <c r="BH1769" s="22">
        <f t="shared" ref="BH1769" si="381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0.55086435318037141</v>
      </c>
      <c r="BI1769" s="22">
        <f t="shared" ref="BI1769" si="382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0.60197813899295149</v>
      </c>
      <c r="BJ1769" s="21">
        <f t="shared" si="39"/>
        <v>126</v>
      </c>
      <c r="BK1769" s="21">
        <f t="shared" si="40"/>
        <v>106</v>
      </c>
      <c r="BL1769" s="21">
        <f t="shared" si="41"/>
        <v>-122</v>
      </c>
      <c r="BM1769" s="21">
        <f t="shared" si="42"/>
        <v>-150</v>
      </c>
      <c r="BN1769" s="22">
        <f t="shared" si="62"/>
        <v>0.44185663421798105</v>
      </c>
      <c r="BO1769" s="22">
        <f t="shared" ref="BO1769" si="383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0.48607433091523766</v>
      </c>
      <c r="BP1769" s="22">
        <f t="shared" ref="BP1769" si="384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0.54866659391721506</v>
      </c>
      <c r="BQ1769" s="22">
        <f t="shared" ref="BQ1769" si="385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0.600154108486743</v>
      </c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11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2"/>
        <v>SJS Yaroslav Askarov</v>
      </c>
      <c r="J1770" s="33" t="s">
        <v>183</v>
      </c>
      <c r="K1770" s="14">
        <v>2.96</v>
      </c>
      <c r="L1770" s="13">
        <v>0.15</v>
      </c>
      <c r="M1770" s="28">
        <v>0.1</v>
      </c>
      <c r="N1770">
        <f>IFERROR(_xlfn.XLOOKUP(A1770,Params!A:A,Params!D:D),0)</f>
        <v>3.0499999999999901</v>
      </c>
      <c r="O1770">
        <f t="shared" ref="O1770" si="386">N1771</f>
        <v>3.8499999999999899</v>
      </c>
      <c r="P1770" s="68">
        <f t="shared" si="14"/>
        <v>3.0499999999999901</v>
      </c>
      <c r="Q1770">
        <f t="shared" ref="Q1770" si="387">P1771</f>
        <v>3.8499999999999899</v>
      </c>
      <c r="R1770" s="5">
        <f t="shared" ref="R1770" si="388">N1770/W1770/X1770/Z1771/AB1771/AA1770</f>
        <v>3.0127787046485452</v>
      </c>
      <c r="S1770" s="5">
        <f t="shared" ref="S1770" si="389">O1770/W1771/Y1770/Z1770/AA1771/AB1770</f>
        <v>3.418735537716092</v>
      </c>
      <c r="T1770" s="5">
        <f t="shared" ref="T1770" si="390">P1770/W1770/X1770/Z1771/AB1771</f>
        <v>2.9675870240788171</v>
      </c>
      <c r="U1770" s="5">
        <f t="shared" ref="U1770" si="391">Q1770/W1771/Y1770/Z1770/AA1771</f>
        <v>3.418735537716092</v>
      </c>
      <c r="V1770" s="5">
        <f>_xlfn.XLOOKUP(H1770,'Rest - Home'!A:A,'Rest - Home'!B:B)</f>
        <v>0.97</v>
      </c>
      <c r="W1770" s="5">
        <f>_xlfn.XLOOKUP(H1770,'Rest - Home'!A:A,'Rest - Home'!C:C)</f>
        <v>0.95751047349149665</v>
      </c>
      <c r="X1770" s="5">
        <f t="shared" ref="X1770" si="392">AM1771/K1770</f>
        <v>1.0320945945945947</v>
      </c>
      <c r="Y1770" s="5">
        <f t="shared" ref="Y1770" si="393">AK1771/K1770</f>
        <v>1.1162285236064926</v>
      </c>
      <c r="Z1770" s="5">
        <f>IF(J1770="",1,(_xlfn.XLOOKUP(I1770,Goalies!B:B,Goalies!J:J)))</f>
        <v>0.98</v>
      </c>
      <c r="AA1770" s="23">
        <v>0.98499999999999999</v>
      </c>
      <c r="AB1770" s="23">
        <v>1</v>
      </c>
      <c r="AC1770" s="23">
        <f>_xlfn.XLOOKUP(E1770,'Game Adjustments'!A:A,'Game Adjustments'!B:B)</f>
        <v>1</v>
      </c>
      <c r="AD1770" s="23">
        <f>_xlfn.XLOOKUP(E1770,'Game Adjustments'!A:A,'Game Adjustments'!C:C)</f>
        <v>1</v>
      </c>
      <c r="AE1770" s="23">
        <f>IF(D1770="A",_xlfn.XLOOKUP(E1770,'Rest - Home'!F:F,'Rest - Home'!J:J),_xlfn.XLOOKUP(E1770,'Rest - Home'!F:F,'Rest - Home'!I:I))</f>
        <v>1</v>
      </c>
      <c r="AF1770" s="23">
        <f>IF(D1770="A",_xlfn.XLOOKUP(E1770,'Rest - Home'!F:F,'Rest - Home'!L:L),_xlfn.XLOOKUP(E1770,'Rest - Home'!F:F,'Rest - Home'!K:K))</f>
        <v>1</v>
      </c>
      <c r="AG1770" s="26">
        <v>1</v>
      </c>
      <c r="AH1770" s="26">
        <v>1</v>
      </c>
      <c r="AI1770" s="53" cm="1">
        <f t="array" ref="AI1770">MAX(IF($E$63:E1769=E1770,ROW($E$63:E1769)-MIN(ROW($E$63:E1769))+1))</f>
        <v>1676</v>
      </c>
      <c r="AJ1770" s="53" cm="1">
        <f t="array" ref="AJ1770">MAX(IF($I$105:I1769=I1770,ROW($I$105:I1769)-MIN(ROW($I$105:I1769))+1))</f>
        <v>1634</v>
      </c>
      <c r="AK1770" s="23">
        <f>IF(AI1770=0,_xlfn.XLOOKUP(E1770,'Starting GF'!A:A,'Starting GF'!B:B),INDEX($AL$63:$AL1770,AI1770))</f>
        <v>3.02</v>
      </c>
      <c r="AL1770" s="23">
        <f t="shared" si="22"/>
        <v>3.0182389304887356</v>
      </c>
      <c r="AM1770" s="23">
        <f>IF(AI1770=0,_xlfn.XLOOKUP(E1770,'Starting GF'!A:A,'Starting GF'!C:C),INDEX($AN$63:$AN1770,AI1770))</f>
        <v>3.33</v>
      </c>
      <c r="AN1770" s="23">
        <v>3.33</v>
      </c>
      <c r="AO1770" s="23">
        <f>IF(AJ1770=0,_xlfn.XLOOKUP(I1770,Goalies!B:B,Goalies!I:I),INDEX($AP$105:$AP1770,AJ1770))</f>
        <v>3.4362245189715948</v>
      </c>
      <c r="AP1770" s="23">
        <f t="shared" si="23"/>
        <v>3.4233449651701209</v>
      </c>
      <c r="AQ1770" s="23">
        <f t="shared" si="24"/>
        <v>3.2633999999999999</v>
      </c>
      <c r="AR1770" s="66">
        <v>0</v>
      </c>
      <c r="AS1770" s="96" t="s">
        <v>1589</v>
      </c>
      <c r="AT1770" s="20">
        <f t="shared" ref="AT1770" si="394">(AK1770*V1770*X1770*Z1771*AA1770*AB1771*AC1770*AD1771*AG1770*AH1771)+AR1770</f>
        <v>3.0971893022972976</v>
      </c>
      <c r="AU1770" s="20">
        <f t="shared" ref="AU1770" si="395">AT1771</f>
        <v>3.7685554546014655</v>
      </c>
      <c r="AV1770" s="12">
        <f t="shared" ref="AV1770" si="396">AK1770*V1770*X1770*Z1771*AA1770*AB1771</f>
        <v>3.0971893022972976</v>
      </c>
      <c r="AW1770" s="12">
        <f t="shared" ref="AW1770" si="397">AV1771</f>
        <v>3.7500707084715836</v>
      </c>
      <c r="AX1770" s="8">
        <f t="shared" si="29"/>
        <v>4.7189302297307556E-2</v>
      </c>
      <c r="AY1770" s="8">
        <f t="shared" si="30"/>
        <v>-8.1444545398524415E-2</v>
      </c>
      <c r="AZ1770" s="8">
        <f t="shared" si="31"/>
        <v>-3.4255243101216859E-2</v>
      </c>
      <c r="BA1770" s="8">
        <f t="shared" si="32"/>
        <v>0.12863384769583197</v>
      </c>
      <c r="BB1770" s="62">
        <f t="shared" si="33"/>
        <v>151</v>
      </c>
      <c r="BC1770" s="21">
        <f t="shared" si="34"/>
        <v>-221</v>
      </c>
      <c r="BD1770" s="21">
        <f t="shared" si="35"/>
        <v>-187</v>
      </c>
      <c r="BE1770" s="21">
        <f t="shared" si="36"/>
        <v>-139</v>
      </c>
      <c r="BF1770" s="94">
        <f t="shared" ref="BF1770" si="398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IF(AT1770&gt;AT1771, 1-_xlpm.interp, _xlpm.interp)
)</f>
        <v>0.39873878760134662</v>
      </c>
      <c r="BG1770" s="22">
        <f t="shared" si="38"/>
        <v>0.68842463502566598</v>
      </c>
      <c r="BH1770" s="22">
        <f t="shared" si="38"/>
        <v>0.65138924572490264</v>
      </c>
      <c r="BI1770" s="22">
        <f t="shared" si="38"/>
        <v>0.58219669713922229</v>
      </c>
      <c r="BJ1770" s="21">
        <f t="shared" si="39"/>
        <v>150</v>
      </c>
      <c r="BK1770" s="21">
        <f t="shared" si="40"/>
        <v>-219</v>
      </c>
      <c r="BL1770" s="21">
        <f t="shared" si="41"/>
        <v>-185</v>
      </c>
      <c r="BM1770" s="21">
        <f t="shared" si="42"/>
        <v>-138</v>
      </c>
      <c r="BN1770" s="22">
        <f t="shared" ref="BN1770" si="399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IF(AV1770&gt;AV1771, 1-_xlpm.interp, _xlpm.interp)
)</f>
        <v>0.40061176249855873</v>
      </c>
      <c r="BO1770" s="22">
        <f t="shared" si="44"/>
        <v>0.68681057684385172</v>
      </c>
      <c r="BP1770" s="22">
        <f t="shared" si="44"/>
        <v>0.64933041221816956</v>
      </c>
      <c r="BQ1770" s="22">
        <f t="shared" si="44"/>
        <v>0.57993229266174495</v>
      </c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11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400">E1771&amp;" "&amp;J1771</f>
        <v>EDM Connor Ingram</v>
      </c>
      <c r="J1771" s="33" t="s">
        <v>1592</v>
      </c>
      <c r="K1771" s="14">
        <v>2.96</v>
      </c>
      <c r="L1771" s="13">
        <v>0.15</v>
      </c>
      <c r="M1771" s="28">
        <v>0.1</v>
      </c>
      <c r="N1771">
        <f>IFERROR(_xlfn.XLOOKUP(A1771,Params!A:A,Params!D:D),0)</f>
        <v>3.8499999999999899</v>
      </c>
      <c r="O1771">
        <f t="shared" ref="O1771" si="401">N1770</f>
        <v>3.0499999999999901</v>
      </c>
      <c r="P1771" s="68">
        <f t="shared" si="14"/>
        <v>3.8499999999999899</v>
      </c>
      <c r="Q1771">
        <f t="shared" ref="Q1771" si="402">P1770</f>
        <v>3.0499999999999901</v>
      </c>
      <c r="R1771" s="5">
        <f t="shared" ref="R1771" si="403">N1771/W1771/X1771/Z1770/AB1770/AA1771</f>
        <v>3.3920801083252283</v>
      </c>
      <c r="S1771" s="5">
        <f t="shared" ref="S1771" si="404">O1771/W1770/Y1771/Z1771/AA1770/AB1771</f>
        <v>3.0476950141395052</v>
      </c>
      <c r="T1771" s="5">
        <f t="shared" ref="T1771" si="405">P1771/W1771/X1771/Z1770/AB1770</f>
        <v>3.358159307241976</v>
      </c>
      <c r="U1771" s="5">
        <f t="shared" ref="U1771" si="406">Q1771/W1770/Y1771/Z1771/AA1770</f>
        <v>3.0476950141395052</v>
      </c>
      <c r="V1771" s="5">
        <f>_xlfn.XLOOKUP(H1771,'Rest - Home'!A:A,'Rest - Home'!B:B)</f>
        <v>1.0449999999999999</v>
      </c>
      <c r="W1771" s="5">
        <f>_xlfn.XLOOKUP(H1771,'Rest - Home'!A:A,'Rest - Home'!C:C)</f>
        <v>1.0398742800952707</v>
      </c>
      <c r="X1771" s="5">
        <f t="shared" ref="X1771" si="407">AM1770/K1771</f>
        <v>1.125</v>
      </c>
      <c r="Y1771" s="5">
        <f t="shared" ref="Y1771" si="408">AK1770/K1771</f>
        <v>1.0202702702702704</v>
      </c>
      <c r="Z1771" s="5">
        <f>IF(J1771="",1,(_xlfn.XLOOKUP(I1771,Goalies!B:B,Goalies!J:J)))</f>
        <v>1.04</v>
      </c>
      <c r="AA1771" s="23">
        <v>0.99</v>
      </c>
      <c r="AB1771" s="23">
        <v>1</v>
      </c>
      <c r="AC1771" s="23">
        <f>_xlfn.XLOOKUP(E1771,'Game Adjustments'!A:A,'Game Adjustments'!B:B)</f>
        <v>1</v>
      </c>
      <c r="AD1771" s="23">
        <f>_xlfn.XLOOKUP(E1771,'Game Adjustments'!A:A,'Game Adjustments'!C:C)</f>
        <v>1</v>
      </c>
      <c r="AE1771" s="23">
        <f>IF(D1771="A",_xlfn.XLOOKUP(E1771,'Rest - Home'!F:F,'Rest - Home'!J:J),_xlfn.XLOOKUP(E1771,'Rest - Home'!F:F,'Rest - Home'!I:I))</f>
        <v>1</v>
      </c>
      <c r="AF1771" s="23">
        <f>IF(D1771="A",_xlfn.XLOOKUP(E1771,'Rest - Home'!F:F,'Rest - Home'!L:L),_xlfn.XLOOKUP(E1771,'Rest - Home'!F:F,'Rest - Home'!K:K))</f>
        <v>1</v>
      </c>
      <c r="AG1771" s="26">
        <v>1</v>
      </c>
      <c r="AH1771" s="26">
        <v>1</v>
      </c>
      <c r="AI1771" s="53" cm="1">
        <f t="array" ref="AI1771">MAX(IF($E$63:E1770=E1771,ROW($E$63:E1770)-MIN(ROW($E$63:E1770))+1))</f>
        <v>1659</v>
      </c>
      <c r="AJ1771" s="53" cm="1">
        <f t="array" ref="AJ1771">MAX(IF($I$105:I1770=I1771,ROW($I$105:I1770)-MIN(ROW($I$105:I1770))+1))</f>
        <v>1595</v>
      </c>
      <c r="AK1771" s="23">
        <f>IF(AI1771=0,_xlfn.XLOOKUP(E1771,'Starting GF'!A:A,'Starting GF'!B:B),INDEX($AL$63:$AL1771,AI1771))</f>
        <v>3.3040364298752181</v>
      </c>
      <c r="AL1771" s="23">
        <v>3.29</v>
      </c>
      <c r="AM1771" s="23">
        <v>3.0550000000000002</v>
      </c>
      <c r="AN1771" s="23">
        <f t="shared" si="53"/>
        <v>3.0539042521209261</v>
      </c>
      <c r="AO1771" s="23">
        <f>IF(AJ1771=0,_xlfn.XLOOKUP(I1771,Goalies!B:B,Goalies!I:I),INDEX($AP$105:$AP1771,AJ1771))</f>
        <v>3.6769384194931187</v>
      </c>
      <c r="AP1771" s="23">
        <f t="shared" si="23"/>
        <v>3.6008380787749137</v>
      </c>
      <c r="AQ1771" s="23">
        <f t="shared" si="24"/>
        <v>3.1772000000000005</v>
      </c>
      <c r="AR1771" s="66">
        <v>0</v>
      </c>
      <c r="AS1771" s="96" t="s">
        <v>1589</v>
      </c>
      <c r="AT1771" s="20">
        <f t="shared" ref="AT1771" si="409">(AK1771*V1771*X1771*Z1770*AA1771*AB1770*AC1771*AD1770*AG1771*AH1770)+AR1771</f>
        <v>3.7685554546014655</v>
      </c>
      <c r="AU1771" s="20">
        <f t="shared" ref="AU1771" si="410">AT1770</f>
        <v>3.0971893022972976</v>
      </c>
      <c r="AV1771" s="12">
        <f t="shared" ref="AV1771" si="411">AK1771*W1771*X1771*Z1770*AA1771*AB1770</f>
        <v>3.7500707084715836</v>
      </c>
      <c r="AW1771" s="12">
        <f t="shared" ref="AW1771" si="412">AV1770</f>
        <v>3.0971893022972976</v>
      </c>
      <c r="AX1771" s="8">
        <f t="shared" si="29"/>
        <v>-8.1444545398524415E-2</v>
      </c>
      <c r="AY1771" s="8">
        <f t="shared" si="30"/>
        <v>4.7189302297307556E-2</v>
      </c>
      <c r="AZ1771" s="8">
        <f t="shared" si="31"/>
        <v>-3.4255243101216859E-2</v>
      </c>
      <c r="BA1771" s="8">
        <f t="shared" si="32"/>
        <v>-0.12863384769583197</v>
      </c>
      <c r="BB1771" s="62">
        <f t="shared" si="33"/>
        <v>-151</v>
      </c>
      <c r="BC1771" s="21">
        <f t="shared" si="34"/>
        <v>221</v>
      </c>
      <c r="BD1771" s="21">
        <f t="shared" si="35"/>
        <v>187</v>
      </c>
      <c r="BE1771" s="21">
        <f t="shared" si="36"/>
        <v>139</v>
      </c>
      <c r="BF1771" s="94">
        <f t="shared" si="58"/>
        <v>0.60126121239865338</v>
      </c>
      <c r="BG1771" s="22">
        <f t="shared" ref="BG1771" si="413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0.31157536497433408</v>
      </c>
      <c r="BH1771" s="22">
        <f t="shared" ref="BH1771" si="414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0.34861075427509736</v>
      </c>
      <c r="BI1771" s="22">
        <f t="shared" ref="BI1771" si="415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0.41780330286077766</v>
      </c>
      <c r="BJ1771" s="21">
        <f t="shared" si="39"/>
        <v>-150</v>
      </c>
      <c r="BK1771" s="21">
        <f t="shared" si="40"/>
        <v>219</v>
      </c>
      <c r="BL1771" s="21">
        <f t="shared" si="41"/>
        <v>185</v>
      </c>
      <c r="BM1771" s="21">
        <f t="shared" si="42"/>
        <v>138</v>
      </c>
      <c r="BN1771" s="22">
        <f t="shared" si="62"/>
        <v>0.59938823750144121</v>
      </c>
      <c r="BO1771" s="22">
        <f t="shared" ref="BO1771" si="416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0.31318942315614823</v>
      </c>
      <c r="BP1771" s="22">
        <f t="shared" ref="BP1771" si="417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0.35066958778183044</v>
      </c>
      <c r="BQ1771" s="22">
        <f t="shared" ref="BQ1771" si="418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0.42006770733825499</v>
      </c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11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400"/>
        <v>ANA Lukas Dostal</v>
      </c>
      <c r="J1772" s="33" t="s">
        <v>146</v>
      </c>
      <c r="K1772" s="14">
        <v>2.96</v>
      </c>
      <c r="L1772" s="13">
        <v>0.15</v>
      </c>
      <c r="M1772" s="28">
        <v>0.1</v>
      </c>
      <c r="N1772">
        <f>IFERROR(_xlfn.XLOOKUP(A1772,Params!A:A,Params!D:D),0)</f>
        <v>3.5499999999999901</v>
      </c>
      <c r="O1772">
        <f t="shared" ref="O1772" si="419">N1773</f>
        <v>3.0499999999999901</v>
      </c>
      <c r="P1772" s="68">
        <f t="shared" si="14"/>
        <v>3.5499999999999901</v>
      </c>
      <c r="Q1772">
        <f t="shared" ref="Q1772" si="420">P1773</f>
        <v>3.0499999999999901</v>
      </c>
      <c r="R1772" s="5">
        <f t="shared" ref="R1772" si="421">N1772/W1772/X1772/Z1773/AB1773/AA1772</f>
        <v>3.2468211765629329</v>
      </c>
      <c r="S1772" s="5">
        <f t="shared" ref="S1772" si="422">O1772/W1773/Y1772/Z1772/AA1773/AB1772</f>
        <v>3.4468736509254416</v>
      </c>
      <c r="T1772" s="5">
        <f t="shared" ref="T1772" si="423">P1772/W1772/X1772/Z1773/AB1773</f>
        <v>3.0033095883207133</v>
      </c>
      <c r="U1772" s="5">
        <f t="shared" ref="U1772" si="424">Q1772/W1773/Y1772/Z1772/AA1773</f>
        <v>3.481342387434696</v>
      </c>
      <c r="V1772" s="5">
        <f>_xlfn.XLOOKUP(H1772,'Rest - Home'!A:A,'Rest - Home'!B:B)</f>
        <v>0.96</v>
      </c>
      <c r="W1772" s="5">
        <f>_xlfn.XLOOKUP(H1772,'Rest - Home'!A:A,'Rest - Home'!C:C)</f>
        <v>0.96305398776725637</v>
      </c>
      <c r="X1772" s="5">
        <f t="shared" ref="X1772" si="425">AM1773/K1772</f>
        <v>1.1033584779016117</v>
      </c>
      <c r="Y1772" s="5">
        <f t="shared" ref="Y1772" si="426">AK1773/K1772</f>
        <v>0.92527768238798225</v>
      </c>
      <c r="Z1772" s="5">
        <f>IF(J1772="",1,(_xlfn.XLOOKUP(I1772,Goalies!B:B,Goalies!J:J)))</f>
        <v>0.97</v>
      </c>
      <c r="AA1772" s="23">
        <v>0.92500000000000004</v>
      </c>
      <c r="AB1772" s="23">
        <v>1.01</v>
      </c>
      <c r="AC1772" s="23">
        <f>_xlfn.XLOOKUP(E1772,'Game Adjustments'!A:A,'Game Adjustments'!B:B)</f>
        <v>1</v>
      </c>
      <c r="AD1772" s="23">
        <f>_xlfn.XLOOKUP(E1772,'Game Adjustments'!A:A,'Game Adjustments'!C:C)</f>
        <v>1</v>
      </c>
      <c r="AE1772" s="23">
        <f>IF(D1772="A",_xlfn.XLOOKUP(E1772,'Rest - Home'!F:F,'Rest - Home'!J:J),_xlfn.XLOOKUP(E1772,'Rest - Home'!F:F,'Rest - Home'!I:I))</f>
        <v>1</v>
      </c>
      <c r="AF1772" s="23">
        <f>IF(D1772="A",_xlfn.XLOOKUP(E1772,'Rest - Home'!F:F,'Rest - Home'!L:L),_xlfn.XLOOKUP(E1772,'Rest - Home'!F:F,'Rest - Home'!K:K))</f>
        <v>1</v>
      </c>
      <c r="AG1772" s="26">
        <v>1</v>
      </c>
      <c r="AH1772" s="26">
        <v>1</v>
      </c>
      <c r="AI1772" s="53" cm="1">
        <f t="array" ref="AI1772">MAX(IF($E$63:E1771=E1772,ROW($E$63:E1771)-MIN(ROW($E$63:E1771))+1))</f>
        <v>1658</v>
      </c>
      <c r="AJ1772" s="53" cm="1">
        <f t="array" ref="AJ1772">MAX(IF($I$105:I1771=I1772,ROW($I$105:I1771)-MIN(ROW($I$105:I1771))+1))</f>
        <v>1606</v>
      </c>
      <c r="AK1772" s="23">
        <f>IF(AI1772=0,_xlfn.XLOOKUP(E1772,'Starting GF'!A:A,'Starting GF'!B:B),INDEX($AL$63:$AL1772,AI1772))</f>
        <v>3.1393020197524013</v>
      </c>
      <c r="AL1772" s="23">
        <f t="shared" si="22"/>
        <v>3.1517772194503477</v>
      </c>
      <c r="AM1772" s="23">
        <f>IF(AI1772=0,_xlfn.XLOOKUP(E1772,'Starting GF'!A:A,'Starting GF'!C:C),INDEX($AN$63:$AN1772,AI1772))</f>
        <v>3.2790374575500643</v>
      </c>
      <c r="AN1772" s="23">
        <f t="shared" si="53"/>
        <v>3.3042128865563707</v>
      </c>
      <c r="AO1772" s="23">
        <f>IF(AJ1772=0,_xlfn.XLOOKUP(I1772,Goalies!B:B,Goalies!I:I),INDEX($AP$105:$AP1772,AJ1772))</f>
        <v>3.2808229873483188</v>
      </c>
      <c r="AP1772" s="23">
        <f t="shared" si="23"/>
        <v>3.2902196554557226</v>
      </c>
      <c r="AQ1772" s="23">
        <f t="shared" si="24"/>
        <v>3.1806663338235621</v>
      </c>
      <c r="AR1772" s="66">
        <v>0.08</v>
      </c>
      <c r="AS1772" s="96" t="s">
        <v>1589</v>
      </c>
      <c r="AT1772" s="20">
        <f t="shared" ref="AT1772" si="427">(AK1772*V1772*X1772*Z1773*AA1772*AB1773*AC1772*AD1773*AG1772*AH1773)+AR1772</f>
        <v>3.501556231395158</v>
      </c>
      <c r="AU1772" s="20">
        <f t="shared" ref="AU1772" si="428">AT1773</f>
        <v>2.8272590512355062</v>
      </c>
      <c r="AV1772" s="12">
        <f t="shared" ref="AV1772" si="429">AK1772*V1772*X1772*Z1773*AA1772*AB1773</f>
        <v>3.421556231395158</v>
      </c>
      <c r="AW1772" s="12">
        <f t="shared" ref="AW1772" si="430">AV1773</f>
        <v>2.901488496058596</v>
      </c>
      <c r="AX1772" s="8">
        <f t="shared" si="29"/>
        <v>-4.8443768604832016E-2</v>
      </c>
      <c r="AY1772" s="8">
        <f t="shared" si="30"/>
        <v>-0.2227409487644838</v>
      </c>
      <c r="AZ1772" s="8">
        <f t="shared" si="31"/>
        <v>-0.27118471736931582</v>
      </c>
      <c r="BA1772" s="8">
        <f t="shared" si="32"/>
        <v>0.17429718015965179</v>
      </c>
      <c r="BB1772" s="62">
        <f t="shared" si="33"/>
        <v>-154</v>
      </c>
      <c r="BC1772" s="21">
        <f t="shared" si="34"/>
        <v>-158</v>
      </c>
      <c r="BD1772" s="21">
        <f t="shared" si="35"/>
        <v>-128</v>
      </c>
      <c r="BE1772" s="21">
        <f t="shared" si="36"/>
        <v>101</v>
      </c>
      <c r="BF1772" s="94">
        <f t="shared" ref="BF1772" si="431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IF(AT1772&gt;AT1773, 1-_xlpm.interp, _xlpm.interp)
)</f>
        <v>0.60583585658459915</v>
      </c>
      <c r="BG1772" s="22">
        <f t="shared" si="38"/>
        <v>0.61190728443566833</v>
      </c>
      <c r="BH1772" s="22">
        <f t="shared" si="38"/>
        <v>0.56202906226014715</v>
      </c>
      <c r="BI1772" s="22">
        <f t="shared" si="38"/>
        <v>0.4980170619615879</v>
      </c>
      <c r="BJ1772" s="21">
        <f t="shared" si="39"/>
        <v>-141</v>
      </c>
      <c r="BK1772" s="21">
        <f t="shared" si="40"/>
        <v>-158</v>
      </c>
      <c r="BL1772" s="21">
        <f t="shared" si="41"/>
        <v>-129</v>
      </c>
      <c r="BM1772" s="21">
        <f t="shared" si="42"/>
        <v>100</v>
      </c>
      <c r="BN1772" s="22">
        <f t="shared" ref="BN1772" si="432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IF(AV1772&gt;AV1773, 1-_xlpm.interp, _xlpm.interp)
)</f>
        <v>0.58492239370311927</v>
      </c>
      <c r="BO1772" s="22">
        <f t="shared" si="44"/>
        <v>0.61269931721035498</v>
      </c>
      <c r="BP1772" s="22">
        <f t="shared" si="44"/>
        <v>0.56303811607085619</v>
      </c>
      <c r="BQ1772" s="22">
        <f t="shared" si="44"/>
        <v>0.49905033696559298</v>
      </c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11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400"/>
        <v>VAN Nikita Tolopilo</v>
      </c>
      <c r="J1773" s="33" t="s">
        <v>1293</v>
      </c>
      <c r="K1773" s="14">
        <v>2.96</v>
      </c>
      <c r="L1773" s="13">
        <v>0.15</v>
      </c>
      <c r="M1773" s="28">
        <v>0.1</v>
      </c>
      <c r="N1773">
        <f>IFERROR(_xlfn.XLOOKUP(A1773,Params!A:A,Params!D:D),0)</f>
        <v>3.0499999999999901</v>
      </c>
      <c r="O1773">
        <f t="shared" ref="O1773" si="433">N1772</f>
        <v>3.5499999999999901</v>
      </c>
      <c r="P1773" s="68">
        <f t="shared" si="14"/>
        <v>3.0499999999999901</v>
      </c>
      <c r="Q1773">
        <f t="shared" ref="Q1773" si="434">P1772</f>
        <v>3.5499999999999901</v>
      </c>
      <c r="R1773" s="5">
        <f t="shared" ref="R1773" si="435">N1773/W1773/X1773/Z1772/AB1772/AA1773</f>
        <v>2.8790074225508753</v>
      </c>
      <c r="S1773" s="5">
        <f t="shared" ref="S1773" si="436">O1773/W1772/Y1773/Z1773/AA1772/AB1773</f>
        <v>3.3777975615593316</v>
      </c>
      <c r="T1773" s="5">
        <f t="shared" ref="T1773" si="437">P1773/W1773/X1773/Z1772/AB1772</f>
        <v>2.7206620143105771</v>
      </c>
      <c r="U1773" s="5">
        <f t="shared" ref="U1773" si="438">Q1773/W1772/Y1773/Z1773/AA1772</f>
        <v>3.4791314884061117</v>
      </c>
      <c r="V1773" s="5">
        <f>_xlfn.XLOOKUP(H1773,'Rest - Home'!A:A,'Rest - Home'!B:B)</f>
        <v>1.0349999999999999</v>
      </c>
      <c r="W1773" s="5">
        <f>_xlfn.XLOOKUP(H1773,'Rest - Home'!A:A,'Rest - Home'!C:C)</f>
        <v>1.0329456510400874</v>
      </c>
      <c r="X1773" s="5">
        <f t="shared" ref="X1773" si="439">AM1772/K1773</f>
        <v>1.1077829248479947</v>
      </c>
      <c r="Y1773" s="5">
        <f t="shared" ref="Y1773" si="440">AK1772/K1773</f>
        <v>1.0605750066731086</v>
      </c>
      <c r="Z1773" s="5">
        <f>IF(J1773="",1,(_xlfn.XLOOKUP(I1773,Goalies!B:B,Goalies!J:J)))</f>
        <v>1.08</v>
      </c>
      <c r="AA1773" s="23">
        <v>0.94499999999999995</v>
      </c>
      <c r="AB1773" s="23">
        <v>1.03</v>
      </c>
      <c r="AC1773" s="23">
        <f>_xlfn.XLOOKUP(E1773,'Game Adjustments'!A:A,'Game Adjustments'!B:B)</f>
        <v>1</v>
      </c>
      <c r="AD1773" s="23">
        <f>_xlfn.XLOOKUP(E1773,'Game Adjustments'!A:A,'Game Adjustments'!C:C)</f>
        <v>1</v>
      </c>
      <c r="AE1773" s="23">
        <f>IF(D1773="A",_xlfn.XLOOKUP(E1773,'Rest - Home'!F:F,'Rest - Home'!J:J),_xlfn.XLOOKUP(E1773,'Rest - Home'!F:F,'Rest - Home'!I:I))</f>
        <v>1</v>
      </c>
      <c r="AF1773" s="23">
        <f>IF(D1773="A",_xlfn.XLOOKUP(E1773,'Rest - Home'!F:F,'Rest - Home'!L:L),_xlfn.XLOOKUP(E1773,'Rest - Home'!F:F,'Rest - Home'!K:K))</f>
        <v>1</v>
      </c>
      <c r="AG1773" s="26">
        <v>1</v>
      </c>
      <c r="AH1773" s="26">
        <v>1</v>
      </c>
      <c r="AI1773" s="53" cm="1">
        <f t="array" ref="AI1773">MAX(IF($E$63:E1772=E1773,ROW($E$63:E1772)-MIN(ROW($E$63:E1772))+1))</f>
        <v>1677</v>
      </c>
      <c r="AJ1773" s="53" cm="1">
        <f t="array" ref="AJ1773">MAX(IF($I$105:I1772=I1773,ROW($I$105:I1772)-MIN(ROW($I$105:I1772))+1))</f>
        <v>1487</v>
      </c>
      <c r="AK1773" s="23">
        <f>IF(AI1773=0,_xlfn.XLOOKUP(E1773,'Starting GF'!A:A,'Starting GF'!B:B),INDEX($AL$63:$AL1773,AI1773))</f>
        <v>2.7388219398684273</v>
      </c>
      <c r="AL1773" s="23">
        <f t="shared" si="22"/>
        <v>2.7574745811471901</v>
      </c>
      <c r="AM1773" s="23">
        <f>IF(AI1773=0,_xlfn.XLOOKUP(E1773,'Starting GF'!A:A,'Starting GF'!C:C),INDEX($AN$63:$AN1773,AI1773))</f>
        <v>3.2659410945887708</v>
      </c>
      <c r="AN1773" s="23">
        <f t="shared" si="53"/>
        <v>3.2827195646343545</v>
      </c>
      <c r="AO1773" s="23">
        <f>IF(AJ1773=0,_xlfn.XLOOKUP(I1773,Goalies!B:B,Goalies!I:I),INDEX($AP$105:$AP1773,AJ1773))</f>
        <v>3.1250357437955789</v>
      </c>
      <c r="AP1773" s="23">
        <f t="shared" si="23"/>
        <v>3.2034835871988538</v>
      </c>
      <c r="AQ1773" s="23">
        <f t="shared" si="24"/>
        <v>3.5272163821558729</v>
      </c>
      <c r="AR1773" s="66">
        <v>-0.08</v>
      </c>
      <c r="AS1773" s="96" t="s">
        <v>1589</v>
      </c>
      <c r="AT1773" s="20">
        <f t="shared" ref="AT1773" si="441">(AK1773*V1773*X1773*Z1772*AA1773*AB1772*AC1773*AD1772*AG1773*AH1772)+AR1773</f>
        <v>2.8272590512355062</v>
      </c>
      <c r="AU1773" s="20">
        <f t="shared" ref="AU1773" si="442">AT1772</f>
        <v>3.501556231395158</v>
      </c>
      <c r="AV1773" s="12">
        <f t="shared" ref="AV1773" si="443">AK1773*W1773*X1773*Z1772*AA1773*AB1772</f>
        <v>2.901488496058596</v>
      </c>
      <c r="AW1773" s="12">
        <f t="shared" ref="AW1773" si="444">AV1772</f>
        <v>3.421556231395158</v>
      </c>
      <c r="AX1773" s="8">
        <f t="shared" si="29"/>
        <v>-0.2227409487644838</v>
      </c>
      <c r="AY1773" s="8">
        <f t="shared" si="30"/>
        <v>-4.8443768604832016E-2</v>
      </c>
      <c r="AZ1773" s="8">
        <f t="shared" si="31"/>
        <v>-0.27118471736931582</v>
      </c>
      <c r="BA1773" s="8">
        <f t="shared" si="32"/>
        <v>-0.17429718015965179</v>
      </c>
      <c r="BB1773" s="62">
        <f t="shared" si="33"/>
        <v>154</v>
      </c>
      <c r="BC1773" s="21">
        <f t="shared" si="34"/>
        <v>158</v>
      </c>
      <c r="BD1773" s="21">
        <f t="shared" si="35"/>
        <v>128</v>
      </c>
      <c r="BE1773" s="21">
        <f t="shared" si="36"/>
        <v>-101</v>
      </c>
      <c r="BF1773" s="94">
        <f t="shared" si="58"/>
        <v>0.39416414341540085</v>
      </c>
      <c r="BG1773" s="22">
        <f t="shared" ref="BG1773" si="445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0.38809271556433161</v>
      </c>
      <c r="BH1773" s="22">
        <f t="shared" ref="BH1773" si="446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0.43797093773985291</v>
      </c>
      <c r="BI1773" s="22">
        <f t="shared" ref="BI1773" si="447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0.5019829380384121</v>
      </c>
      <c r="BJ1773" s="21">
        <f t="shared" si="39"/>
        <v>141</v>
      </c>
      <c r="BK1773" s="21">
        <f t="shared" si="40"/>
        <v>158</v>
      </c>
      <c r="BL1773" s="21">
        <f t="shared" si="41"/>
        <v>129</v>
      </c>
      <c r="BM1773" s="21">
        <f t="shared" si="42"/>
        <v>-100</v>
      </c>
      <c r="BN1773" s="22">
        <f t="shared" si="62"/>
        <v>0.41507760629688073</v>
      </c>
      <c r="BO1773" s="22">
        <f t="shared" ref="BO1773" si="448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0.38730068278964502</v>
      </c>
      <c r="BP1773" s="22">
        <f t="shared" ref="BP1773" si="449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0.43696188392914381</v>
      </c>
      <c r="BQ1773" s="22">
        <f t="shared" ref="BQ1773" si="450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0.50094966303440702</v>
      </c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11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400"/>
        <v>DAL Jake Oettinger</v>
      </c>
      <c r="J1774" s="33" t="s">
        <v>160</v>
      </c>
      <c r="K1774" s="14">
        <v>2.96</v>
      </c>
      <c r="L1774" s="13">
        <v>0.15</v>
      </c>
      <c r="M1774" s="28">
        <v>0.1</v>
      </c>
      <c r="N1774">
        <f>IFERROR(_xlfn.XLOOKUP(A1774,Params!A:A,Params!D:D),0)</f>
        <v>2.8499999999999899</v>
      </c>
      <c r="O1774">
        <f t="shared" ref="O1774" si="451">N1775</f>
        <v>2.9999999999999898</v>
      </c>
      <c r="P1774" s="68">
        <f t="shared" si="14"/>
        <v>2.8499999999999899</v>
      </c>
      <c r="Q1774">
        <f t="shared" ref="Q1774" si="452">P1775</f>
        <v>2.9999999999999898</v>
      </c>
      <c r="R1774" s="5">
        <f t="shared" ref="R1774" si="453">N1774/W1774/X1774/Z1775/AB1775/AA1774</f>
        <v>3.1158342818636093</v>
      </c>
      <c r="S1774" s="5">
        <f t="shared" ref="S1774" si="454">O1774/W1775/Y1774/Z1774/AA1775/AB1774</f>
        <v>2.687729141694823</v>
      </c>
      <c r="T1774" s="5">
        <f t="shared" ref="T1774" si="455">P1774/W1774/X1774/Z1775/AB1775</f>
        <v>3.1158342818636093</v>
      </c>
      <c r="U1774" s="5">
        <f t="shared" ref="U1774" si="456">Q1774/W1775/Y1774/Z1774/AA1775</f>
        <v>2.687729141694823</v>
      </c>
      <c r="V1774" s="5">
        <f>_xlfn.XLOOKUP(H1774,'Rest - Home'!A:A,'Rest - Home'!B:B)</f>
        <v>0.95</v>
      </c>
      <c r="W1774" s="5">
        <f>_xlfn.XLOOKUP(H1774,'Rest - Home'!A:A,'Rest - Home'!C:C)</f>
        <v>0.95302926576458757</v>
      </c>
      <c r="X1774" s="5">
        <f t="shared" ref="X1774" si="457">AM1775/K1774</f>
        <v>0.94094469855166485</v>
      </c>
      <c r="Y1774" s="5">
        <f t="shared" ref="Y1774" si="458">AK1775/K1774</f>
        <v>1.0966513262701278</v>
      </c>
      <c r="Z1774" s="5">
        <f>IF(J1774="",1,(_xlfn.XLOOKUP(I1774,Goalies!B:B,Goalies!J:J)))</f>
        <v>0.995</v>
      </c>
      <c r="AA1774" s="23">
        <v>1</v>
      </c>
      <c r="AB1774" s="23">
        <v>1</v>
      </c>
      <c r="AC1774" s="23">
        <f>_xlfn.XLOOKUP(E1774,'Game Adjustments'!A:A,'Game Adjustments'!B:B)</f>
        <v>1</v>
      </c>
      <c r="AD1774" s="23">
        <f>_xlfn.XLOOKUP(E1774,'Game Adjustments'!A:A,'Game Adjustments'!C:C)</f>
        <v>1</v>
      </c>
      <c r="AE1774" s="23">
        <f>IF(D1774="A",_xlfn.XLOOKUP(E1774,'Rest - Home'!F:F,'Rest - Home'!J:J),_xlfn.XLOOKUP(E1774,'Rest - Home'!F:F,'Rest - Home'!I:I))</f>
        <v>1</v>
      </c>
      <c r="AF1774" s="23">
        <f>IF(D1774="A",_xlfn.XLOOKUP(E1774,'Rest - Home'!F:F,'Rest - Home'!L:L),_xlfn.XLOOKUP(E1774,'Rest - Home'!F:F,'Rest - Home'!K:K))</f>
        <v>1</v>
      </c>
      <c r="AG1774" s="26">
        <v>1</v>
      </c>
      <c r="AH1774" s="26">
        <v>1</v>
      </c>
      <c r="AI1774" s="53" cm="1">
        <f t="array" ref="AI1774">MAX(IF($E$63:E1773=E1774,ROW($E$63:E1773)-MIN(ROW($E$63:E1773))+1))</f>
        <v>1674</v>
      </c>
      <c r="AJ1774" s="53" cm="1">
        <f t="array" ref="AJ1774">MAX(IF($I$105:I1773=I1774,ROW($I$105:I1773)-MIN(ROW($I$105:I1773))+1))</f>
        <v>1632</v>
      </c>
      <c r="AK1774" s="23">
        <f>IF(AI1774=0,_xlfn.XLOOKUP(E1774,'Starting GF'!A:A,'Starting GF'!B:B),INDEX($AL$63:$AL1774,AI1774))</f>
        <v>3.0668701606580413</v>
      </c>
      <c r="AL1774" s="23">
        <v>3.09</v>
      </c>
      <c r="AM1774" s="23">
        <f>IF(AI1774=0,_xlfn.XLOOKUP(E1774,'Starting GF'!A:A,'Starting GF'!C:C),INDEX($AN$63:$AN1774,AI1774))</f>
        <v>2.8612905876302364</v>
      </c>
      <c r="AN1774" s="23">
        <f t="shared" si="53"/>
        <v>2.8352563707399243</v>
      </c>
      <c r="AO1774" s="23">
        <f>IF(AJ1774=0,_xlfn.XLOOKUP(I1774,Goalies!B:B,Goalies!I:I),INDEX($AP$105:$AP1774,AJ1774))</f>
        <v>2.8545294564554329</v>
      </c>
      <c r="AP1774" s="23">
        <f t="shared" si="23"/>
        <v>2.8274936123850702</v>
      </c>
      <c r="AQ1774" s="23">
        <f t="shared" si="24"/>
        <v>2.846984134692085</v>
      </c>
      <c r="AR1774" s="66">
        <v>0.03</v>
      </c>
      <c r="AS1774" s="96" t="s">
        <v>1591</v>
      </c>
      <c r="AT1774" s="20">
        <f t="shared" ref="AT1774" si="459">(AK1774*V1774*X1774*Z1775*AA1774*AB1775*AC1774*AD1775*AG1774*AH1775)+AR1774</f>
        <v>2.8262968070341343</v>
      </c>
      <c r="AU1774" s="20">
        <f t="shared" ref="AU1774" si="460">AT1775</f>
        <v>3.1602117737926139</v>
      </c>
      <c r="AV1774" s="12">
        <f t="shared" ref="AV1774" si="461">AK1774*V1774*X1774*Z1775*AA1774*AB1775</f>
        <v>2.7962968070341345</v>
      </c>
      <c r="AW1774" s="12">
        <f t="shared" ref="AW1774" si="462">AV1775</f>
        <v>3.193726491903079</v>
      </c>
      <c r="AX1774" s="8">
        <f t="shared" si="29"/>
        <v>-2.3703192965855546E-2</v>
      </c>
      <c r="AY1774" s="8">
        <f t="shared" si="30"/>
        <v>0.16021177379262408</v>
      </c>
      <c r="AZ1774" s="8">
        <f t="shared" si="31"/>
        <v>0.13650858082676853</v>
      </c>
      <c r="BA1774" s="8">
        <f t="shared" si="32"/>
        <v>-0.18391496675847963</v>
      </c>
      <c r="BB1774" s="62">
        <f t="shared" si="33"/>
        <v>125</v>
      </c>
      <c r="BC1774" s="21">
        <f t="shared" si="34"/>
        <v>-126</v>
      </c>
      <c r="BD1774" s="21">
        <f t="shared" si="35"/>
        <v>-100</v>
      </c>
      <c r="BE1774" s="21">
        <f t="shared" si="36"/>
        <v>125</v>
      </c>
      <c r="BF1774" s="94">
        <f t="shared" ref="BF1774" si="463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IF(AT1774&gt;AT1775, 1-_xlpm.interp, _xlpm.interp)
)</f>
        <v>0.44466399347443714</v>
      </c>
      <c r="BG1774" s="22">
        <f t="shared" si="38"/>
        <v>0.55808714052698094</v>
      </c>
      <c r="BH1774" s="22">
        <f t="shared" si="38"/>
        <v>0.50100322035811828</v>
      </c>
      <c r="BI1774" s="22">
        <f t="shared" si="38"/>
        <v>0.44369011074819176</v>
      </c>
      <c r="BJ1774" s="21">
        <f t="shared" si="39"/>
        <v>130</v>
      </c>
      <c r="BK1774" s="21">
        <f t="shared" si="40"/>
        <v>-126</v>
      </c>
      <c r="BL1774" s="21">
        <f t="shared" si="41"/>
        <v>-100</v>
      </c>
      <c r="BM1774" s="21">
        <f t="shared" si="42"/>
        <v>125</v>
      </c>
      <c r="BN1774" s="22">
        <f t="shared" ref="BN1774" si="464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IF(AV1774&gt;AV1775, 1-_xlpm.interp, _xlpm.interp)
)</f>
        <v>0.43544617123441309</v>
      </c>
      <c r="BO1774" s="22">
        <f t="shared" si="44"/>
        <v>0.55816113309644022</v>
      </c>
      <c r="BP1774" s="22">
        <f t="shared" si="44"/>
        <v>0.50106846659609872</v>
      </c>
      <c r="BQ1774" s="22">
        <f t="shared" si="44"/>
        <v>0.44372859609448134</v>
      </c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11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400"/>
        <v>VGK Adin Hill</v>
      </c>
      <c r="J1775" s="33" t="s">
        <v>195</v>
      </c>
      <c r="K1775" s="14">
        <v>2.96</v>
      </c>
      <c r="L1775" s="13">
        <v>0.15</v>
      </c>
      <c r="M1775" s="28">
        <v>0.1</v>
      </c>
      <c r="N1775">
        <f>IFERROR(_xlfn.XLOOKUP(A1775,Params!A:A,Params!D:D),0)</f>
        <v>2.9999999999999898</v>
      </c>
      <c r="O1775">
        <f t="shared" ref="O1775" si="465">N1774</f>
        <v>2.8499999999999899</v>
      </c>
      <c r="P1775" s="68">
        <f t="shared" si="14"/>
        <v>2.9999999999999898</v>
      </c>
      <c r="Q1775">
        <f t="shared" ref="Q1775" si="466">P1774</f>
        <v>2.8499999999999899</v>
      </c>
      <c r="R1775" s="5">
        <f t="shared" ref="R1775" si="467">N1775/W1775/X1775/Z1774/AB1774/AA1775</f>
        <v>3.0491852705507863</v>
      </c>
      <c r="S1775" s="5">
        <f t="shared" ref="S1775" si="468">O1775/W1774/Y1775/Z1775/AA1774/AB1775</f>
        <v>2.829663364499869</v>
      </c>
      <c r="T1775" s="5">
        <f t="shared" ref="T1775" si="469">P1775/W1775/X1775/Z1774/AB1774</f>
        <v>2.9729556387870164</v>
      </c>
      <c r="U1775" s="5">
        <f t="shared" ref="U1775" si="470">Q1775/W1774/Y1775/Z1775/AA1774</f>
        <v>2.8862566317898666</v>
      </c>
      <c r="V1775" s="5">
        <f>_xlfn.XLOOKUP(H1775,'Rest - Home'!A:A,'Rest - Home'!B:B)</f>
        <v>1.048</v>
      </c>
      <c r="W1775" s="5">
        <f>_xlfn.XLOOKUP(H1775,'Rest - Home'!A:A,'Rest - Home'!C:C)</f>
        <v>1.0491546019013618</v>
      </c>
      <c r="X1775" s="5">
        <f t="shared" ref="X1775" si="471">AM1774/K1775</f>
        <v>0.96665222555075558</v>
      </c>
      <c r="Y1775" s="5">
        <f t="shared" ref="Y1775" si="472">AK1774/K1775</f>
        <v>1.0361047840060951</v>
      </c>
      <c r="Z1775" s="5">
        <f>IF(J1775="",1,(_xlfn.XLOOKUP(I1775,Goalies!B:B,Goalies!J:J)))</f>
        <v>1</v>
      </c>
      <c r="AA1775" s="23">
        <v>0.97499999999999998</v>
      </c>
      <c r="AB1775" s="23">
        <v>1.02</v>
      </c>
      <c r="AC1775" s="23">
        <f>_xlfn.XLOOKUP(E1775,'Game Adjustments'!A:A,'Game Adjustments'!B:B)</f>
        <v>1</v>
      </c>
      <c r="AD1775" s="23">
        <f>_xlfn.XLOOKUP(E1775,'Game Adjustments'!A:A,'Game Adjustments'!C:C)</f>
        <v>1</v>
      </c>
      <c r="AE1775" s="23">
        <f>IF(D1775="A",_xlfn.XLOOKUP(E1775,'Rest - Home'!F:F,'Rest - Home'!J:J),_xlfn.XLOOKUP(E1775,'Rest - Home'!F:F,'Rest - Home'!I:I))</f>
        <v>1</v>
      </c>
      <c r="AF1775" s="23">
        <f>IF(D1775="A",_xlfn.XLOOKUP(E1775,'Rest - Home'!F:F,'Rest - Home'!L:L),_xlfn.XLOOKUP(E1775,'Rest - Home'!F:F,'Rest - Home'!K:K))</f>
        <v>1</v>
      </c>
      <c r="AG1775" s="26">
        <v>1</v>
      </c>
      <c r="AH1775" s="26">
        <v>1</v>
      </c>
      <c r="AI1775" s="53" cm="1">
        <f t="array" ref="AI1775">MAX(IF($E$63:E1774=E1775,ROW($E$63:E1774)-MIN(ROW($E$63:E1774))+1))</f>
        <v>1668</v>
      </c>
      <c r="AJ1775" s="53" cm="1">
        <f t="array" ref="AJ1775">MAX(IF($I$105:I1774=I1775,ROW($I$105:I1774)-MIN(ROW($I$105:I1774))+1))</f>
        <v>1600</v>
      </c>
      <c r="AK1775" s="23">
        <f>IF(AI1775=0,_xlfn.XLOOKUP(E1775,'Starting GF'!A:A,'Starting GF'!B:B),INDEX($AL$63:$AL1775,AI1775))</f>
        <v>3.2460879257595785</v>
      </c>
      <c r="AL1775" s="23">
        <v>3.23</v>
      </c>
      <c r="AM1775" s="23">
        <f>IF(AI1775=0,_xlfn.XLOOKUP(E1775,'Starting GF'!A:A,'Starting GF'!C:C),INDEX($AN$63:$AN1775,AI1775))</f>
        <v>2.785196307712928</v>
      </c>
      <c r="AN1775" s="23">
        <v>2.81</v>
      </c>
      <c r="AO1775" s="23">
        <f>IF(AJ1775=0,_xlfn.XLOOKUP(I1775,Goalies!B:B,Goalies!I:I),INDEX($AP$105:$AP1775,AJ1775))</f>
        <v>2.7015103736145112</v>
      </c>
      <c r="AP1775" s="23">
        <f t="shared" si="23"/>
        <v>2.7207333222473151</v>
      </c>
      <c r="AQ1775" s="23">
        <f t="shared" si="24"/>
        <v>2.785196307712928</v>
      </c>
      <c r="AR1775" s="66">
        <v>-0.03</v>
      </c>
      <c r="AS1775" s="96" t="s">
        <v>1591</v>
      </c>
      <c r="AT1775" s="20">
        <f t="shared" ref="AT1775" si="473">(AK1775*V1775*X1775*Z1774*AA1775*AB1774*AC1775*AD1774*AG1775*AH1774)+AR1775</f>
        <v>3.1602117737926139</v>
      </c>
      <c r="AU1775" s="20">
        <f t="shared" ref="AU1775" si="474">AT1774</f>
        <v>2.8262968070341343</v>
      </c>
      <c r="AV1775" s="12">
        <f t="shared" ref="AV1775" si="475">AK1775*W1775*X1775*Z1774*AA1775*AB1774</f>
        <v>3.193726491903079</v>
      </c>
      <c r="AW1775" s="12">
        <f t="shared" ref="AW1775" si="476">AV1774</f>
        <v>2.7962968070341345</v>
      </c>
      <c r="AX1775" s="8">
        <f t="shared" si="29"/>
        <v>0.16021177379262408</v>
      </c>
      <c r="AY1775" s="8">
        <f t="shared" si="30"/>
        <v>-2.3703192965855546E-2</v>
      </c>
      <c r="AZ1775" s="8">
        <f t="shared" si="31"/>
        <v>0.13650858082676853</v>
      </c>
      <c r="BA1775" s="8">
        <f t="shared" si="32"/>
        <v>0.18391496675847963</v>
      </c>
      <c r="BB1775" s="62">
        <f t="shared" si="33"/>
        <v>-125</v>
      </c>
      <c r="BC1775" s="21">
        <f t="shared" si="34"/>
        <v>126</v>
      </c>
      <c r="BD1775" s="21">
        <f t="shared" si="35"/>
        <v>100</v>
      </c>
      <c r="BE1775" s="21">
        <f t="shared" si="36"/>
        <v>-125</v>
      </c>
      <c r="BF1775" s="94">
        <f t="shared" si="58"/>
        <v>0.55533600652556281</v>
      </c>
      <c r="BG1775" s="22">
        <f t="shared" ref="BG1775" si="477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0.44191285947301906</v>
      </c>
      <c r="BH1775" s="22">
        <f t="shared" ref="BH1775" si="478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0.49899677964188177</v>
      </c>
      <c r="BI1775" s="22">
        <f t="shared" ref="BI1775" si="479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0.55630988925180824</v>
      </c>
      <c r="BJ1775" s="21">
        <f t="shared" si="39"/>
        <v>-130</v>
      </c>
      <c r="BK1775" s="21">
        <f t="shared" si="40"/>
        <v>126</v>
      </c>
      <c r="BL1775" s="21">
        <f t="shared" si="41"/>
        <v>100</v>
      </c>
      <c r="BM1775" s="21">
        <f t="shared" si="42"/>
        <v>-125</v>
      </c>
      <c r="BN1775" s="22">
        <f t="shared" si="62"/>
        <v>0.56455382876558691</v>
      </c>
      <c r="BO1775" s="22">
        <f t="shared" ref="BO1775" si="480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0.44183886690355978</v>
      </c>
      <c r="BP1775" s="22">
        <f t="shared" ref="BP1775" si="481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0.49893153340390128</v>
      </c>
      <c r="BQ1775" s="22">
        <f t="shared" ref="BQ1775" si="482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0.55627140390551866</v>
      </c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11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400"/>
        <v>TOR Anthony Stolarz</v>
      </c>
      <c r="J1776" s="33" t="s">
        <v>189</v>
      </c>
      <c r="K1776" s="14">
        <v>2.96</v>
      </c>
      <c r="L1776" s="13">
        <v>0.15</v>
      </c>
      <c r="M1776" s="28">
        <v>0.1</v>
      </c>
      <c r="N1776">
        <f>IFERROR(_xlfn.XLOOKUP(A1776,Params!A:A,Params!D:D),0)</f>
        <v>3.0999999999999899</v>
      </c>
      <c r="O1776">
        <f t="shared" ref="O1776" si="483">N1777</f>
        <v>3.0499999999999901</v>
      </c>
      <c r="P1776" s="68">
        <f t="shared" si="14"/>
        <v>3.0999999999999899</v>
      </c>
      <c r="Q1776">
        <f t="shared" ref="Q1776" si="484">P1777</f>
        <v>3.0499999999999901</v>
      </c>
      <c r="R1776" s="5">
        <f t="shared" ref="R1776" si="485">N1776/W1776/X1776/Z1777/AB1777/AA1776</f>
        <v>3.1589749798412137</v>
      </c>
      <c r="S1776" s="5">
        <f t="shared" ref="S1776" si="486">O1776/W1777/Y1776/Z1776/AA1777/AB1776</f>
        <v>3.126072685049647</v>
      </c>
      <c r="T1776" s="5">
        <f t="shared" ref="T1776" si="487">P1776/W1776/X1776/Z1777/AB1777</f>
        <v>3.0326159806475652</v>
      </c>
      <c r="U1776" s="5">
        <f t="shared" ref="U1776" si="488">Q1776/W1777/Y1776/Z1776/AA1777</f>
        <v>3.1573334119001433</v>
      </c>
      <c r="V1776" s="5">
        <f>_xlfn.XLOOKUP(H1776,'Rest - Home'!A:A,'Rest - Home'!B:B)</f>
        <v>0.95</v>
      </c>
      <c r="W1776" s="5">
        <f>_xlfn.XLOOKUP(H1776,'Rest - Home'!A:A,'Rest - Home'!C:C)</f>
        <v>0.95302926576458757</v>
      </c>
      <c r="X1776" s="5">
        <f t="shared" ref="X1776" si="489">AM1777/K1776</f>
        <v>1.072600604562375</v>
      </c>
      <c r="Y1776" s="5">
        <f t="shared" ref="Y1776" si="490">AK1777/K1776</f>
        <v>0.91162983551200194</v>
      </c>
      <c r="Z1776" s="5">
        <f>IF(J1776="",1,(_xlfn.XLOOKUP(I1776,Goalies!B:B,Goalies!J:J)))</f>
        <v>1.01</v>
      </c>
      <c r="AA1776" s="23">
        <v>0.96</v>
      </c>
      <c r="AB1776" s="23">
        <v>1.01</v>
      </c>
      <c r="AC1776" s="23">
        <f>_xlfn.XLOOKUP(E1776,'Game Adjustments'!A:A,'Game Adjustments'!B:B)</f>
        <v>1</v>
      </c>
      <c r="AD1776" s="23">
        <f>_xlfn.XLOOKUP(E1776,'Game Adjustments'!A:A,'Game Adjustments'!C:C)</f>
        <v>1</v>
      </c>
      <c r="AE1776" s="23">
        <f>IF(D1776="A",_xlfn.XLOOKUP(E1776,'Rest - Home'!F:F,'Rest - Home'!J:J),_xlfn.XLOOKUP(E1776,'Rest - Home'!F:F,'Rest - Home'!I:I))</f>
        <v>1</v>
      </c>
      <c r="AF1776" s="23">
        <f>IF(D1776="A",_xlfn.XLOOKUP(E1776,'Rest - Home'!F:F,'Rest - Home'!L:L),_xlfn.XLOOKUP(E1776,'Rest - Home'!F:F,'Rest - Home'!K:K))</f>
        <v>1</v>
      </c>
      <c r="AG1776" s="26">
        <v>1</v>
      </c>
      <c r="AH1776" s="26">
        <v>1</v>
      </c>
      <c r="AI1776" s="53" cm="1">
        <f t="array" ref="AI1776">MAX(IF($E$63:E1775=E1776,ROW($E$63:E1775)-MIN(ROW($E$63:E1775))+1))</f>
        <v>1661</v>
      </c>
      <c r="AJ1776" s="53" cm="1">
        <f t="array" ref="AJ1776">MAX(IF($I$105:I1775=I1776,ROW($I$105:I1775)-MIN(ROW($I$105:I1775))+1))</f>
        <v>1565</v>
      </c>
      <c r="AK1776" s="23">
        <f>IF(AI1776=0,_xlfn.XLOOKUP(E1776,'Starting GF'!A:A,'Starting GF'!B:B),INDEX($AL$63:$AL1776,AI1776))</f>
        <v>3</v>
      </c>
      <c r="AL1776" s="23">
        <v>2.99</v>
      </c>
      <c r="AM1776" s="23">
        <f>IF(AI1776=0,_xlfn.XLOOKUP(E1776,'Starting GF'!A:A,'Starting GF'!C:C),INDEX($AN$63:$AN1776,AI1776))</f>
        <v>3.15</v>
      </c>
      <c r="AN1776" s="23">
        <v>3.17</v>
      </c>
      <c r="AO1776" s="23">
        <f>IF(AJ1776=0,_xlfn.XLOOKUP(I1776,Goalies!B:B,Goalies!I:I),INDEX($AP$105:$AP1776,AJ1776))</f>
        <v>2.9626306670823777</v>
      </c>
      <c r="AP1776" s="23">
        <f t="shared" si="23"/>
        <v>2.9918360788050427</v>
      </c>
      <c r="AQ1776" s="23">
        <f t="shared" si="24"/>
        <v>3.1814999999999998</v>
      </c>
      <c r="AR1776" s="66">
        <v>0</v>
      </c>
      <c r="AS1776" s="96" t="s">
        <v>1591</v>
      </c>
      <c r="AT1776" s="20">
        <f t="shared" ref="AT1776" si="491">(AK1776*V1776*X1776*Z1777*AA1776*AB1777*AC1776*AD1777*AG1776*AH1777)+AR1776</f>
        <v>2.9346352540826577</v>
      </c>
      <c r="AU1776" s="20">
        <f t="shared" ref="AU1776" si="492">AT1777</f>
        <v>3.069962808493365</v>
      </c>
      <c r="AV1776" s="12">
        <f t="shared" ref="AV1776" si="493">AK1776*V1776*X1776*Z1777*AA1776*AB1777</f>
        <v>2.9346352540826577</v>
      </c>
      <c r="AW1776" s="12">
        <f t="shared" ref="AW1776" si="494">AV1777</f>
        <v>3.0733450459893539</v>
      </c>
      <c r="AX1776" s="8">
        <f t="shared" si="29"/>
        <v>-0.16536474591733219</v>
      </c>
      <c r="AY1776" s="8">
        <f t="shared" si="30"/>
        <v>1.9962808493374951E-2</v>
      </c>
      <c r="AZ1776" s="8">
        <f t="shared" si="31"/>
        <v>-0.14540193742395724</v>
      </c>
      <c r="BA1776" s="8">
        <f t="shared" si="32"/>
        <v>-0.18532755441070714</v>
      </c>
      <c r="BB1776" s="62">
        <f t="shared" si="33"/>
        <v>112</v>
      </c>
      <c r="BC1776" s="21">
        <f t="shared" si="34"/>
        <v>-128</v>
      </c>
      <c r="BD1776" s="21">
        <f t="shared" si="35"/>
        <v>-102</v>
      </c>
      <c r="BE1776" s="21">
        <f t="shared" si="36"/>
        <v>123</v>
      </c>
      <c r="BF1776" s="94">
        <f t="shared" ref="BF1776" si="495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IF(AT1776&gt;AT1777, 1-_xlpm.interp, _xlpm.interp)
)</f>
        <v>0.4723151502007441</v>
      </c>
      <c r="BG1776" s="22">
        <f t="shared" si="38"/>
        <v>0.56193679277161479</v>
      </c>
      <c r="BH1776" s="22">
        <f t="shared" si="38"/>
        <v>0.50560171370270635</v>
      </c>
      <c r="BI1776" s="22">
        <f t="shared" si="38"/>
        <v>0.44799906232052766</v>
      </c>
      <c r="BJ1776" s="21">
        <f t="shared" si="39"/>
        <v>112</v>
      </c>
      <c r="BK1776" s="21">
        <f t="shared" si="40"/>
        <v>-129</v>
      </c>
      <c r="BL1776" s="21">
        <f t="shared" si="41"/>
        <v>-102</v>
      </c>
      <c r="BM1776" s="21">
        <f t="shared" si="42"/>
        <v>123</v>
      </c>
      <c r="BN1776" s="22">
        <f t="shared" ref="BN1776" si="496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IF(AV1776&gt;AV1777, 1-_xlpm.interp, _xlpm.interp)
)</f>
        <v>0.47173611770824808</v>
      </c>
      <c r="BO1776" s="22">
        <f t="shared" si="44"/>
        <v>0.56238973483581078</v>
      </c>
      <c r="BP1776" s="22">
        <f t="shared" si="44"/>
        <v>0.50615453610394823</v>
      </c>
      <c r="BQ1776" s="22">
        <f t="shared" si="44"/>
        <v>0.44852743114197136</v>
      </c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11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400"/>
        <v>SEA Joey Daccord</v>
      </c>
      <c r="J1777" s="33" t="s">
        <v>184</v>
      </c>
      <c r="K1777" s="14">
        <v>2.96</v>
      </c>
      <c r="L1777" s="13">
        <v>0.15</v>
      </c>
      <c r="M1777" s="28">
        <v>0.1</v>
      </c>
      <c r="N1777">
        <f>IFERROR(_xlfn.XLOOKUP(A1777,Params!A:A,Params!D:D),0)</f>
        <v>3.0499999999999901</v>
      </c>
      <c r="O1777">
        <f t="shared" ref="O1777" si="497">N1776</f>
        <v>3.0999999999999899</v>
      </c>
      <c r="P1777" s="68">
        <f t="shared" si="14"/>
        <v>3.0499999999999901</v>
      </c>
      <c r="Q1777">
        <f t="shared" ref="Q1777" si="498">P1776</f>
        <v>3.0999999999999899</v>
      </c>
      <c r="R1777" s="5">
        <f t="shared" ref="R1777" si="499">N1777/W1777/X1777/Z1776/AB1776/AA1777</f>
        <v>2.6779271548902543</v>
      </c>
      <c r="S1777" s="5">
        <f t="shared" ref="S1777" si="500">O1777/W1776/Y1777/Z1777/AA1776/AB1777</f>
        <v>3.3431408935327673</v>
      </c>
      <c r="T1777" s="5">
        <f t="shared" ref="T1777" si="501">P1777/W1777/X1777/Z1776/AB1776</f>
        <v>2.6779271548902543</v>
      </c>
      <c r="U1777" s="5">
        <f t="shared" ref="U1777" si="502">Q1777/W1776/Y1777/Z1777/AA1776</f>
        <v>3.3431408935327673</v>
      </c>
      <c r="V1777" s="5">
        <f>_xlfn.XLOOKUP(H1777,'Rest - Home'!A:A,'Rest - Home'!B:B)</f>
        <v>1.048</v>
      </c>
      <c r="W1777" s="5">
        <f>_xlfn.XLOOKUP(H1777,'Rest - Home'!A:A,'Rest - Home'!C:C)</f>
        <v>1.0491546019013618</v>
      </c>
      <c r="X1777" s="5">
        <f t="shared" ref="X1777" si="503">AM1776/K1777</f>
        <v>1.0641891891891893</v>
      </c>
      <c r="Y1777" s="5">
        <f t="shared" ref="Y1777" si="504">AK1776/K1777</f>
        <v>1.0135135135135136</v>
      </c>
      <c r="Z1777" s="5">
        <f>IF(J1777="",1,(_xlfn.XLOOKUP(I1777,Goalies!B:B,Goalies!J:J)))</f>
        <v>1</v>
      </c>
      <c r="AA1777" s="23">
        <v>1</v>
      </c>
      <c r="AB1777" s="23">
        <v>1</v>
      </c>
      <c r="AC1777" s="23">
        <f>_xlfn.XLOOKUP(E1777,'Game Adjustments'!A:A,'Game Adjustments'!B:B)</f>
        <v>1</v>
      </c>
      <c r="AD1777" s="23">
        <f>_xlfn.XLOOKUP(E1777,'Game Adjustments'!A:A,'Game Adjustments'!C:C)</f>
        <v>1</v>
      </c>
      <c r="AE1777" s="23">
        <f>IF(D1777="A",_xlfn.XLOOKUP(E1777,'Rest - Home'!F:F,'Rest - Home'!J:J),_xlfn.XLOOKUP(E1777,'Rest - Home'!F:F,'Rest - Home'!I:I))</f>
        <v>1</v>
      </c>
      <c r="AF1777" s="23">
        <f>IF(D1777="A",_xlfn.XLOOKUP(E1777,'Rest - Home'!F:F,'Rest - Home'!L:L),_xlfn.XLOOKUP(E1777,'Rest - Home'!F:F,'Rest - Home'!K:K))</f>
        <v>1</v>
      </c>
      <c r="AG1777" s="26">
        <v>1</v>
      </c>
      <c r="AH1777" s="26">
        <v>1</v>
      </c>
      <c r="AI1777" s="53" cm="1">
        <f t="array" ref="AI1777">MAX(IF($E$63:E1776=E1777,ROW($E$63:E1776)-MIN(ROW($E$63:E1776))+1))</f>
        <v>1679</v>
      </c>
      <c r="AJ1777" s="53" cm="1">
        <f t="array" ref="AJ1777">MAX(IF($I$105:I1776=I1777,ROW($I$105:I1776)-MIN(ROW($I$105:I1776))+1))</f>
        <v>1637</v>
      </c>
      <c r="AK1777" s="23">
        <f>IF(AI1777=0,_xlfn.XLOOKUP(E1777,'Starting GF'!A:A,'Starting GF'!B:B),INDEX($AL$63:$AL1777,AI1777))</f>
        <v>2.6984243131155257</v>
      </c>
      <c r="AL1777" s="23">
        <f t="shared" si="22"/>
        <v>2.6953497393817347</v>
      </c>
      <c r="AM1777" s="23">
        <f>IF(AI1777=0,_xlfn.XLOOKUP(E1777,'Starting GF'!A:A,'Starting GF'!C:C),INDEX($AN$63:$AN1777,AI1777))</f>
        <v>3.1748977895046302</v>
      </c>
      <c r="AN1777" s="23">
        <v>3.1850000000000001</v>
      </c>
      <c r="AO1777" s="23">
        <f>IF(AJ1777=0,_xlfn.XLOOKUP(I1777,Goalies!B:B,Goalies!I:I),INDEX($AP$105:$AP1777,AJ1777))</f>
        <v>3.1923337368897644</v>
      </c>
      <c r="AP1777" s="23">
        <f t="shared" si="23"/>
        <v>3.2149548103862147</v>
      </c>
      <c r="AQ1777" s="23">
        <f t="shared" si="24"/>
        <v>3.1748977895046302</v>
      </c>
      <c r="AR1777" s="66">
        <v>0</v>
      </c>
      <c r="AS1777" s="96" t="s">
        <v>1591</v>
      </c>
      <c r="AT1777" s="20">
        <f t="shared" ref="AT1777" si="505">(AK1777*V1777*X1777*Z1776*AA1777*AB1776*AC1777*AD1776*AG1777*AH1776)+AR1777</f>
        <v>3.069962808493365</v>
      </c>
      <c r="AU1777" s="20">
        <f t="shared" ref="AU1777" si="506">AT1776</f>
        <v>2.9346352540826577</v>
      </c>
      <c r="AV1777" s="12">
        <f t="shared" ref="AV1777" si="507">AK1777*W1777*X1777*Z1776*AA1777*AB1776</f>
        <v>3.0733450459893539</v>
      </c>
      <c r="AW1777" s="12">
        <f t="shared" ref="AW1777" si="508">AV1776</f>
        <v>2.9346352540826577</v>
      </c>
      <c r="AX1777" s="8">
        <f t="shared" si="29"/>
        <v>1.9962808493374951E-2</v>
      </c>
      <c r="AY1777" s="8">
        <f t="shared" si="30"/>
        <v>-0.16536474591733219</v>
      </c>
      <c r="AZ1777" s="8">
        <f t="shared" si="31"/>
        <v>-0.14540193742395724</v>
      </c>
      <c r="BA1777" s="8">
        <f t="shared" si="32"/>
        <v>0.18532755441070714</v>
      </c>
      <c r="BB1777" s="62">
        <f t="shared" si="33"/>
        <v>-112</v>
      </c>
      <c r="BC1777" s="21">
        <f t="shared" si="34"/>
        <v>128</v>
      </c>
      <c r="BD1777" s="21">
        <f t="shared" si="35"/>
        <v>102</v>
      </c>
      <c r="BE1777" s="21">
        <f t="shared" si="36"/>
        <v>-123</v>
      </c>
      <c r="BF1777" s="94">
        <f t="shared" si="58"/>
        <v>0.5276848497992559</v>
      </c>
      <c r="BG1777" s="22">
        <f t="shared" ref="BG1777" si="509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0.43806320722838521</v>
      </c>
      <c r="BH1777" s="22">
        <f t="shared" ref="BH1777" si="510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0.49439828629729365</v>
      </c>
      <c r="BI1777" s="22">
        <f t="shared" ref="BI1777" si="511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0.55200093767947234</v>
      </c>
      <c r="BJ1777" s="21">
        <f t="shared" si="39"/>
        <v>-112</v>
      </c>
      <c r="BK1777" s="21">
        <f t="shared" si="40"/>
        <v>129</v>
      </c>
      <c r="BL1777" s="21">
        <f t="shared" si="41"/>
        <v>102</v>
      </c>
      <c r="BM1777" s="21">
        <f t="shared" si="42"/>
        <v>-123</v>
      </c>
      <c r="BN1777" s="22">
        <f t="shared" si="62"/>
        <v>0.52826388229175192</v>
      </c>
      <c r="BO1777" s="22">
        <f t="shared" ref="BO1777" si="512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0.43761026516418922</v>
      </c>
      <c r="BP1777" s="22">
        <f t="shared" ref="BP1777" si="513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0.49384546389605177</v>
      </c>
      <c r="BQ1777" s="22">
        <f t="shared" ref="BQ1777" si="514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0.55147256885802864</v>
      </c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11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400"/>
        <v>CBJ Elvis Merzlikins</v>
      </c>
      <c r="J1778" s="33" t="s">
        <v>159</v>
      </c>
      <c r="K1778" s="14">
        <v>2.96</v>
      </c>
      <c r="L1778" s="13">
        <v>0.15</v>
      </c>
      <c r="M1778" s="28">
        <v>0.1</v>
      </c>
      <c r="N1778">
        <f>IFERROR(_xlfn.XLOOKUP(A1778,Params!A:A,Params!D:D),0)</f>
        <v>3.3499999999999899</v>
      </c>
      <c r="O1778">
        <f t="shared" ref="O1778" si="515">N1779</f>
        <v>2.7499999999999898</v>
      </c>
      <c r="P1778" s="68">
        <f t="shared" ref="P1778:P1779" si="516">N1778</f>
        <v>3.3499999999999899</v>
      </c>
      <c r="Q1778">
        <f t="shared" ref="Q1778" si="517">P1779</f>
        <v>2.7499999999999898</v>
      </c>
      <c r="R1778" s="5">
        <f t="shared" ref="R1778" si="518">N1778/W1778/X1778/Z1779/AB1779/AA1778</f>
        <v>3.072053596920473</v>
      </c>
      <c r="S1778" s="5">
        <f t="shared" ref="S1778" si="519">O1778/W1779/Y1778/Z1778/AA1779/AB1778</f>
        <v>2.9933865373023529</v>
      </c>
      <c r="T1778" s="5">
        <f t="shared" ref="T1778" si="520">P1778/W1778/X1778/Z1779/AB1779</f>
        <v>3.072053596920473</v>
      </c>
      <c r="U1778" s="5">
        <f t="shared" ref="U1778" si="521">Q1778/W1779/Y1778/Z1778/AA1779</f>
        <v>2.9933865373023529</v>
      </c>
      <c r="V1778" s="5">
        <f>_xlfn.XLOOKUP(H1778,'Rest - Home'!A:A,'Rest - Home'!B:B)</f>
        <v>1.04</v>
      </c>
      <c r="W1778" s="5">
        <f>_xlfn.XLOOKUP(H1778,'Rest - Home'!A:A,'Rest - Home'!C:C)</f>
        <v>1.0074936850113505</v>
      </c>
      <c r="X1778" s="5">
        <f t="shared" ref="X1778" si="522">AM1779/K1778</f>
        <v>1.1216216216216215</v>
      </c>
      <c r="Y1778" s="5">
        <f t="shared" ref="Y1778" si="523">AK1779/K1778</f>
        <v>0.90177318367862369</v>
      </c>
      <c r="Z1778" s="5">
        <f>IF(J1778="",1,(_xlfn.XLOOKUP(I1778,Goalies!B:B,Goalies!J:J)))</f>
        <v>1.04</v>
      </c>
      <c r="AA1778" s="23">
        <f>_xlfn.XLOOKUP(E1778,Injuries!A:A,Injuries!B:B)</f>
        <v>1</v>
      </c>
      <c r="AB1778" s="23">
        <f>_xlfn.XLOOKUP(E1778,Injuries!A:A,Injuries!C:C)</f>
        <v>1</v>
      </c>
      <c r="AC1778" s="23">
        <f>_xlfn.XLOOKUP(E1778,'Game Adjustments'!A:A,'Game Adjustments'!B:B)</f>
        <v>1</v>
      </c>
      <c r="AD1778" s="23">
        <f>_xlfn.XLOOKUP(E1778,'Game Adjustments'!A:A,'Game Adjustments'!C:C)</f>
        <v>1</v>
      </c>
      <c r="AE1778" s="23">
        <f>IF(D1778="A",_xlfn.XLOOKUP(E1778,'Rest - Home'!F:F,'Rest - Home'!J:J),_xlfn.XLOOKUP(E1778,'Rest - Home'!F:F,'Rest - Home'!I:I))</f>
        <v>1</v>
      </c>
      <c r="AF1778" s="23">
        <f>IF(D1778="A",_xlfn.XLOOKUP(E1778,'Rest - Home'!F:F,'Rest - Home'!L:L),_xlfn.XLOOKUP(E1778,'Rest - Home'!F:F,'Rest - Home'!K:K))</f>
        <v>1</v>
      </c>
      <c r="AG1778" s="26">
        <v>1</v>
      </c>
      <c r="AH1778" s="26">
        <v>1</v>
      </c>
      <c r="AI1778" s="53" cm="1">
        <f t="array" ref="AI1778">MAX(IF($E$63:E1777=E1778,ROW($E$63:E1777)-MIN(ROW($E$63:E1777))+1))</f>
        <v>1681</v>
      </c>
      <c r="AJ1778" s="53" cm="1">
        <f t="array" ref="AJ1778">MAX(IF($I$105:I1777=I1778,ROW($I$105:I1777)-MIN(ROW($I$105:I1777))+1))</f>
        <v>1639</v>
      </c>
      <c r="AK1778" s="23">
        <f>IF(AI1778=0,_xlfn.XLOOKUP(E1778,'Starting GF'!A:A,'Starting GF'!B:B),INDEX($AL$63:$AL1778,AI1778))</f>
        <v>3.04</v>
      </c>
      <c r="AL1778" s="23">
        <f t="shared" ref="AL1778:AL1779" si="524">IF(R1778=0,AK1778,R1778*L1778*(1-M1778)+T1778*L1778*M1778+AK1778*(1-L1778))</f>
        <v>3.0448080395380712</v>
      </c>
      <c r="AM1778" s="23">
        <f>IF(AI1778=0,_xlfn.XLOOKUP(E1778,'Starting GF'!A:A,'Starting GF'!C:C),INDEX($AN$63:$AN1778,AI1778))</f>
        <v>3.14</v>
      </c>
      <c r="AN1778" s="23">
        <f t="shared" ref="AN1778:AN1779" si="525">IF(S1778=0,AM1778,S1778*L1778+AM1778*(1-L1778))</f>
        <v>3.1180079805953529</v>
      </c>
      <c r="AO1778" s="23">
        <f>IF(AJ1778=0,_xlfn.XLOOKUP(I1778,Goalies!B:B,Goalies!I:I),INDEX($AP$105:$AP1778,AJ1778))</f>
        <v>3.2873712679563063</v>
      </c>
      <c r="AP1778" s="23">
        <f t="shared" ref="AP1778:AP1779" si="526">IF(S1778=0,AO1778,S1778*L1778*Z1778+AO1778*(1-L1778))</f>
        <v>3.2612338775820273</v>
      </c>
      <c r="AQ1778" s="23">
        <f t="shared" ref="AQ1778:AQ1779" si="527">AM1778*Z1778</f>
        <v>3.2656000000000001</v>
      </c>
      <c r="AR1778" s="66">
        <v>0</v>
      </c>
      <c r="AS1778" s="96" t="s">
        <v>1591</v>
      </c>
      <c r="AT1778" s="20">
        <f t="shared" ref="AT1778" si="528">(AK1778*V1778*X1778*Z1779*AA1778*AB1779*AC1778*AD1779*AG1778*AH1779)+AR1778</f>
        <v>3.4220047567567562</v>
      </c>
      <c r="AU1778" s="20">
        <f t="shared" ref="AU1778" si="529">AT1779</f>
        <v>2.8712097459053911</v>
      </c>
      <c r="AV1778" s="12">
        <f t="shared" ref="AV1778" si="530">AK1778*V1778*X1778*Z1779*AA1778*AB1779</f>
        <v>3.4220047567567562</v>
      </c>
      <c r="AW1778" s="12">
        <f t="shared" ref="AW1778" si="531">AV1779</f>
        <v>2.8846926023064996</v>
      </c>
      <c r="AX1778" s="8">
        <f t="shared" ref="AX1778:AX1779" si="532">(AT1778-N1778)</f>
        <v>7.2004756756766319E-2</v>
      </c>
      <c r="AY1778" s="8">
        <f t="shared" ref="AY1778:AY1779" si="533">(AU1778-O1778)</f>
        <v>0.12120974590540134</v>
      </c>
      <c r="AZ1778" s="8">
        <f t="shared" ref="AZ1778:AZ1779" si="534">SUM(AX1778:AY1778)</f>
        <v>0.19321450266216766</v>
      </c>
      <c r="BA1778" s="8">
        <f t="shared" ref="BA1778:BA1779" si="535">AX1778-AY1778</f>
        <v>-4.9204989148635025E-2</v>
      </c>
      <c r="BB1778" s="62">
        <f t="shared" ref="BB1778:BB1779" si="536">IF(BF1778=0.5,100,IF(BF1778&gt;0.5,-ROUND(100*BF1778/(1-BF1778),0),ROUND(100*(1-BF1778)/BF1778,0)))</f>
        <v>-143</v>
      </c>
      <c r="BC1778" s="21">
        <f t="shared" ref="BC1778:BC1779" si="537">IF(BG1778=0.5,100,IF(BG1778&gt;0.5,-ROUND(100*BG1778/(1-BG1778),0),ROUND(100*(1-BG1778)/BG1778,0)))</f>
        <v>-155</v>
      </c>
      <c r="BD1778" s="21">
        <f t="shared" ref="BD1778:BD1779" si="538">IF(BH1778=0.5,100,IF(BH1778&gt;0.5,-ROUND(100*BH1778/(1-BH1778),0),ROUND(100*(1-BH1778)/BH1778,0)))</f>
        <v>-126</v>
      </c>
      <c r="BE1778" s="21">
        <f t="shared" ref="BE1778:BE1779" si="539">IF(BI1778=0.5,100,IF(BI1778&gt;0.5,-ROUND(100*BI1778/(1-BI1778),0),ROUND(100*(1-BI1778)/BI1778,0)))</f>
        <v>102</v>
      </c>
      <c r="BF1778" s="94">
        <f t="shared" ref="BF1778" si="540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IF(AT1778&gt;AT1779, 1-_xlpm.interp, _xlpm.interp)
)</f>
        <v>0.58829434654575841</v>
      </c>
      <c r="BG1778" s="22">
        <f t="shared" si="38"/>
        <v>0.60801750035506541</v>
      </c>
      <c r="BH1778" s="22">
        <f t="shared" si="38"/>
        <v>0.55776428853818372</v>
      </c>
      <c r="BI1778" s="22">
        <f t="shared" si="38"/>
        <v>0.49439646709569263</v>
      </c>
      <c r="BJ1778" s="21">
        <f t="shared" ref="BJ1778:BJ1779" si="541">IF(BN1778=0.5,100,IF(BN1778&gt;0.5,-ROUND(100*BN1778/(1-BN1778),0),ROUND(100*(1-BN1778)/BN1778,0)))</f>
        <v>-142</v>
      </c>
      <c r="BK1778" s="21">
        <f t="shared" ref="BK1778:BK1779" si="542">IF(BO1778=0.5,100,IF(BO1778&gt;0.5,-ROUND(100*BO1778/(1-BO1778),0),ROUND(100*(1-BO1778)/BO1778,0)))</f>
        <v>-156</v>
      </c>
      <c r="BL1778" s="21">
        <f t="shared" ref="BL1778:BL1779" si="543">IF(BP1778=0.5,100,IF(BP1778&gt;0.5,-ROUND(100*BP1778/(1-BP1778),0),ROUND(100*(1-BP1778)/BP1778,0)))</f>
        <v>-127</v>
      </c>
      <c r="BM1778" s="21">
        <f t="shared" ref="BM1778:BM1779" si="544">IF(BQ1778=0.5,100,IF(BQ1778&gt;0.5,-ROUND(100*BQ1778/(1-BQ1778),0),ROUND(100*(1-BQ1778)/BQ1778,0)))</f>
        <v>101</v>
      </c>
      <c r="BN1778" s="22">
        <f t="shared" ref="BN1778" si="545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IF(AV1778&gt;AV1779, 1-_xlpm.interp, _xlpm.interp)
)</f>
        <v>0.58687306161347574</v>
      </c>
      <c r="BO1778" s="22">
        <f t="shared" si="44"/>
        <v>0.61013185835263362</v>
      </c>
      <c r="BP1778" s="22">
        <f t="shared" si="44"/>
        <v>0.56013964831834673</v>
      </c>
      <c r="BQ1778" s="22">
        <f t="shared" si="44"/>
        <v>0.49648473240488489</v>
      </c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11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400"/>
        <v>CHI Spencer Knight</v>
      </c>
      <c r="J1779" s="33" t="s">
        <v>155</v>
      </c>
      <c r="K1779" s="14">
        <v>2.96</v>
      </c>
      <c r="L1779" s="13">
        <v>0.15</v>
      </c>
      <c r="M1779" s="28">
        <v>0.1</v>
      </c>
      <c r="N1779">
        <f>IFERROR(_xlfn.XLOOKUP(A1779,Params!A:A,Params!D:D),0)</f>
        <v>2.7499999999999898</v>
      </c>
      <c r="O1779">
        <f t="shared" ref="O1779" si="546">N1778</f>
        <v>3.3499999999999899</v>
      </c>
      <c r="P1779" s="68">
        <f t="shared" si="516"/>
        <v>2.7499999999999898</v>
      </c>
      <c r="Q1779">
        <f t="shared" ref="Q1779" si="547">P1778</f>
        <v>3.3499999999999899</v>
      </c>
      <c r="R1779" s="5">
        <f t="shared" ref="R1779" si="548">N1779/W1779/X1779/Z1778/AB1778/AA1779</f>
        <v>2.5446155716123142</v>
      </c>
      <c r="S1779" s="5">
        <f t="shared" ref="S1779" si="549">O1779/W1778/Y1779/Z1779/AA1778/AB1779</f>
        <v>3.3550059018999896</v>
      </c>
      <c r="T1779" s="5">
        <f t="shared" ref="T1779" si="550">P1779/W1779/X1779/Z1778/AB1778</f>
        <v>2.4810001823220063</v>
      </c>
      <c r="U1779" s="5">
        <f t="shared" ref="U1779" si="551">Q1779/W1778/Y1779/Z1779/AA1778</f>
        <v>3.3550059018999896</v>
      </c>
      <c r="V1779" s="5">
        <f>_xlfn.XLOOKUP(H1779,'Rest - Home'!A:A,'Rest - Home'!B:B)</f>
        <v>1</v>
      </c>
      <c r="W1779" s="5">
        <f>_xlfn.XLOOKUP(H1779,'Rest - Home'!A:A,'Rest - Home'!C:C)</f>
        <v>1.0046958799928625</v>
      </c>
      <c r="X1779" s="5">
        <f t="shared" ref="X1779" si="552">AM1778/K1779</f>
        <v>1.060810810810811</v>
      </c>
      <c r="Y1779" s="5">
        <f t="shared" ref="Y1779" si="553">AK1778/K1779</f>
        <v>1.027027027027027</v>
      </c>
      <c r="Z1779" s="5">
        <f>IF(J1779="",1,(_xlfn.XLOOKUP(I1779,Goalies!B:B,Goalies!J:J)))</f>
        <v>0.96499999999999997</v>
      </c>
      <c r="AA1779" s="23">
        <f>_xlfn.XLOOKUP(E1779,Injuries!A:A,Injuries!B:B)</f>
        <v>0.97499999999999998</v>
      </c>
      <c r="AB1779" s="23">
        <f>_xlfn.XLOOKUP(E1779,Injuries!A:A,Injuries!C:C)</f>
        <v>1</v>
      </c>
      <c r="AC1779" s="23">
        <f>_xlfn.XLOOKUP(E1779,'Game Adjustments'!A:A,'Game Adjustments'!B:B)</f>
        <v>1</v>
      </c>
      <c r="AD1779" s="23">
        <f>_xlfn.XLOOKUP(E1779,'Game Adjustments'!A:A,'Game Adjustments'!C:C)</f>
        <v>1</v>
      </c>
      <c r="AE1779" s="23">
        <f>IF(D1779="A",_xlfn.XLOOKUP(E1779,'Rest - Home'!F:F,'Rest - Home'!J:J),_xlfn.XLOOKUP(E1779,'Rest - Home'!F:F,'Rest - Home'!I:I))</f>
        <v>1</v>
      </c>
      <c r="AF1779" s="23">
        <f>IF(D1779="A",_xlfn.XLOOKUP(E1779,'Rest - Home'!F:F,'Rest - Home'!L:L),_xlfn.XLOOKUP(E1779,'Rest - Home'!F:F,'Rest - Home'!K:K))</f>
        <v>1</v>
      </c>
      <c r="AG1779" s="26">
        <v>1</v>
      </c>
      <c r="AH1779" s="26">
        <v>1</v>
      </c>
      <c r="AI1779" s="53" cm="1">
        <f t="array" ref="AI1779">MAX(IF($E$63:E1778=E1779,ROW($E$63:E1778)-MIN(ROW($E$63:E1778))+1))</f>
        <v>1686</v>
      </c>
      <c r="AJ1779" s="53" cm="1">
        <f t="array" ref="AJ1779">MAX(IF($I$105:I1778=I1779,ROW($I$105:I1778)-MIN(ROW($I$105:I1778))+1))</f>
        <v>1630</v>
      </c>
      <c r="AK1779" s="23">
        <f>IF(AI1779=0,_xlfn.XLOOKUP(E1779,'Starting GF'!A:A,'Starting GF'!B:B),INDEX($AL$63:$AL1779,AI1779))</f>
        <v>2.6692486236887261</v>
      </c>
      <c r="AL1779" s="23">
        <f t="shared" si="524"/>
        <v>2.6495994350379095</v>
      </c>
      <c r="AM1779" s="23">
        <f>IF(AI1779=0,_xlfn.XLOOKUP(E1779,'Starting GF'!A:A,'Starting GF'!C:C),INDEX($AN$63:$AN1779,AI1779))</f>
        <v>3.32</v>
      </c>
      <c r="AN1779" s="23">
        <f t="shared" si="525"/>
        <v>3.3252508852849978</v>
      </c>
      <c r="AO1779" s="23">
        <f>IF(AJ1779=0,_xlfn.XLOOKUP(I1779,Goalies!B:B,Goalies!I:I),INDEX($AP$105:$AP1779,AJ1779))</f>
        <v>3.2515856200459661</v>
      </c>
      <c r="AP1779" s="23">
        <f t="shared" si="526"/>
        <v>3.2494848813390944</v>
      </c>
      <c r="AQ1779" s="23">
        <f t="shared" si="527"/>
        <v>3.2037999999999998</v>
      </c>
      <c r="AR1779" s="66">
        <v>0</v>
      </c>
      <c r="AS1779" s="96" t="s">
        <v>1591</v>
      </c>
      <c r="AT1779" s="20">
        <f t="shared" ref="AT1779" si="554">(AK1779*V1779*X1779*Z1778*AA1779*AB1778*AC1779*AD1778*AG1779*AH1778)+AR1779</f>
        <v>2.8712097459053911</v>
      </c>
      <c r="AU1779" s="20">
        <f t="shared" ref="AU1779" si="555">AT1778</f>
        <v>3.4220047567567562</v>
      </c>
      <c r="AV1779" s="12">
        <f t="shared" ref="AV1779" si="556">AK1779*W1779*X1779*Z1778*AA1779*AB1778</f>
        <v>2.8846926023064996</v>
      </c>
      <c r="AW1779" s="12">
        <f t="shared" ref="AW1779" si="557">AV1778</f>
        <v>3.4220047567567562</v>
      </c>
      <c r="AX1779" s="8">
        <f t="shared" si="532"/>
        <v>0.12120974590540134</v>
      </c>
      <c r="AY1779" s="8">
        <f t="shared" si="533"/>
        <v>7.2004756756766319E-2</v>
      </c>
      <c r="AZ1779" s="8">
        <f t="shared" si="534"/>
        <v>0.19321450266216766</v>
      </c>
      <c r="BA1779" s="8">
        <f t="shared" si="535"/>
        <v>4.9204989148635025E-2</v>
      </c>
      <c r="BB1779" s="62">
        <f t="shared" si="536"/>
        <v>143</v>
      </c>
      <c r="BC1779" s="21">
        <f t="shared" si="537"/>
        <v>155</v>
      </c>
      <c r="BD1779" s="21">
        <f t="shared" si="538"/>
        <v>126</v>
      </c>
      <c r="BE1779" s="21">
        <f t="shared" si="539"/>
        <v>-102</v>
      </c>
      <c r="BF1779" s="94">
        <f t="shared" si="58"/>
        <v>0.41170565345424159</v>
      </c>
      <c r="BG1779" s="22">
        <f t="shared" ref="BG1779" si="558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0.39198249964493459</v>
      </c>
      <c r="BH1779" s="22">
        <f t="shared" ref="BH1779" si="559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0.44223571146181628</v>
      </c>
      <c r="BI1779" s="22">
        <f t="shared" ref="BI1779" si="560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0.50560353290430737</v>
      </c>
      <c r="BJ1779" s="21">
        <f t="shared" si="541"/>
        <v>142</v>
      </c>
      <c r="BK1779" s="21">
        <f t="shared" si="542"/>
        <v>156</v>
      </c>
      <c r="BL1779" s="21">
        <f t="shared" si="543"/>
        <v>127</v>
      </c>
      <c r="BM1779" s="21">
        <f t="shared" si="544"/>
        <v>-101</v>
      </c>
      <c r="BN1779" s="22">
        <f t="shared" si="62"/>
        <v>0.41312693838652426</v>
      </c>
      <c r="BO1779" s="22">
        <f t="shared" ref="BO1779" si="561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0.38986814164736644</v>
      </c>
      <c r="BP1779" s="22">
        <f t="shared" ref="BP1779" si="562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0.43986035168165327</v>
      </c>
      <c r="BQ1779" s="22">
        <f t="shared" ref="BQ1779" si="563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0.50351526759511511</v>
      </c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11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400"/>
        <v>LAK Darcy Kuemper</v>
      </c>
      <c r="J1780" s="33" t="s">
        <v>167</v>
      </c>
      <c r="K1780" s="14">
        <v>2.96</v>
      </c>
      <c r="L1780" s="13">
        <v>0.15</v>
      </c>
      <c r="M1780" s="28">
        <v>0.1</v>
      </c>
      <c r="N1780">
        <f>IFERROR(_xlfn.XLOOKUP(A1780,Params!A:A,Params!D:D),0)</f>
        <v>0</v>
      </c>
      <c r="O1780">
        <f t="shared" ref="O1780" si="564">N1781</f>
        <v>0</v>
      </c>
      <c r="P1780" s="68">
        <f t="shared" ref="P1780:P1807" si="565">N1780</f>
        <v>0</v>
      </c>
      <c r="Q1780">
        <f t="shared" ref="Q1780" si="566">P1781</f>
        <v>0</v>
      </c>
      <c r="R1780" s="5">
        <f t="shared" ref="R1780" si="567">N1780/W1780/X1780/Z1781/AB1781/AA1780</f>
        <v>0</v>
      </c>
      <c r="S1780" s="5">
        <f t="shared" ref="S1780" si="568">O1780/W1781/Y1780/Z1780/AA1781/AB1780</f>
        <v>0</v>
      </c>
      <c r="T1780" s="5">
        <f t="shared" ref="T1780" si="569">P1780/W1780/X1780/Z1781/AB1781</f>
        <v>0</v>
      </c>
      <c r="U1780" s="5">
        <f t="shared" ref="U1780" si="570">Q1780/W1781/Y1780/Z1780/AA1781</f>
        <v>0</v>
      </c>
      <c r="V1780" s="5">
        <f>_xlfn.XLOOKUP(H1780,'Rest - Home'!A:A,'Rest - Home'!B:B)</f>
        <v>0.95</v>
      </c>
      <c r="W1780" s="5">
        <f>_xlfn.XLOOKUP(H1780,'Rest - Home'!A:A,'Rest - Home'!C:C)</f>
        <v>0.95302926576458757</v>
      </c>
      <c r="X1780" s="5">
        <f t="shared" ref="X1780" si="571">AM1781/K1780</f>
        <v>1.0456081081081081</v>
      </c>
      <c r="Y1780" s="5">
        <f t="shared" ref="Y1780" si="572">AK1781/K1780</f>
        <v>0.96178920893046815</v>
      </c>
      <c r="Z1780" s="5">
        <f>IF(J1780="",1,(_xlfn.XLOOKUP(I1780,Goalies!B:B,Goalies!J:J)))</f>
        <v>0.97499999999999998</v>
      </c>
      <c r="AA1780" s="23">
        <f>_xlfn.XLOOKUP(E1780,Injuries!A:A,Injuries!B:B)</f>
        <v>0.96</v>
      </c>
      <c r="AB1780" s="23">
        <f>_xlfn.XLOOKUP(E1780,Injuries!A:A,Injuries!C:C)</f>
        <v>1.01</v>
      </c>
      <c r="AC1780" s="23">
        <f>_xlfn.XLOOKUP(E1780,'Game Adjustments'!A:A,'Game Adjustments'!B:B)</f>
        <v>1</v>
      </c>
      <c r="AD1780" s="23">
        <f>_xlfn.XLOOKUP(E1780,'Game Adjustments'!A:A,'Game Adjustments'!C:C)</f>
        <v>1</v>
      </c>
      <c r="AE1780" s="23">
        <f>IF(D1780="A",_xlfn.XLOOKUP(E1780,'Rest - Home'!F:F,'Rest - Home'!J:J),_xlfn.XLOOKUP(E1780,'Rest - Home'!F:F,'Rest - Home'!I:I))</f>
        <v>1</v>
      </c>
      <c r="AF1780" s="23">
        <f>IF(D1780="A",_xlfn.XLOOKUP(E1780,'Rest - Home'!F:F,'Rest - Home'!L:L),_xlfn.XLOOKUP(E1780,'Rest - Home'!F:F,'Rest - Home'!K:K))</f>
        <v>1</v>
      </c>
      <c r="AG1780" s="26">
        <v>1</v>
      </c>
      <c r="AH1780" s="26">
        <v>1</v>
      </c>
      <c r="AI1780" s="53" cm="1">
        <f t="array" ref="AI1780">MAX(IF($E$63:E1779=E1780,ROW($E$63:E1779)-MIN(ROW($E$63:E1779))+1))</f>
        <v>1690</v>
      </c>
      <c r="AJ1780" s="53" cm="1">
        <f t="array" ref="AJ1780">MAX(IF($I$105:I1779=I1780,ROW($I$105:I1779)-MIN(ROW($I$105:I1779))+1))</f>
        <v>1648</v>
      </c>
      <c r="AK1780" s="23">
        <f>IF(AI1780=0,_xlfn.XLOOKUP(E1780,'Starting GF'!A:A,'Starting GF'!B:B),INDEX($AL$63:$AL1780,AI1780))</f>
        <v>2.84</v>
      </c>
      <c r="AL1780" s="23">
        <f t="shared" ref="AL1780:AL1807" si="573">IF(R1780=0,AK1780,R1780*L1780*(1-M1780)+T1780*L1780*M1780+AK1780*(1-L1780))</f>
        <v>2.84</v>
      </c>
      <c r="AM1780" s="23">
        <f>IF(AI1780=0,_xlfn.XLOOKUP(E1780,'Starting GF'!A:A,'Starting GF'!C:C),INDEX($AN$63:$AN1780,AI1780))</f>
        <v>2.76</v>
      </c>
      <c r="AN1780" s="23">
        <f t="shared" ref="AN1780:AN1807" si="574">IF(S1780=0,AM1780,S1780*L1780+AM1780*(1-L1780))</f>
        <v>2.76</v>
      </c>
      <c r="AO1780" s="23">
        <f>IF(AJ1780=0,_xlfn.XLOOKUP(I1780,Goalies!B:B,Goalies!I:I),INDEX($AP$105:$AP1780,AJ1780))</f>
        <v>2.7426369799042396</v>
      </c>
      <c r="AP1780" s="23">
        <f t="shared" ref="AP1780:AP1807" si="575">IF(S1780=0,AO1780,S1780*L1780*Z1780+AO1780*(1-L1780))</f>
        <v>2.7426369799042396</v>
      </c>
      <c r="AQ1780" s="23">
        <f t="shared" ref="AQ1780:AQ1807" si="576">AM1780*Z1780</f>
        <v>2.6909999999999998</v>
      </c>
      <c r="AR1780" s="66">
        <v>0.05</v>
      </c>
      <c r="AS1780" s="96" t="s">
        <v>1591</v>
      </c>
      <c r="AT1780" s="20">
        <f t="shared" ref="AT1780" si="577">(AK1780*V1780*X1780*Z1781*AA1780*AB1781*AC1780*AD1781*AG1780*AH1781)+AR1780</f>
        <v>2.7582086486486483</v>
      </c>
      <c r="AU1780" s="20">
        <f t="shared" ref="AU1780" si="578">AT1781</f>
        <v>2.6621359090560435</v>
      </c>
      <c r="AV1780" s="12">
        <f t="shared" ref="AV1780" si="579">AK1780*V1780*X1780*Z1781*AA1780*AB1781</f>
        <v>2.7082086486486485</v>
      </c>
      <c r="AW1780" s="12">
        <f t="shared" ref="AW1780" si="580">AV1781</f>
        <v>2.7151239217252683</v>
      </c>
      <c r="AX1780" s="8">
        <f t="shared" ref="AX1780:AX1807" si="581">(AT1780-N1780)</f>
        <v>2.7582086486486483</v>
      </c>
      <c r="AY1780" s="8">
        <f t="shared" ref="AY1780:AY1807" si="582">(AU1780-O1780)</f>
        <v>2.6621359090560435</v>
      </c>
      <c r="AZ1780" s="8">
        <f t="shared" ref="AZ1780:AZ1807" si="583">SUM(AX1780:AY1780)</f>
        <v>5.4203445577046914</v>
      </c>
      <c r="BA1780" s="8">
        <f t="shared" ref="BA1780:BA1807" si="584">AX1780-AY1780</f>
        <v>9.6072739592604872E-2</v>
      </c>
      <c r="BB1780" s="62">
        <f t="shared" ref="BB1780:BB1807" si="585">IF(BF1780=0.5,100,IF(BF1780&gt;0.5,-ROUND(100*BF1780/(1-BF1780),0),ROUND(100*(1-BF1780)/BF1780,0)))</f>
        <v>-109</v>
      </c>
      <c r="BC1780" s="21">
        <f t="shared" ref="BC1780:BC1807" si="586">IF(BG1780=0.5,100,IF(BG1780&gt;0.5,-ROUND(100*BG1780/(1-BG1780),0),ROUND(100*(1-BG1780)/BG1780,0)))</f>
        <v>115</v>
      </c>
      <c r="BD1780" s="21">
        <f t="shared" ref="BD1780:BD1807" si="587">IF(BH1780=0.5,100,IF(BH1780&gt;0.5,-ROUND(100*BH1780/(1-BH1780),0),ROUND(100*(1-BH1780)/BH1780,0)))</f>
        <v>151</v>
      </c>
      <c r="BE1780" s="21">
        <f t="shared" ref="BE1780:BE1807" si="588">IF(BI1780=0.5,100,IF(BI1780&gt;0.5,-ROUND(100*BI1780/(1-BI1780),0),ROUND(100*(1-BI1780)/BI1780,0)))</f>
        <v>182</v>
      </c>
      <c r="BF1780" s="94">
        <f t="shared" ref="BF1780" si="589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IF(AT1780&gt;AT1781, 1-_xlpm.interp, _xlpm.interp)
)</f>
        <v>0.52232663273181368</v>
      </c>
      <c r="BG1780" s="22">
        <f t="shared" si="38"/>
        <v>0.46562983868101504</v>
      </c>
      <c r="BH1780" s="22">
        <f t="shared" si="38"/>
        <v>0.39849612313579741</v>
      </c>
      <c r="BI1780" s="22">
        <f t="shared" si="38"/>
        <v>0.35402205981372781</v>
      </c>
      <c r="BJ1780" s="21">
        <f t="shared" ref="BJ1780:BJ1807" si="590">IF(BN1780=0.5,100,IF(BN1780&gt;0.5,-ROUND(100*BN1780/(1-BN1780),0),ROUND(100*(1-BN1780)/BN1780,0)))</f>
        <v>104</v>
      </c>
      <c r="BK1780" s="21">
        <f t="shared" ref="BK1780:BK1807" si="591">IF(BO1780=0.5,100,IF(BO1780&gt;0.5,-ROUND(100*BO1780/(1-BO1780),0),ROUND(100*(1-BO1780)/BO1780,0)))</f>
        <v>114</v>
      </c>
      <c r="BL1780" s="21">
        <f t="shared" ref="BL1780:BL1807" si="592">IF(BP1780=0.5,100,IF(BP1780&gt;0.5,-ROUND(100*BP1780/(1-BP1780),0),ROUND(100*(1-BP1780)/BP1780,0)))</f>
        <v>149</v>
      </c>
      <c r="BM1780" s="21">
        <f t="shared" ref="BM1780:BM1807" si="593">IF(BQ1780=0.5,100,IF(BQ1780&gt;0.5,-ROUND(100*BQ1780/(1-BQ1780),0),ROUND(100*(1-BQ1780)/BQ1780,0)))</f>
        <v>181</v>
      </c>
      <c r="BN1780" s="22">
        <f t="shared" ref="BN1780" si="594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IF(AV1780&gt;AV1781, 1-_xlpm.interp, _xlpm.interp)
)</f>
        <v>0.49092850879302108</v>
      </c>
      <c r="BO1780" s="22">
        <f t="shared" si="44"/>
        <v>0.4673670514894317</v>
      </c>
      <c r="BP1780" s="22">
        <f t="shared" si="44"/>
        <v>0.40094856311509608</v>
      </c>
      <c r="BQ1780" s="22">
        <f t="shared" si="44"/>
        <v>0.35649212618374482</v>
      </c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11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400"/>
        <v xml:space="preserve">PHI </v>
      </c>
      <c r="K1781" s="14">
        <v>2.96</v>
      </c>
      <c r="L1781" s="13">
        <v>0.15</v>
      </c>
      <c r="M1781" s="28">
        <v>0.1</v>
      </c>
      <c r="N1781">
        <f>IFERROR(_xlfn.XLOOKUP(A1781,Params!A:A,Params!D:D),0)</f>
        <v>0</v>
      </c>
      <c r="O1781">
        <f t="shared" ref="O1781" si="595">N1780</f>
        <v>0</v>
      </c>
      <c r="P1781" s="68">
        <f t="shared" si="565"/>
        <v>0</v>
      </c>
      <c r="Q1781">
        <f t="shared" ref="Q1781" si="596">P1780</f>
        <v>0</v>
      </c>
      <c r="R1781" s="5">
        <f t="shared" ref="R1781" si="597">N1781/W1781/X1781/Z1780/AB1780/AA1781</f>
        <v>0</v>
      </c>
      <c r="S1781" s="5">
        <f t="shared" ref="S1781" si="598">O1781/W1780/Y1781/Z1781/AA1780/AB1781</f>
        <v>0</v>
      </c>
      <c r="T1781" s="5">
        <f t="shared" ref="T1781" si="599">P1781/W1781/X1781/Z1780/AB1780</f>
        <v>0</v>
      </c>
      <c r="U1781" s="5">
        <f t="shared" ref="U1781" si="600">Q1781/W1780/Y1781/Z1781/AA1780</f>
        <v>0</v>
      </c>
      <c r="V1781" s="5">
        <f>_xlfn.XLOOKUP(H1781,'Rest - Home'!A:A,'Rest - Home'!B:B)</f>
        <v>1.048</v>
      </c>
      <c r="W1781" s="5">
        <f>_xlfn.XLOOKUP(H1781,'Rest - Home'!A:A,'Rest - Home'!C:C)</f>
        <v>1.0491546019013618</v>
      </c>
      <c r="X1781" s="5">
        <f t="shared" ref="X1781" si="601">AM1780/K1781</f>
        <v>0.93243243243243235</v>
      </c>
      <c r="Y1781" s="5">
        <f t="shared" ref="Y1781" si="602">AK1780/K1781</f>
        <v>0.95945945945945943</v>
      </c>
      <c r="Z1781" s="5">
        <f>IF(J1781="",1,(_xlfn.XLOOKUP(I1781,Goalies!B:B,Goalies!J:J)))</f>
        <v>1</v>
      </c>
      <c r="AA1781" s="23">
        <f>_xlfn.XLOOKUP(E1781,Injuries!A:A,Injuries!B:B)</f>
        <v>0.99</v>
      </c>
      <c r="AB1781" s="23">
        <f>_xlfn.XLOOKUP(E1781,Injuries!A:A,Injuries!C:C)</f>
        <v>1</v>
      </c>
      <c r="AC1781" s="23">
        <f>_xlfn.XLOOKUP(E1781,'Game Adjustments'!A:A,'Game Adjustments'!B:B)</f>
        <v>1</v>
      </c>
      <c r="AD1781" s="23">
        <f>_xlfn.XLOOKUP(E1781,'Game Adjustments'!A:A,'Game Adjustments'!C:C)</f>
        <v>1</v>
      </c>
      <c r="AE1781" s="23">
        <f>IF(D1781="A",_xlfn.XLOOKUP(E1781,'Rest - Home'!F:F,'Rest - Home'!J:J),_xlfn.XLOOKUP(E1781,'Rest - Home'!F:F,'Rest - Home'!I:I))</f>
        <v>1</v>
      </c>
      <c r="AF1781" s="23">
        <f>IF(D1781="A",_xlfn.XLOOKUP(E1781,'Rest - Home'!F:F,'Rest - Home'!L:L),_xlfn.XLOOKUP(E1781,'Rest - Home'!F:F,'Rest - Home'!K:K))</f>
        <v>1</v>
      </c>
      <c r="AG1781" s="26">
        <v>1</v>
      </c>
      <c r="AH1781" s="26">
        <v>1</v>
      </c>
      <c r="AI1781" s="53" cm="1">
        <f t="array" ref="AI1781">MAX(IF($E$63:E1780=E1781,ROW($E$63:E1780)-MIN(ROW($E$63:E1780))+1))</f>
        <v>1696</v>
      </c>
      <c r="AJ1781" s="53" cm="1">
        <f t="array" ref="AJ1781">MAX(IF($I$105:I1780=I1781,ROW($I$105:I1780)-MIN(ROW($I$105:I1780))+1))</f>
        <v>0</v>
      </c>
      <c r="AK1781" s="23">
        <f>IF(AI1781=0,_xlfn.XLOOKUP(E1781,'Starting GF'!A:A,'Starting GF'!B:B),INDEX($AL$63:$AL1781,AI1781))</f>
        <v>2.8468960584341856</v>
      </c>
      <c r="AL1781" s="23">
        <f t="shared" si="573"/>
        <v>2.8468960584341856</v>
      </c>
      <c r="AM1781" s="23">
        <f>IF(AI1781=0,_xlfn.XLOOKUP(E1781,'Starting GF'!A:A,'Starting GF'!C:C),INDEX($AN$63:$AN1781,AI1781))</f>
        <v>3.0950000000000002</v>
      </c>
      <c r="AN1781" s="23">
        <f t="shared" si="574"/>
        <v>3.0950000000000002</v>
      </c>
      <c r="AO1781" s="23" t="e">
        <f>IF(AJ1781=0,_xlfn.XLOOKUP(I1781,Goalies!B:B,Goalies!I:I),INDEX($AP$105:$AP1781,AJ1781))</f>
        <v>#N/A</v>
      </c>
      <c r="AP1781" s="23" t="e">
        <f t="shared" si="575"/>
        <v>#N/A</v>
      </c>
      <c r="AQ1781" s="23">
        <f t="shared" si="576"/>
        <v>3.0950000000000002</v>
      </c>
      <c r="AR1781" s="66">
        <v>-0.05</v>
      </c>
      <c r="AS1781" s="96" t="s">
        <v>1591</v>
      </c>
      <c r="AT1781" s="20">
        <f t="shared" ref="AT1781" si="603">(AK1781*V1781*X1781*Z1780*AA1781*AB1780*AC1781*AD1780*AG1781*AH1780)+AR1781</f>
        <v>2.6621359090560435</v>
      </c>
      <c r="AU1781" s="20">
        <f t="shared" ref="AU1781" si="604">AT1780</f>
        <v>2.7582086486486483</v>
      </c>
      <c r="AV1781" s="12">
        <f t="shared" ref="AV1781" si="605">AK1781*W1781*X1781*Z1780*AA1781*AB1780</f>
        <v>2.7151239217252683</v>
      </c>
      <c r="AW1781" s="12">
        <f t="shared" ref="AW1781" si="606">AV1780</f>
        <v>2.7082086486486485</v>
      </c>
      <c r="AX1781" s="8">
        <f t="shared" si="581"/>
        <v>2.6621359090560435</v>
      </c>
      <c r="AY1781" s="8">
        <f t="shared" si="582"/>
        <v>2.7582086486486483</v>
      </c>
      <c r="AZ1781" s="8">
        <f t="shared" si="583"/>
        <v>5.4203445577046914</v>
      </c>
      <c r="BA1781" s="8">
        <f t="shared" si="584"/>
        <v>-9.6072739592604872E-2</v>
      </c>
      <c r="BB1781" s="62">
        <f t="shared" si="585"/>
        <v>109</v>
      </c>
      <c r="BC1781" s="21">
        <f t="shared" si="586"/>
        <v>-115</v>
      </c>
      <c r="BD1781" s="21">
        <f t="shared" si="587"/>
        <v>-151</v>
      </c>
      <c r="BE1781" s="21">
        <f t="shared" si="588"/>
        <v>-182</v>
      </c>
      <c r="BF1781" s="94">
        <f t="shared" si="58"/>
        <v>0.47767336726818632</v>
      </c>
      <c r="BG1781" s="22">
        <f t="shared" ref="BG1781" si="607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0.53437016131898496</v>
      </c>
      <c r="BH1781" s="22">
        <f t="shared" ref="BH1781" si="608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0.60150387686420259</v>
      </c>
      <c r="BI1781" s="22">
        <f t="shared" ref="BI1781" si="609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0.64597794018627219</v>
      </c>
      <c r="BJ1781" s="21">
        <f t="shared" si="590"/>
        <v>-104</v>
      </c>
      <c r="BK1781" s="21">
        <f t="shared" si="591"/>
        <v>-114</v>
      </c>
      <c r="BL1781" s="21">
        <f t="shared" si="592"/>
        <v>-149</v>
      </c>
      <c r="BM1781" s="21">
        <f t="shared" si="593"/>
        <v>-181</v>
      </c>
      <c r="BN1781" s="22">
        <f t="shared" si="62"/>
        <v>0.50907149120697892</v>
      </c>
      <c r="BO1781" s="22">
        <f t="shared" ref="BO1781" si="610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0.5326329485105683</v>
      </c>
      <c r="BP1781" s="22">
        <f t="shared" ref="BP1781" si="611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0.59905143688490392</v>
      </c>
      <c r="BQ1781" s="22">
        <f t="shared" ref="BQ1781" si="612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0.64350787381625518</v>
      </c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11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400"/>
        <v>COL Mackenzie Blackwood</v>
      </c>
      <c r="J1782" s="33" t="s">
        <v>157</v>
      </c>
      <c r="K1782" s="14">
        <v>2.96</v>
      </c>
      <c r="L1782" s="13">
        <v>0.15</v>
      </c>
      <c r="M1782" s="28">
        <v>0.1</v>
      </c>
      <c r="N1782">
        <f>IFERROR(_xlfn.XLOOKUP(A1782,Params!A:A,Params!D:D),0)</f>
        <v>0</v>
      </c>
      <c r="O1782">
        <f t="shared" ref="O1782" si="613">N1783</f>
        <v>0</v>
      </c>
      <c r="P1782" s="68">
        <f t="shared" si="565"/>
        <v>0</v>
      </c>
      <c r="Q1782">
        <f t="shared" ref="Q1782" si="614">P1783</f>
        <v>0</v>
      </c>
      <c r="R1782" s="5">
        <f t="shared" ref="R1782" si="615">N1782/W1782/X1782/Z1783/AB1783/AA1782</f>
        <v>0</v>
      </c>
      <c r="S1782" s="5">
        <f t="shared" ref="S1782" si="616">O1782/W1783/Y1782/Z1782/AA1783/AB1782</f>
        <v>0</v>
      </c>
      <c r="T1782" s="5">
        <f t="shared" ref="T1782" si="617">P1782/W1782/X1782/Z1783/AB1783</f>
        <v>0</v>
      </c>
      <c r="U1782" s="5">
        <f t="shared" ref="U1782" si="618">Q1782/W1783/Y1782/Z1782/AA1783</f>
        <v>0</v>
      </c>
      <c r="V1782" s="5">
        <f>_xlfn.XLOOKUP(H1782,'Rest - Home'!A:A,'Rest - Home'!B:B)</f>
        <v>0.95</v>
      </c>
      <c r="W1782" s="5">
        <f>_xlfn.XLOOKUP(H1782,'Rest - Home'!A:A,'Rest - Home'!C:C)</f>
        <v>0.95302926576458757</v>
      </c>
      <c r="X1782" s="5">
        <f t="shared" ref="X1782" si="619">AM1783/K1782</f>
        <v>1.0263340077174599</v>
      </c>
      <c r="Y1782" s="5">
        <f t="shared" ref="Y1782" si="620">AK1783/K1782</f>
        <v>0.99465062596700726</v>
      </c>
      <c r="Z1782" s="5">
        <f>IF(J1782="",1,(_xlfn.XLOOKUP(I1782,Goalies!B:B,Goalies!J:J)))</f>
        <v>1</v>
      </c>
      <c r="AA1782" s="23">
        <f>_xlfn.XLOOKUP(E1782,Injuries!A:A,Injuries!B:B)</f>
        <v>0.97</v>
      </c>
      <c r="AB1782" s="23">
        <f>_xlfn.XLOOKUP(E1782,Injuries!A:A,Injuries!C:C)</f>
        <v>1.0249999999999999</v>
      </c>
      <c r="AC1782" s="23">
        <f>_xlfn.XLOOKUP(E1782,'Game Adjustments'!A:A,'Game Adjustments'!B:B)</f>
        <v>1</v>
      </c>
      <c r="AD1782" s="23">
        <f>_xlfn.XLOOKUP(E1782,'Game Adjustments'!A:A,'Game Adjustments'!C:C)</f>
        <v>1</v>
      </c>
      <c r="AE1782" s="23">
        <f>IF(D1782="A",_xlfn.XLOOKUP(E1782,'Rest - Home'!F:F,'Rest - Home'!J:J),_xlfn.XLOOKUP(E1782,'Rest - Home'!F:F,'Rest - Home'!I:I))</f>
        <v>1</v>
      </c>
      <c r="AF1782" s="23">
        <f>IF(D1782="A",_xlfn.XLOOKUP(E1782,'Rest - Home'!F:F,'Rest - Home'!L:L),_xlfn.XLOOKUP(E1782,'Rest - Home'!F:F,'Rest - Home'!K:K))</f>
        <v>1</v>
      </c>
      <c r="AG1782" s="26">
        <v>1</v>
      </c>
      <c r="AH1782" s="26">
        <v>1</v>
      </c>
      <c r="AI1782" s="53" cm="1">
        <f t="array" ref="AI1782">MAX(IF($E$63:E1781=E1782,ROW($E$63:E1781)-MIN(ROW($E$63:E1781))+1))</f>
        <v>1688</v>
      </c>
      <c r="AJ1782" s="53" cm="1">
        <f t="array" ref="AJ1782">MAX(IF($I$105:I1781=I1782,ROW($I$105:I1781)-MIN(ROW($I$105:I1781))+1))</f>
        <v>1640</v>
      </c>
      <c r="AK1782" s="23">
        <f>IF(AI1782=0,_xlfn.XLOOKUP(E1782,'Starting GF'!A:A,'Starting GF'!B:B),INDEX($AL$63:$AL1782,AI1782))</f>
        <v>3.55</v>
      </c>
      <c r="AL1782" s="23">
        <f t="shared" si="573"/>
        <v>3.55</v>
      </c>
      <c r="AM1782" s="23">
        <f>IF(AI1782=0,_xlfn.XLOOKUP(E1782,'Starting GF'!A:A,'Starting GF'!C:C),INDEX($AN$63:$AN1782,AI1782))</f>
        <v>2.7</v>
      </c>
      <c r="AN1782" s="23">
        <f t="shared" si="574"/>
        <v>2.7</v>
      </c>
      <c r="AO1782" s="23">
        <f>IF(AJ1782=0,_xlfn.XLOOKUP(I1782,Goalies!B:B,Goalies!I:I),INDEX($AP$105:$AP1782,AJ1782))</f>
        <v>2.6764192803779268</v>
      </c>
      <c r="AP1782" s="23">
        <f t="shared" si="575"/>
        <v>2.6764192803779268</v>
      </c>
      <c r="AQ1782" s="23">
        <f t="shared" si="576"/>
        <v>2.7</v>
      </c>
      <c r="AR1782" s="66">
        <v>0</v>
      </c>
      <c r="AS1782" s="96" t="s">
        <v>1590</v>
      </c>
      <c r="AT1782" s="20">
        <f t="shared" ref="AT1782" si="621">(AK1782*V1782*X1782*Z1783*AA1782*AB1783*AC1782*AD1783*AG1782*AH1783)+AR1782</f>
        <v>3.4063233168192553</v>
      </c>
      <c r="AU1782" s="20">
        <f t="shared" ref="AU1782" si="622">AT1783</f>
        <v>2.8848249965171497</v>
      </c>
      <c r="AV1782" s="12">
        <f t="shared" ref="AV1782" si="623">AK1782*V1782*X1782*Z1783*AA1782*AB1783</f>
        <v>3.4063233168192553</v>
      </c>
      <c r="AW1782" s="12">
        <f t="shared" ref="AW1782" si="624">AV1783</f>
        <v>2.8880032640992823</v>
      </c>
      <c r="AX1782" s="8">
        <f t="shared" si="581"/>
        <v>3.4063233168192553</v>
      </c>
      <c r="AY1782" s="8">
        <f t="shared" si="582"/>
        <v>2.8848249965171497</v>
      </c>
      <c r="AZ1782" s="8">
        <f t="shared" si="583"/>
        <v>6.2911483133364055</v>
      </c>
      <c r="BA1782" s="8">
        <f t="shared" si="584"/>
        <v>0.52149832030210552</v>
      </c>
      <c r="BB1782" s="62">
        <f t="shared" si="585"/>
        <v>-141</v>
      </c>
      <c r="BC1782" s="21">
        <f t="shared" si="586"/>
        <v>-156</v>
      </c>
      <c r="BD1782" s="21">
        <f t="shared" si="587"/>
        <v>-126</v>
      </c>
      <c r="BE1782" s="21">
        <f t="shared" si="588"/>
        <v>102</v>
      </c>
      <c r="BF1782" s="94">
        <f t="shared" ref="BF1782" si="625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IF(AT1782&gt;AT1783, 1-_xlpm.interp, _xlpm.interp)
)</f>
        <v>0.58482436172900998</v>
      </c>
      <c r="BG1782" s="22">
        <f t="shared" si="38"/>
        <v>0.60875177513195677</v>
      </c>
      <c r="BH1782" s="22">
        <f t="shared" si="38"/>
        <v>0.55831819416668704</v>
      </c>
      <c r="BI1782" s="22">
        <f t="shared" si="38"/>
        <v>0.49457550966482999</v>
      </c>
      <c r="BJ1782" s="21">
        <f t="shared" si="590"/>
        <v>-141</v>
      </c>
      <c r="BK1782" s="21">
        <f t="shared" si="591"/>
        <v>-156</v>
      </c>
      <c r="BL1782" s="21">
        <f t="shared" si="592"/>
        <v>-127</v>
      </c>
      <c r="BM1782" s="21">
        <f t="shared" si="593"/>
        <v>102</v>
      </c>
      <c r="BN1782" s="22">
        <f t="shared" ref="BN1782" si="626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IF(AV1782&gt;AV1783, 1-_xlpm.interp, _xlpm.interp)
)</f>
        <v>0.58447078668742292</v>
      </c>
      <c r="BO1782" s="22">
        <f t="shared" si="44"/>
        <v>0.60931039199754733</v>
      </c>
      <c r="BP1782" s="22">
        <f t="shared" si="44"/>
        <v>0.55898425485112968</v>
      </c>
      <c r="BQ1782" s="22">
        <f t="shared" si="44"/>
        <v>0.49520393166409982</v>
      </c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11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400"/>
        <v>DET John Gibson</v>
      </c>
      <c r="J1783" s="33" t="s">
        <v>161</v>
      </c>
      <c r="K1783" s="14">
        <v>2.96</v>
      </c>
      <c r="L1783" s="13">
        <v>0.15</v>
      </c>
      <c r="M1783" s="28">
        <v>0.1</v>
      </c>
      <c r="N1783">
        <f>IFERROR(_xlfn.XLOOKUP(A1783,Params!A:A,Params!D:D),0)</f>
        <v>0</v>
      </c>
      <c r="O1783">
        <f t="shared" ref="O1783" si="627">N1782</f>
        <v>0</v>
      </c>
      <c r="P1783" s="68">
        <f t="shared" si="565"/>
        <v>0</v>
      </c>
      <c r="Q1783">
        <f t="shared" ref="Q1783" si="628">P1782</f>
        <v>0</v>
      </c>
      <c r="R1783" s="5">
        <f t="shared" ref="R1783" si="629">N1783/W1783/X1783/Z1782/AB1782/AA1783</f>
        <v>0</v>
      </c>
      <c r="S1783" s="5">
        <f t="shared" ref="S1783" si="630">O1783/W1782/Y1783/Z1783/AA1782/AB1783</f>
        <v>0</v>
      </c>
      <c r="T1783" s="5">
        <f t="shared" ref="T1783" si="631">P1783/W1783/X1783/Z1782/AB1782</f>
        <v>0</v>
      </c>
      <c r="U1783" s="5">
        <f t="shared" ref="U1783" si="632">Q1783/W1782/Y1783/Z1783/AA1782</f>
        <v>0</v>
      </c>
      <c r="V1783" s="5">
        <f>_xlfn.XLOOKUP(H1783,'Rest - Home'!A:A,'Rest - Home'!B:B)</f>
        <v>1.048</v>
      </c>
      <c r="W1783" s="5">
        <f>_xlfn.XLOOKUP(H1783,'Rest - Home'!A:A,'Rest - Home'!C:C)</f>
        <v>1.0491546019013618</v>
      </c>
      <c r="X1783" s="5">
        <f t="shared" ref="X1783" si="633">AM1782/K1783</f>
        <v>0.91216216216216228</v>
      </c>
      <c r="Y1783" s="5">
        <f t="shared" ref="Y1783" si="634">AK1782/K1783</f>
        <v>1.1993243243243243</v>
      </c>
      <c r="Z1783" s="5">
        <f>IF(J1783="",1,(_xlfn.XLOOKUP(I1783,Goalies!B:B,Goalies!J:J)))</f>
        <v>0.98499999999999999</v>
      </c>
      <c r="AA1783" s="23">
        <f>_xlfn.XLOOKUP(E1783,Injuries!A:A,Injuries!B:B)</f>
        <v>1</v>
      </c>
      <c r="AB1783" s="23">
        <f>_xlfn.XLOOKUP(E1783,Injuries!A:A,Injuries!C:C)</f>
        <v>1.03</v>
      </c>
      <c r="AC1783" s="23">
        <f>_xlfn.XLOOKUP(E1783,'Game Adjustments'!A:A,'Game Adjustments'!B:B)</f>
        <v>1</v>
      </c>
      <c r="AD1783" s="23">
        <f>_xlfn.XLOOKUP(E1783,'Game Adjustments'!A:A,'Game Adjustments'!C:C)</f>
        <v>1</v>
      </c>
      <c r="AE1783" s="23">
        <f>IF(D1783="A",_xlfn.XLOOKUP(E1783,'Rest - Home'!F:F,'Rest - Home'!J:J),_xlfn.XLOOKUP(E1783,'Rest - Home'!F:F,'Rest - Home'!I:I))</f>
        <v>1</v>
      </c>
      <c r="AF1783" s="23">
        <f>IF(D1783="A",_xlfn.XLOOKUP(E1783,'Rest - Home'!F:F,'Rest - Home'!L:L),_xlfn.XLOOKUP(E1783,'Rest - Home'!F:F,'Rest - Home'!K:K))</f>
        <v>1</v>
      </c>
      <c r="AG1783" s="26">
        <v>1</v>
      </c>
      <c r="AH1783" s="26">
        <v>1</v>
      </c>
      <c r="AI1783" s="53" cm="1">
        <f t="array" ref="AI1783">MAX(IF($E$63:E1782=E1783,ROW($E$63:E1782)-MIN(ROW($E$63:E1782))+1))</f>
        <v>1703</v>
      </c>
      <c r="AJ1783" s="53" cm="1">
        <f t="array" ref="AJ1783">MAX(IF($I$105:I1782=I1783,ROW($I$105:I1782)-MIN(ROW($I$105:I1782))+1))</f>
        <v>1661</v>
      </c>
      <c r="AK1783" s="23">
        <f>IF(AI1783=0,_xlfn.XLOOKUP(E1783,'Starting GF'!A:A,'Starting GF'!B:B),INDEX($AL$63:$AL1783,AI1783))</f>
        <v>2.9441658528623416</v>
      </c>
      <c r="AL1783" s="23">
        <f t="shared" si="573"/>
        <v>2.9441658528623416</v>
      </c>
      <c r="AM1783" s="23">
        <f>IF(AI1783=0,_xlfn.XLOOKUP(E1783,'Starting GF'!A:A,'Starting GF'!C:C),INDEX($AN$63:$AN1783,AI1783))</f>
        <v>3.0379486628436809</v>
      </c>
      <c r="AN1783" s="23">
        <f t="shared" si="574"/>
        <v>3.0379486628436809</v>
      </c>
      <c r="AO1783" s="23">
        <f>IF(AJ1783=0,_xlfn.XLOOKUP(I1783,Goalies!B:B,Goalies!I:I),INDEX($AP$105:$AP1783,AJ1783))</f>
        <v>3.0613465248462326</v>
      </c>
      <c r="AP1783" s="23">
        <f t="shared" si="575"/>
        <v>3.0613465248462326</v>
      </c>
      <c r="AQ1783" s="23">
        <f t="shared" si="576"/>
        <v>2.9923794329010258</v>
      </c>
      <c r="AR1783" s="66">
        <v>0</v>
      </c>
      <c r="AS1783" s="96" t="s">
        <v>1590</v>
      </c>
      <c r="AT1783" s="20">
        <f t="shared" ref="AT1783" si="635">(AK1783*V1783*X1783*Z1782*AA1783*AB1782*AC1783*AD1782*AG1783*AH1782)+AR1783</f>
        <v>2.8848249965171497</v>
      </c>
      <c r="AU1783" s="20">
        <f t="shared" ref="AU1783" si="636">AT1782</f>
        <v>3.4063233168192553</v>
      </c>
      <c r="AV1783" s="12">
        <f t="shared" ref="AV1783" si="637">AK1783*W1783*X1783*Z1782*AA1783*AB1782</f>
        <v>2.8880032640992823</v>
      </c>
      <c r="AW1783" s="12">
        <f t="shared" ref="AW1783" si="638">AV1782</f>
        <v>3.4063233168192553</v>
      </c>
      <c r="AX1783" s="8">
        <f t="shared" si="581"/>
        <v>2.8848249965171497</v>
      </c>
      <c r="AY1783" s="8">
        <f t="shared" si="582"/>
        <v>3.4063233168192553</v>
      </c>
      <c r="AZ1783" s="8">
        <f t="shared" si="583"/>
        <v>6.2911483133364055</v>
      </c>
      <c r="BA1783" s="8">
        <f t="shared" si="584"/>
        <v>-0.52149832030210552</v>
      </c>
      <c r="BB1783" s="62">
        <f t="shared" si="585"/>
        <v>141</v>
      </c>
      <c r="BC1783" s="21">
        <f t="shared" si="586"/>
        <v>156</v>
      </c>
      <c r="BD1783" s="21">
        <f t="shared" si="587"/>
        <v>126</v>
      </c>
      <c r="BE1783" s="21">
        <f t="shared" si="588"/>
        <v>-102</v>
      </c>
      <c r="BF1783" s="94">
        <f t="shared" si="58"/>
        <v>0.41517563827099002</v>
      </c>
      <c r="BG1783" s="22">
        <f t="shared" ref="BG1783" si="639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0.39124822486804323</v>
      </c>
      <c r="BH1783" s="22">
        <f t="shared" ref="BH1783" si="640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0.44168180583331296</v>
      </c>
      <c r="BI1783" s="22">
        <f t="shared" ref="BI1783" si="641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0.50542449033517001</v>
      </c>
      <c r="BJ1783" s="21">
        <f t="shared" si="590"/>
        <v>141</v>
      </c>
      <c r="BK1783" s="21">
        <f t="shared" si="591"/>
        <v>156</v>
      </c>
      <c r="BL1783" s="21">
        <f t="shared" si="592"/>
        <v>127</v>
      </c>
      <c r="BM1783" s="21">
        <f t="shared" si="593"/>
        <v>-102</v>
      </c>
      <c r="BN1783" s="22">
        <f t="shared" si="62"/>
        <v>0.41552921331257708</v>
      </c>
      <c r="BO1783" s="22">
        <f t="shared" ref="BO1783" si="642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0.39068960800245273</v>
      </c>
      <c r="BP1783" s="22">
        <f t="shared" ref="BP1783" si="643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0.44101574514887032</v>
      </c>
      <c r="BQ1783" s="22">
        <f t="shared" ref="BQ1783" si="644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0.50479606833590018</v>
      </c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11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400"/>
        <v>NYR Jonathan Quick</v>
      </c>
      <c r="J1784" s="33" t="s">
        <v>178</v>
      </c>
      <c r="K1784" s="14">
        <v>2.96</v>
      </c>
      <c r="L1784" s="13">
        <v>0.15</v>
      </c>
      <c r="M1784" s="28">
        <v>0.1</v>
      </c>
      <c r="N1784">
        <f>IFERROR(_xlfn.XLOOKUP(A1784,Params!A:A,Params!D:D),0)</f>
        <v>0</v>
      </c>
      <c r="O1784">
        <f t="shared" ref="O1784" si="645">N1785</f>
        <v>0</v>
      </c>
      <c r="P1784" s="68">
        <f t="shared" si="565"/>
        <v>0</v>
      </c>
      <c r="Q1784">
        <f t="shared" ref="Q1784" si="646">P1785</f>
        <v>0</v>
      </c>
      <c r="R1784" s="5">
        <f t="shared" ref="R1784" si="647">N1784/W1784/X1784/Z1785/AB1785/AA1784</f>
        <v>0</v>
      </c>
      <c r="S1784" s="5">
        <f t="shared" ref="S1784" si="648">O1784/W1785/Y1784/Z1784/AA1785/AB1784</f>
        <v>0</v>
      </c>
      <c r="T1784" s="5">
        <f t="shared" ref="T1784" si="649">P1784/W1784/X1784/Z1785/AB1785</f>
        <v>0</v>
      </c>
      <c r="U1784" s="5">
        <f t="shared" ref="U1784" si="650">Q1784/W1785/Y1784/Z1784/AA1785</f>
        <v>0</v>
      </c>
      <c r="V1784" s="5">
        <f>_xlfn.XLOOKUP(H1784,'Rest - Home'!A:A,'Rest - Home'!B:B)</f>
        <v>0.95</v>
      </c>
      <c r="W1784" s="5">
        <f>_xlfn.XLOOKUP(H1784,'Rest - Home'!A:A,'Rest - Home'!C:C)</f>
        <v>0.95302926576458757</v>
      </c>
      <c r="X1784" s="5">
        <f t="shared" ref="X1784" si="651">AM1785/K1784</f>
        <v>1.0445271798717435</v>
      </c>
      <c r="Y1784" s="5">
        <f t="shared" ref="Y1784" si="652">AK1785/K1784</f>
        <v>1.0304054054054053</v>
      </c>
      <c r="Z1784" s="5">
        <f>IF(J1784="",1,(_xlfn.XLOOKUP(I1784,Goalies!B:B,Goalies!J:J)))</f>
        <v>1.05</v>
      </c>
      <c r="AA1784" s="23">
        <f>_xlfn.XLOOKUP(E1784,Injuries!A:A,Injuries!B:B)</f>
        <v>0.94</v>
      </c>
      <c r="AB1784" s="23">
        <f>_xlfn.XLOOKUP(E1784,Injuries!A:A,Injuries!C:C)</f>
        <v>1.05</v>
      </c>
      <c r="AC1784" s="23">
        <f>_xlfn.XLOOKUP(E1784,'Game Adjustments'!A:A,'Game Adjustments'!B:B)</f>
        <v>1</v>
      </c>
      <c r="AD1784" s="23">
        <f>_xlfn.XLOOKUP(E1784,'Game Adjustments'!A:A,'Game Adjustments'!C:C)</f>
        <v>1</v>
      </c>
      <c r="AE1784" s="23">
        <f>IF(D1784="A",_xlfn.XLOOKUP(E1784,'Rest - Home'!F:F,'Rest - Home'!J:J),_xlfn.XLOOKUP(E1784,'Rest - Home'!F:F,'Rest - Home'!I:I))</f>
        <v>1</v>
      </c>
      <c r="AF1784" s="23">
        <f>IF(D1784="A",_xlfn.XLOOKUP(E1784,'Rest - Home'!F:F,'Rest - Home'!L:L),_xlfn.XLOOKUP(E1784,'Rest - Home'!F:F,'Rest - Home'!K:K))</f>
        <v>1</v>
      </c>
      <c r="AG1784" s="26">
        <v>1</v>
      </c>
      <c r="AH1784" s="26">
        <v>1</v>
      </c>
      <c r="AI1784" s="53" cm="1">
        <f t="array" ref="AI1784">MAX(IF($E$63:E1783=E1784,ROW($E$63:E1783)-MIN(ROW($E$63:E1783))+1))</f>
        <v>1695</v>
      </c>
      <c r="AJ1784" s="53" cm="1">
        <f t="array" ref="AJ1784">MAX(IF($I$105:I1783=I1784,ROW($I$105:I1783)-MIN(ROW($I$105:I1783))+1))</f>
        <v>1653</v>
      </c>
      <c r="AK1784" s="23">
        <f>IF(AI1784=0,_xlfn.XLOOKUP(E1784,'Starting GF'!A:A,'Starting GF'!B:B),INDEX($AL$63:$AL1784,AI1784))</f>
        <v>2.8179692012968207</v>
      </c>
      <c r="AL1784" s="23">
        <f t="shared" si="573"/>
        <v>2.8179692012968207</v>
      </c>
      <c r="AM1784" s="23">
        <f>IF(AI1784=0,_xlfn.XLOOKUP(E1784,'Starting GF'!A:A,'Starting GF'!C:C),INDEX($AN$63:$AN1784,AI1784))</f>
        <v>3.0539532656974444</v>
      </c>
      <c r="AN1784" s="23">
        <f t="shared" si="574"/>
        <v>3.0539532656974444</v>
      </c>
      <c r="AO1784" s="23">
        <f>IF(AJ1784=0,_xlfn.XLOOKUP(I1784,Goalies!B:B,Goalies!I:I),INDEX($AP$105:$AP1784,AJ1784))</f>
        <v>3.1269037354438756</v>
      </c>
      <c r="AP1784" s="23">
        <f t="shared" si="575"/>
        <v>3.1269037354438756</v>
      </c>
      <c r="AQ1784" s="23">
        <f t="shared" si="576"/>
        <v>3.2066509289823166</v>
      </c>
      <c r="AR1784" s="66">
        <v>0</v>
      </c>
      <c r="AS1784" s="96" t="s">
        <v>1591</v>
      </c>
      <c r="AT1784" s="20">
        <f t="shared" ref="AT1784" si="653">(AK1784*V1784*X1784*Z1785*AA1784*AB1785*AC1784*AD1785*AG1784*AH1785)+AR1784</f>
        <v>2.588412186927834</v>
      </c>
      <c r="AU1784" s="20">
        <f t="shared" ref="AU1784" si="654">AT1785</f>
        <v>3.5813488483635125</v>
      </c>
      <c r="AV1784" s="12">
        <f t="shared" ref="AV1784" si="655">AK1784*V1784*X1784*Z1785*AA1784*AB1785</f>
        <v>2.588412186927834</v>
      </c>
      <c r="AW1784" s="12">
        <f t="shared" ref="AW1784" si="656">AV1785</f>
        <v>3.5852944897659551</v>
      </c>
      <c r="AX1784" s="8">
        <f t="shared" si="581"/>
        <v>2.588412186927834</v>
      </c>
      <c r="AY1784" s="8">
        <f t="shared" si="582"/>
        <v>3.5813488483635125</v>
      </c>
      <c r="AZ1784" s="8">
        <f t="shared" si="583"/>
        <v>6.1697610352913461</v>
      </c>
      <c r="BA1784" s="8">
        <f t="shared" si="584"/>
        <v>-0.99293666143567849</v>
      </c>
      <c r="BB1784" s="62">
        <f t="shared" si="585"/>
        <v>188</v>
      </c>
      <c r="BC1784" s="21">
        <f t="shared" si="586"/>
        <v>-143</v>
      </c>
      <c r="BD1784" s="21">
        <f t="shared" si="587"/>
        <v>-115</v>
      </c>
      <c r="BE1784" s="21">
        <f t="shared" si="588"/>
        <v>112</v>
      </c>
      <c r="BF1784" s="94">
        <f t="shared" ref="BF1784" si="657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IF(AT1784&gt;AT1785, 1-_xlpm.interp, _xlpm.interp)
)</f>
        <v>0.34664241329098128</v>
      </c>
      <c r="BG1784" s="22">
        <f t="shared" si="38"/>
        <v>0.58841986663974954</v>
      </c>
      <c r="BH1784" s="22">
        <f t="shared" si="38"/>
        <v>0.53396690499539323</v>
      </c>
      <c r="BI1784" s="22">
        <f t="shared" si="38"/>
        <v>0.47156825604785357</v>
      </c>
      <c r="BJ1784" s="21">
        <f t="shared" si="590"/>
        <v>189</v>
      </c>
      <c r="BK1784" s="21">
        <f t="shared" si="591"/>
        <v>-143</v>
      </c>
      <c r="BL1784" s="21">
        <f t="shared" si="592"/>
        <v>-115</v>
      </c>
      <c r="BM1784" s="21">
        <f t="shared" si="593"/>
        <v>112</v>
      </c>
      <c r="BN1784" s="22">
        <f t="shared" ref="BN1784" si="658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IF(AV1784&gt;AV1785, 1-_xlpm.interp, _xlpm.interp)
)</f>
        <v>0.34620927803548718</v>
      </c>
      <c r="BO1784" s="22">
        <f t="shared" si="44"/>
        <v>0.58899737565947863</v>
      </c>
      <c r="BP1784" s="22">
        <f t="shared" si="44"/>
        <v>0.53456744153504721</v>
      </c>
      <c r="BQ1784" s="22">
        <f t="shared" si="44"/>
        <v>0.47204582420760821</v>
      </c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11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400"/>
        <v>PIT Stuart Skinner</v>
      </c>
      <c r="J1785" s="33" t="s">
        <v>163</v>
      </c>
      <c r="K1785" s="14">
        <v>2.96</v>
      </c>
      <c r="L1785" s="13">
        <v>0.15</v>
      </c>
      <c r="M1785" s="28">
        <v>0.1</v>
      </c>
      <c r="N1785">
        <f>IFERROR(_xlfn.XLOOKUP(A1785,Params!A:A,Params!D:D),0)</f>
        <v>0</v>
      </c>
      <c r="O1785">
        <f t="shared" ref="O1785" si="659">N1784</f>
        <v>0</v>
      </c>
      <c r="P1785" s="68">
        <f t="shared" si="565"/>
        <v>0</v>
      </c>
      <c r="Q1785">
        <f t="shared" ref="Q1785" si="660">P1784</f>
        <v>0</v>
      </c>
      <c r="R1785" s="5">
        <f t="shared" ref="R1785" si="661">N1785/W1785/X1785/Z1784/AB1784/AA1785</f>
        <v>0</v>
      </c>
      <c r="S1785" s="5">
        <f t="shared" ref="S1785" si="662">O1785/W1784/Y1785/Z1785/AA1784/AB1785</f>
        <v>0</v>
      </c>
      <c r="T1785" s="5">
        <f t="shared" ref="T1785" si="663">P1785/W1785/X1785/Z1784/AB1784</f>
        <v>0</v>
      </c>
      <c r="U1785" s="5">
        <f t="shared" ref="U1785" si="664">Q1785/W1784/Y1785/Z1785/AA1784</f>
        <v>0</v>
      </c>
      <c r="V1785" s="5">
        <f>_xlfn.XLOOKUP(H1785,'Rest - Home'!A:A,'Rest - Home'!B:B)</f>
        <v>1.048</v>
      </c>
      <c r="W1785" s="5">
        <f>_xlfn.XLOOKUP(H1785,'Rest - Home'!A:A,'Rest - Home'!C:C)</f>
        <v>1.0491546019013618</v>
      </c>
      <c r="X1785" s="5">
        <f t="shared" ref="X1785" si="665">AM1784/K1785</f>
        <v>1.0317409681410286</v>
      </c>
      <c r="Y1785" s="5">
        <f t="shared" ref="Y1785" si="666">AK1784/K1785</f>
        <v>0.95201662205973669</v>
      </c>
      <c r="Z1785" s="5">
        <f>IF(J1785="",1,(_xlfn.XLOOKUP(I1785,Goalies!B:B,Goalies!J:J)))</f>
        <v>0.97499999999999998</v>
      </c>
      <c r="AA1785" s="23">
        <f>_xlfn.XLOOKUP(E1785,Injuries!A:A,Injuries!B:B)</f>
        <v>0.98499999999999999</v>
      </c>
      <c r="AB1785" s="23">
        <f>_xlfn.XLOOKUP(E1785,Injuries!A:A,Injuries!C:C)</f>
        <v>1.01</v>
      </c>
      <c r="AC1785" s="23">
        <f>_xlfn.XLOOKUP(E1785,'Game Adjustments'!A:A,'Game Adjustments'!B:B)</f>
        <v>1</v>
      </c>
      <c r="AD1785" s="23">
        <f>_xlfn.XLOOKUP(E1785,'Game Adjustments'!A:A,'Game Adjustments'!C:C)</f>
        <v>1</v>
      </c>
      <c r="AE1785" s="23">
        <f>IF(D1785="A",_xlfn.XLOOKUP(E1785,'Rest - Home'!F:F,'Rest - Home'!J:J),_xlfn.XLOOKUP(E1785,'Rest - Home'!F:F,'Rest - Home'!I:I))</f>
        <v>1</v>
      </c>
      <c r="AF1785" s="23">
        <f>IF(D1785="A",_xlfn.XLOOKUP(E1785,'Rest - Home'!F:F,'Rest - Home'!L:L),_xlfn.XLOOKUP(E1785,'Rest - Home'!F:F,'Rest - Home'!K:K))</f>
        <v>1</v>
      </c>
      <c r="AG1785" s="26">
        <v>1</v>
      </c>
      <c r="AH1785" s="26">
        <v>1</v>
      </c>
      <c r="AI1785" s="53" cm="1">
        <f t="array" ref="AI1785">MAX(IF($E$63:E1784=E1785,ROW($E$63:E1784)-MIN(ROW($E$63:E1784))+1))</f>
        <v>1687</v>
      </c>
      <c r="AJ1785" s="53" cm="1">
        <f t="array" ref="AJ1785">MAX(IF($I$105:I1784=I1785,ROW($I$105:I1784)-MIN(ROW($I$105:I1784))+1))</f>
        <v>1602</v>
      </c>
      <c r="AK1785" s="23">
        <f>IF(AI1785=0,_xlfn.XLOOKUP(E1785,'Starting GF'!A:A,'Starting GF'!B:B),INDEX($AL$63:$AL1785,AI1785))</f>
        <v>3.05</v>
      </c>
      <c r="AL1785" s="23">
        <f t="shared" si="573"/>
        <v>3.05</v>
      </c>
      <c r="AM1785" s="23">
        <f>IF(AI1785=0,_xlfn.XLOOKUP(E1785,'Starting GF'!A:A,'Starting GF'!C:C),INDEX($AN$63:$AN1785,AI1785))</f>
        <v>3.0918004524203608</v>
      </c>
      <c r="AN1785" s="23">
        <f t="shared" si="574"/>
        <v>3.0918004524203608</v>
      </c>
      <c r="AO1785" s="23">
        <f>IF(AJ1785=0,_xlfn.XLOOKUP(I1785,Goalies!B:B,Goalies!I:I),INDEX($AP$105:$AP1785,AJ1785))</f>
        <v>3.0432565423986633</v>
      </c>
      <c r="AP1785" s="23">
        <f t="shared" si="575"/>
        <v>3.0432565423986633</v>
      </c>
      <c r="AQ1785" s="23">
        <f t="shared" si="576"/>
        <v>3.0145054411098515</v>
      </c>
      <c r="AR1785" s="66">
        <v>0</v>
      </c>
      <c r="AS1785" s="96" t="s">
        <v>1591</v>
      </c>
      <c r="AT1785" s="20">
        <f t="shared" ref="AT1785" si="667">(AK1785*V1785*X1785*Z1784*AA1785*AB1784*AC1785*AD1784*AG1785*AH1784)+AR1785</f>
        <v>3.5813488483635125</v>
      </c>
      <c r="AU1785" s="20">
        <f t="shared" ref="AU1785" si="668">AT1784</f>
        <v>2.588412186927834</v>
      </c>
      <c r="AV1785" s="12">
        <f t="shared" ref="AV1785" si="669">AK1785*W1785*X1785*Z1784*AA1785*AB1784</f>
        <v>3.5852944897659551</v>
      </c>
      <c r="AW1785" s="12">
        <f t="shared" ref="AW1785" si="670">AV1784</f>
        <v>2.588412186927834</v>
      </c>
      <c r="AX1785" s="8">
        <f t="shared" si="581"/>
        <v>3.5813488483635125</v>
      </c>
      <c r="AY1785" s="8">
        <f t="shared" si="582"/>
        <v>2.588412186927834</v>
      </c>
      <c r="AZ1785" s="8">
        <f t="shared" si="583"/>
        <v>6.1697610352913461</v>
      </c>
      <c r="BA1785" s="8">
        <f t="shared" si="584"/>
        <v>0.99293666143567849</v>
      </c>
      <c r="BB1785" s="62">
        <f t="shared" si="585"/>
        <v>-188</v>
      </c>
      <c r="BC1785" s="21">
        <f t="shared" si="586"/>
        <v>143</v>
      </c>
      <c r="BD1785" s="21">
        <f t="shared" si="587"/>
        <v>115</v>
      </c>
      <c r="BE1785" s="21">
        <f t="shared" si="588"/>
        <v>-112</v>
      </c>
      <c r="BF1785" s="94">
        <f t="shared" si="58"/>
        <v>0.65335758670901867</v>
      </c>
      <c r="BG1785" s="22">
        <f t="shared" ref="BG1785" si="671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0.41158013336025051</v>
      </c>
      <c r="BH1785" s="22">
        <f t="shared" ref="BH1785" si="672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0.46603309500460682</v>
      </c>
      <c r="BI1785" s="22">
        <f t="shared" ref="BI1785" si="673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0.52843174395214643</v>
      </c>
      <c r="BJ1785" s="21">
        <f t="shared" si="590"/>
        <v>-189</v>
      </c>
      <c r="BK1785" s="21">
        <f t="shared" si="591"/>
        <v>143</v>
      </c>
      <c r="BL1785" s="21">
        <f t="shared" si="592"/>
        <v>115</v>
      </c>
      <c r="BM1785" s="21">
        <f t="shared" si="593"/>
        <v>-112</v>
      </c>
      <c r="BN1785" s="22">
        <f t="shared" si="62"/>
        <v>0.65379072196451282</v>
      </c>
      <c r="BO1785" s="22">
        <f t="shared" ref="BO1785" si="674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0.41100262434052137</v>
      </c>
      <c r="BP1785" s="22">
        <f t="shared" ref="BP1785" si="675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0.46543255846495274</v>
      </c>
      <c r="BQ1785" s="22">
        <f t="shared" ref="BQ1785" si="676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0.52795417579239179</v>
      </c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11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400"/>
        <v xml:space="preserve">SJS </v>
      </c>
      <c r="K1786" s="14">
        <v>2.96</v>
      </c>
      <c r="L1786" s="13">
        <v>0.15</v>
      </c>
      <c r="M1786" s="28">
        <v>0.1</v>
      </c>
      <c r="N1786">
        <f>IFERROR(_xlfn.XLOOKUP(A1786,Params!A:A,Params!D:D),0)</f>
        <v>0</v>
      </c>
      <c r="O1786">
        <f t="shared" ref="O1786" si="677">N1787</f>
        <v>0</v>
      </c>
      <c r="P1786" s="68">
        <f t="shared" si="565"/>
        <v>0</v>
      </c>
      <c r="Q1786">
        <f t="shared" ref="Q1786" si="678">P1787</f>
        <v>0</v>
      </c>
      <c r="R1786" s="5">
        <f t="shared" ref="R1786" si="679">N1786/W1786/X1786/Z1787/AB1787/AA1786</f>
        <v>0</v>
      </c>
      <c r="S1786" s="5">
        <f t="shared" ref="S1786" si="680">O1786/W1787/Y1786/Z1786/AA1787/AB1786</f>
        <v>0</v>
      </c>
      <c r="T1786" s="5">
        <f t="shared" ref="T1786" si="681">P1786/W1786/X1786/Z1787/AB1787</f>
        <v>0</v>
      </c>
      <c r="U1786" s="5">
        <f t="shared" ref="U1786" si="682">Q1786/W1787/Y1786/Z1786/AA1787</f>
        <v>0</v>
      </c>
      <c r="V1786" s="5">
        <f>_xlfn.XLOOKUP(H1786,'Rest - Home'!A:A,'Rest - Home'!B:B)</f>
        <v>0.95</v>
      </c>
      <c r="W1786" s="5">
        <f>_xlfn.XLOOKUP(H1786,'Rest - Home'!A:A,'Rest - Home'!C:C)</f>
        <v>0.95302926576458757</v>
      </c>
      <c r="X1786" s="5">
        <f t="shared" ref="X1786" si="683">AM1787/K1786</f>
        <v>1.097972972972973</v>
      </c>
      <c r="Y1786" s="5">
        <f t="shared" ref="Y1786" si="684">AK1787/K1786</f>
        <v>0.89864864864864868</v>
      </c>
      <c r="Z1786" s="5">
        <f>IF(J1786="",1,(_xlfn.XLOOKUP(I1786,Goalies!B:B,Goalies!J:J)))</f>
        <v>1</v>
      </c>
      <c r="AA1786" s="23">
        <f>_xlfn.XLOOKUP(E1786,Injuries!A:A,Injuries!B:B)</f>
        <v>0.98499999999999999</v>
      </c>
      <c r="AB1786" s="23">
        <f>_xlfn.XLOOKUP(E1786,Injuries!A:A,Injuries!C:C)</f>
        <v>1</v>
      </c>
      <c r="AC1786" s="23">
        <f>_xlfn.XLOOKUP(E1786,'Game Adjustments'!A:A,'Game Adjustments'!B:B)</f>
        <v>1</v>
      </c>
      <c r="AD1786" s="23">
        <f>_xlfn.XLOOKUP(E1786,'Game Adjustments'!A:A,'Game Adjustments'!C:C)</f>
        <v>1</v>
      </c>
      <c r="AE1786" s="23">
        <f>IF(D1786="A",_xlfn.XLOOKUP(E1786,'Rest - Home'!F:F,'Rest - Home'!J:J),_xlfn.XLOOKUP(E1786,'Rest - Home'!F:F,'Rest - Home'!I:I))</f>
        <v>1</v>
      </c>
      <c r="AF1786" s="23">
        <f>IF(D1786="A",_xlfn.XLOOKUP(E1786,'Rest - Home'!F:F,'Rest - Home'!L:L),_xlfn.XLOOKUP(E1786,'Rest - Home'!F:F,'Rest - Home'!K:K))</f>
        <v>1</v>
      </c>
      <c r="AG1786" s="26">
        <v>1</v>
      </c>
      <c r="AH1786" s="26">
        <v>1</v>
      </c>
      <c r="AI1786" s="53" cm="1">
        <f t="array" ref="AI1786">MAX(IF($E$63:E1785=E1786,ROW($E$63:E1785)-MIN(ROW($E$63:E1785))+1))</f>
        <v>1708</v>
      </c>
      <c r="AJ1786" s="53" cm="1">
        <f t="array" ref="AJ1786">MAX(IF($I$105:I1785=I1786,ROW($I$105:I1785)-MIN(ROW($I$105:I1785))+1))</f>
        <v>0</v>
      </c>
      <c r="AK1786" s="23">
        <f>IF(AI1786=0,_xlfn.XLOOKUP(E1786,'Starting GF'!A:A,'Starting GF'!B:B),INDEX($AL$63:$AL1786,AI1786))</f>
        <v>3.0182389304887356</v>
      </c>
      <c r="AL1786" s="23">
        <f t="shared" si="573"/>
        <v>3.0182389304887356</v>
      </c>
      <c r="AM1786" s="23">
        <f>IF(AI1786=0,_xlfn.XLOOKUP(E1786,'Starting GF'!A:A,'Starting GF'!C:C),INDEX($AN$63:$AN1786,AI1786))</f>
        <v>3.33</v>
      </c>
      <c r="AN1786" s="23">
        <f t="shared" si="574"/>
        <v>3.33</v>
      </c>
      <c r="AO1786" s="23" t="e">
        <f>IF(AJ1786=0,_xlfn.XLOOKUP(I1786,Goalies!B:B,Goalies!I:I),INDEX($AP$105:$AP1786,AJ1786))</f>
        <v>#N/A</v>
      </c>
      <c r="AP1786" s="23" t="e">
        <f t="shared" si="575"/>
        <v>#N/A</v>
      </c>
      <c r="AQ1786" s="23">
        <f t="shared" si="576"/>
        <v>3.33</v>
      </c>
      <c r="AR1786" s="66">
        <v>0.05</v>
      </c>
      <c r="AS1786" s="96" t="s">
        <v>1591</v>
      </c>
      <c r="AT1786" s="20">
        <f t="shared" ref="AT1786" si="685">(AK1786*V1786*X1786*Z1787*AA1786*AB1787*AC1786*AD1787*AG1786*AH1787)+AR1786</f>
        <v>3.1045084627717823</v>
      </c>
      <c r="AU1786" s="20">
        <f t="shared" ref="AU1786" si="686">AT1787</f>
        <v>3.0234172000000008</v>
      </c>
      <c r="AV1786" s="12">
        <f t="shared" ref="AV1786" si="687">AK1786*V1786*X1786*Z1787*AA1786*AB1787</f>
        <v>3.0545084627717825</v>
      </c>
      <c r="AW1786" s="12">
        <f t="shared" ref="AW1786" si="688">AV1787</f>
        <v>3.0768032432660291</v>
      </c>
      <c r="AX1786" s="8">
        <f t="shared" si="581"/>
        <v>3.1045084627717823</v>
      </c>
      <c r="AY1786" s="8">
        <f t="shared" si="582"/>
        <v>3.0234172000000008</v>
      </c>
      <c r="AZ1786" s="8">
        <f t="shared" si="583"/>
        <v>6.1279256627717835</v>
      </c>
      <c r="BA1786" s="8">
        <f t="shared" si="584"/>
        <v>8.1091262771781469E-2</v>
      </c>
      <c r="BB1786" s="62">
        <f t="shared" si="585"/>
        <v>-107</v>
      </c>
      <c r="BC1786" s="21">
        <f t="shared" si="586"/>
        <v>-139</v>
      </c>
      <c r="BD1786" s="21">
        <f t="shared" si="587"/>
        <v>-112</v>
      </c>
      <c r="BE1786" s="21">
        <f t="shared" si="588"/>
        <v>113</v>
      </c>
      <c r="BF1786" s="94">
        <f t="shared" ref="BF1786" si="689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IF(AT1786&gt;AT1787, 1-_xlpm.interp, _xlpm.interp)
)</f>
        <v>0.51791239784156251</v>
      </c>
      <c r="BG1786" s="22">
        <f t="shared" si="38"/>
        <v>0.58169086891715271</v>
      </c>
      <c r="BH1786" s="22">
        <f t="shared" si="38"/>
        <v>0.52849572853607429</v>
      </c>
      <c r="BI1786" s="22">
        <f t="shared" si="38"/>
        <v>0.46887774861225684</v>
      </c>
      <c r="BJ1786" s="21">
        <f t="shared" si="590"/>
        <v>104</v>
      </c>
      <c r="BK1786" s="21">
        <f t="shared" si="591"/>
        <v>-139</v>
      </c>
      <c r="BL1786" s="21">
        <f t="shared" si="592"/>
        <v>-112</v>
      </c>
      <c r="BM1786" s="21">
        <f t="shared" si="593"/>
        <v>113</v>
      </c>
      <c r="BN1786" s="22">
        <f t="shared" ref="BN1786" si="690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IF(AV1786&gt;AV1787, 1-_xlpm.interp, _xlpm.interp)
)</f>
        <v>0.49007552593332782</v>
      </c>
      <c r="BO1786" s="22">
        <f t="shared" si="44"/>
        <v>0.5821582913113359</v>
      </c>
      <c r="BP1786" s="22">
        <f t="shared" si="44"/>
        <v>0.52909732573447865</v>
      </c>
      <c r="BQ1786" s="22">
        <f t="shared" si="44"/>
        <v>0.46948104897052279</v>
      </c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11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400"/>
        <v>CGY Dustin Wolf</v>
      </c>
      <c r="J1787" s="33" t="s">
        <v>151</v>
      </c>
      <c r="K1787" s="14">
        <v>2.96</v>
      </c>
      <c r="L1787" s="13">
        <v>0.15</v>
      </c>
      <c r="M1787" s="28">
        <v>0.1</v>
      </c>
      <c r="N1787">
        <f>IFERROR(_xlfn.XLOOKUP(A1787,Params!A:A,Params!D:D),0)</f>
        <v>0</v>
      </c>
      <c r="O1787">
        <f t="shared" ref="O1787" si="691">N1786</f>
        <v>0</v>
      </c>
      <c r="P1787" s="68">
        <f t="shared" si="565"/>
        <v>0</v>
      </c>
      <c r="Q1787">
        <f t="shared" ref="Q1787" si="692">P1786</f>
        <v>0</v>
      </c>
      <c r="R1787" s="5">
        <f t="shared" ref="R1787" si="693">N1787/W1787/X1787/Z1786/AB1786/AA1787</f>
        <v>0</v>
      </c>
      <c r="S1787" s="5">
        <f t="shared" ref="S1787" si="694">O1787/W1786/Y1787/Z1787/AA1786/AB1787</f>
        <v>0</v>
      </c>
      <c r="T1787" s="5">
        <f t="shared" ref="T1787" si="695">P1787/W1787/X1787/Z1786/AB1786</f>
        <v>0</v>
      </c>
      <c r="U1787" s="5">
        <f t="shared" ref="U1787" si="696">Q1787/W1786/Y1787/Z1787/AA1786</f>
        <v>0</v>
      </c>
      <c r="V1787" s="5">
        <f>_xlfn.XLOOKUP(H1787,'Rest - Home'!A:A,'Rest - Home'!B:B)</f>
        <v>1.048</v>
      </c>
      <c r="W1787" s="5">
        <f>_xlfn.XLOOKUP(H1787,'Rest - Home'!A:A,'Rest - Home'!C:C)</f>
        <v>1.0491546019013618</v>
      </c>
      <c r="X1787" s="5">
        <f t="shared" ref="X1787" si="697">AM1786/K1787</f>
        <v>1.125</v>
      </c>
      <c r="Y1787" s="5">
        <f t="shared" ref="Y1787" si="698">AK1786/K1787</f>
        <v>1.0196753143543025</v>
      </c>
      <c r="Z1787" s="5">
        <f>IF(J1787="",1,(_xlfn.XLOOKUP(I1787,Goalies!B:B,Goalies!J:J)))</f>
        <v>0.98499999999999999</v>
      </c>
      <c r="AA1787" s="23">
        <f>_xlfn.XLOOKUP(E1787,Injuries!A:A,Injuries!B:B)</f>
        <v>0.98</v>
      </c>
      <c r="AB1787" s="23">
        <f>_xlfn.XLOOKUP(E1787,Injuries!A:A,Injuries!C:C)</f>
        <v>1</v>
      </c>
      <c r="AC1787" s="23">
        <f>_xlfn.XLOOKUP(E1787,'Game Adjustments'!A:A,'Game Adjustments'!B:B)</f>
        <v>1</v>
      </c>
      <c r="AD1787" s="23">
        <f>_xlfn.XLOOKUP(E1787,'Game Adjustments'!A:A,'Game Adjustments'!C:C)</f>
        <v>1</v>
      </c>
      <c r="AE1787" s="23">
        <f>IF(D1787="A",_xlfn.XLOOKUP(E1787,'Rest - Home'!F:F,'Rest - Home'!J:J),_xlfn.XLOOKUP(E1787,'Rest - Home'!F:F,'Rest - Home'!I:I))</f>
        <v>1</v>
      </c>
      <c r="AF1787" s="23">
        <f>IF(D1787="A",_xlfn.XLOOKUP(E1787,'Rest - Home'!F:F,'Rest - Home'!L:L),_xlfn.XLOOKUP(E1787,'Rest - Home'!F:F,'Rest - Home'!K:K))</f>
        <v>1</v>
      </c>
      <c r="AG1787" s="26">
        <v>1</v>
      </c>
      <c r="AH1787" s="26">
        <v>1</v>
      </c>
      <c r="AI1787" s="53" cm="1">
        <f t="array" ref="AI1787">MAX(IF($E$63:E1786=E1787,ROW($E$63:E1786)-MIN(ROW($E$63:E1786))+1))</f>
        <v>1704</v>
      </c>
      <c r="AJ1787" s="53" cm="1">
        <f t="array" ref="AJ1787">MAX(IF($I$105:I1786=I1787,ROW($I$105:I1786)-MIN(ROW($I$105:I1786))+1))</f>
        <v>1607</v>
      </c>
      <c r="AK1787" s="23">
        <f>IF(AI1787=0,_xlfn.XLOOKUP(E1787,'Starting GF'!A:A,'Starting GF'!B:B),INDEX($AL$63:$AL1787,AI1787))</f>
        <v>2.66</v>
      </c>
      <c r="AL1787" s="23">
        <f t="shared" si="573"/>
        <v>2.66</v>
      </c>
      <c r="AM1787" s="23">
        <f>IF(AI1787=0,_xlfn.XLOOKUP(E1787,'Starting GF'!A:A,'Starting GF'!C:C),INDEX($AN$63:$AN1787,AI1787))</f>
        <v>3.25</v>
      </c>
      <c r="AN1787" s="23">
        <f t="shared" si="574"/>
        <v>3.25</v>
      </c>
      <c r="AO1787" s="23">
        <f>IF(AJ1787=0,_xlfn.XLOOKUP(I1787,Goalies!B:B,Goalies!I:I),INDEX($AP$105:$AP1787,AJ1787))</f>
        <v>3.1868988597771204</v>
      </c>
      <c r="AP1787" s="23">
        <f t="shared" si="575"/>
        <v>3.1868988597771204</v>
      </c>
      <c r="AQ1787" s="23">
        <f t="shared" si="576"/>
        <v>3.2012499999999999</v>
      </c>
      <c r="AR1787" s="66">
        <v>-0.05</v>
      </c>
      <c r="AS1787" s="96" t="s">
        <v>1591</v>
      </c>
      <c r="AT1787" s="20">
        <f t="shared" ref="AT1787" si="699">(AK1787*V1787*X1787*Z1786*AA1787*AB1786*AC1787*AD1786*AG1787*AH1786)+AR1787</f>
        <v>3.0234172000000008</v>
      </c>
      <c r="AU1787" s="20">
        <f t="shared" ref="AU1787" si="700">AT1786</f>
        <v>3.1045084627717823</v>
      </c>
      <c r="AV1787" s="12">
        <f t="shared" ref="AV1787" si="701">AK1787*W1787*X1787*Z1786*AA1787*AB1786</f>
        <v>3.0768032432660291</v>
      </c>
      <c r="AW1787" s="12">
        <f t="shared" ref="AW1787" si="702">AV1786</f>
        <v>3.0545084627717825</v>
      </c>
      <c r="AX1787" s="8">
        <f t="shared" si="581"/>
        <v>3.0234172000000008</v>
      </c>
      <c r="AY1787" s="8">
        <f t="shared" si="582"/>
        <v>3.1045084627717823</v>
      </c>
      <c r="AZ1787" s="8">
        <f t="shared" si="583"/>
        <v>6.1279256627717835</v>
      </c>
      <c r="BA1787" s="8">
        <f t="shared" si="584"/>
        <v>-8.1091262771781469E-2</v>
      </c>
      <c r="BB1787" s="62">
        <f t="shared" si="585"/>
        <v>107</v>
      </c>
      <c r="BC1787" s="21">
        <f t="shared" si="586"/>
        <v>139</v>
      </c>
      <c r="BD1787" s="21">
        <f t="shared" si="587"/>
        <v>112</v>
      </c>
      <c r="BE1787" s="21">
        <f t="shared" si="588"/>
        <v>-113</v>
      </c>
      <c r="BF1787" s="94">
        <f t="shared" si="58"/>
        <v>0.48208760215843749</v>
      </c>
      <c r="BG1787" s="22">
        <f t="shared" ref="BG1787" si="703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0.41830913108284723</v>
      </c>
      <c r="BH1787" s="22">
        <f t="shared" ref="BH1787" si="704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0.47150427146392571</v>
      </c>
      <c r="BI1787" s="22">
        <f t="shared" ref="BI1787" si="705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0.53112225138774316</v>
      </c>
      <c r="BJ1787" s="21">
        <f t="shared" si="590"/>
        <v>-104</v>
      </c>
      <c r="BK1787" s="21">
        <f t="shared" si="591"/>
        <v>139</v>
      </c>
      <c r="BL1787" s="21">
        <f t="shared" si="592"/>
        <v>112</v>
      </c>
      <c r="BM1787" s="21">
        <f t="shared" si="593"/>
        <v>-113</v>
      </c>
      <c r="BN1787" s="22">
        <f t="shared" si="62"/>
        <v>0.50992447406667218</v>
      </c>
      <c r="BO1787" s="22">
        <f t="shared" ref="BO1787" si="706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0.41784170868866416</v>
      </c>
      <c r="BP1787" s="22">
        <f t="shared" ref="BP1787" si="707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0.47090267426552135</v>
      </c>
      <c r="BQ1787" s="22">
        <f t="shared" ref="BQ1787" si="708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0.53051895102947721</v>
      </c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11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400"/>
        <v>WPG Connor Hellebuyck</v>
      </c>
      <c r="J1788" s="33" t="s">
        <v>199</v>
      </c>
      <c r="K1788" s="14">
        <v>2.96</v>
      </c>
      <c r="L1788" s="13">
        <v>0.15</v>
      </c>
      <c r="M1788" s="28">
        <v>0.1</v>
      </c>
      <c r="N1788">
        <f>IFERROR(_xlfn.XLOOKUP(A1788,Params!A:A,Params!D:D),0)</f>
        <v>0</v>
      </c>
      <c r="O1788">
        <f t="shared" ref="O1788" si="709">N1789</f>
        <v>0</v>
      </c>
      <c r="P1788" s="68">
        <f t="shared" si="565"/>
        <v>0</v>
      </c>
      <c r="Q1788">
        <f t="shared" ref="Q1788" si="710">P1789</f>
        <v>0</v>
      </c>
      <c r="R1788" s="5">
        <f t="shared" ref="R1788" si="711">N1788/W1788/X1788/Z1789/AB1789/AA1788</f>
        <v>0</v>
      </c>
      <c r="S1788" s="5">
        <f t="shared" ref="S1788" si="712">O1788/W1789/Y1788/Z1788/AA1789/AB1788</f>
        <v>0</v>
      </c>
      <c r="T1788" s="5">
        <f t="shared" ref="T1788" si="713">P1788/W1788/X1788/Z1789/AB1789</f>
        <v>0</v>
      </c>
      <c r="U1788" s="5">
        <f t="shared" ref="U1788" si="714">Q1788/W1789/Y1788/Z1788/AA1789</f>
        <v>0</v>
      </c>
      <c r="V1788" s="5">
        <f>_xlfn.XLOOKUP(H1788,'Rest - Home'!A:A,'Rest - Home'!B:B)</f>
        <v>0.95</v>
      </c>
      <c r="W1788" s="5">
        <f>_xlfn.XLOOKUP(H1788,'Rest - Home'!A:A,'Rest - Home'!C:C)</f>
        <v>0.95302926576458757</v>
      </c>
      <c r="X1788" s="5">
        <f t="shared" ref="X1788" si="715">AM1789/K1788</f>
        <v>0.96283783783783783</v>
      </c>
      <c r="Y1788" s="5">
        <f t="shared" ref="Y1788" si="716">AK1789/K1788</f>
        <v>1.0570540966505142</v>
      </c>
      <c r="Z1788" s="5">
        <f>IF(J1788="",1,(_xlfn.XLOOKUP(I1788,Goalies!B:B,Goalies!J:J)))</f>
        <v>0.96499999999999997</v>
      </c>
      <c r="AA1788" s="23">
        <f>_xlfn.XLOOKUP(E1788,Injuries!A:A,Injuries!B:B)</f>
        <v>1</v>
      </c>
      <c r="AB1788" s="23">
        <f>_xlfn.XLOOKUP(E1788,Injuries!A:A,Injuries!C:C)</f>
        <v>1.02</v>
      </c>
      <c r="AC1788" s="23">
        <f>_xlfn.XLOOKUP(E1788,'Game Adjustments'!A:A,'Game Adjustments'!B:B)</f>
        <v>1</v>
      </c>
      <c r="AD1788" s="23">
        <f>_xlfn.XLOOKUP(E1788,'Game Adjustments'!A:A,'Game Adjustments'!C:C)</f>
        <v>1</v>
      </c>
      <c r="AE1788" s="23">
        <f>IF(D1788="A",_xlfn.XLOOKUP(E1788,'Rest - Home'!F:F,'Rest - Home'!J:J),_xlfn.XLOOKUP(E1788,'Rest - Home'!F:F,'Rest - Home'!I:I))</f>
        <v>1</v>
      </c>
      <c r="AF1788" s="23">
        <f>IF(D1788="A",_xlfn.XLOOKUP(E1788,'Rest - Home'!F:F,'Rest - Home'!L:L),_xlfn.XLOOKUP(E1788,'Rest - Home'!F:F,'Rest - Home'!K:K))</f>
        <v>1</v>
      </c>
      <c r="AG1788" s="26">
        <v>1</v>
      </c>
      <c r="AH1788" s="26">
        <v>1</v>
      </c>
      <c r="AI1788" s="53" cm="1">
        <f t="array" ref="AI1788">MAX(IF($E$63:E1787=E1788,ROW($E$63:E1787)-MIN(ROW($E$63:E1787))+1))</f>
        <v>1700</v>
      </c>
      <c r="AJ1788" s="53" cm="1">
        <f t="array" ref="AJ1788">MAX(IF($I$105:I1787=I1788,ROW($I$105:I1787)-MIN(ROW($I$105:I1787))+1))</f>
        <v>1658</v>
      </c>
      <c r="AK1788" s="23">
        <f>IF(AI1788=0,_xlfn.XLOOKUP(E1788,'Starting GF'!A:A,'Starting GF'!B:B),INDEX($AL$63:$AL1788,AI1788))</f>
        <v>2.83</v>
      </c>
      <c r="AL1788" s="23">
        <f t="shared" si="573"/>
        <v>2.83</v>
      </c>
      <c r="AM1788" s="23">
        <f>IF(AI1788=0,_xlfn.XLOOKUP(E1788,'Starting GF'!A:A,'Starting GF'!C:C),INDEX($AN$63:$AN1788,AI1788))</f>
        <v>3.02</v>
      </c>
      <c r="AN1788" s="23">
        <f t="shared" si="574"/>
        <v>3.02</v>
      </c>
      <c r="AO1788" s="23">
        <f>IF(AJ1788=0,_xlfn.XLOOKUP(I1788,Goalies!B:B,Goalies!I:I),INDEX($AP$105:$AP1788,AJ1788))</f>
        <v>2.8874971535557874</v>
      </c>
      <c r="AP1788" s="23">
        <f t="shared" si="575"/>
        <v>2.8874971535557874</v>
      </c>
      <c r="AQ1788" s="23">
        <f t="shared" si="576"/>
        <v>2.9142999999999999</v>
      </c>
      <c r="AR1788" s="66">
        <v>-0.05</v>
      </c>
      <c r="AS1788" s="96" t="s">
        <v>1590</v>
      </c>
      <c r="AT1788" s="20">
        <f t="shared" ref="AT1788" si="717">(AK1788*V1788*X1788*Z1789*AA1788*AB1789*AC1788*AD1789*AG1788*AH1789)+AR1788</f>
        <v>2.6421331081081081</v>
      </c>
      <c r="AU1788" s="20">
        <f t="shared" ref="AU1788" si="718">AT1789</f>
        <v>3.1454285079168498</v>
      </c>
      <c r="AV1788" s="12">
        <f t="shared" ref="AV1788" si="719">AK1788*V1788*X1788*Z1789*AA1788*AB1789</f>
        <v>2.6921331081081079</v>
      </c>
      <c r="AW1788" s="12">
        <f t="shared" ref="AW1788" si="720">AV1789</f>
        <v>3.098838801467203</v>
      </c>
      <c r="AX1788" s="8">
        <f t="shared" si="581"/>
        <v>2.6421331081081081</v>
      </c>
      <c r="AY1788" s="8">
        <f t="shared" si="582"/>
        <v>3.1454285079168498</v>
      </c>
      <c r="AZ1788" s="8">
        <f t="shared" si="583"/>
        <v>5.7875616160249574</v>
      </c>
      <c r="BA1788" s="8">
        <f t="shared" si="584"/>
        <v>-0.50329539980874172</v>
      </c>
      <c r="BB1788" s="62">
        <f t="shared" si="585"/>
        <v>140</v>
      </c>
      <c r="BC1788" s="21">
        <f t="shared" si="586"/>
        <v>-112</v>
      </c>
      <c r="BD1788" s="21">
        <f t="shared" si="587"/>
        <v>114</v>
      </c>
      <c r="BE1788" s="21">
        <f t="shared" si="588"/>
        <v>142</v>
      </c>
      <c r="BF1788" s="94">
        <f t="shared" ref="BF1788" si="721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IF(AT1788&gt;AT1789, 1-_xlpm.interp, _xlpm.interp)
)</f>
        <v>0.41621961487172215</v>
      </c>
      <c r="BG1788" s="22">
        <f t="shared" si="38"/>
        <v>0.52809441642919031</v>
      </c>
      <c r="BH1788" s="22">
        <f t="shared" si="38"/>
        <v>0.46699298355145236</v>
      </c>
      <c r="BI1788" s="22">
        <f t="shared" si="38"/>
        <v>0.41345900023796001</v>
      </c>
      <c r="BJ1788" s="21">
        <f t="shared" si="590"/>
        <v>131</v>
      </c>
      <c r="BK1788" s="21">
        <f t="shared" si="591"/>
        <v>-112</v>
      </c>
      <c r="BL1788" s="21">
        <f t="shared" si="592"/>
        <v>114</v>
      </c>
      <c r="BM1788" s="21">
        <f t="shared" si="593"/>
        <v>141</v>
      </c>
      <c r="BN1788" s="22">
        <f t="shared" ref="BN1788" si="722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IF(AV1788&gt;AV1789, 1-_xlpm.interp, _xlpm.interp)
)</f>
        <v>0.43268936685880177</v>
      </c>
      <c r="BO1788" s="22">
        <f t="shared" si="44"/>
        <v>0.52836979269563711</v>
      </c>
      <c r="BP1788" s="22">
        <f t="shared" si="44"/>
        <v>0.46812193164577165</v>
      </c>
      <c r="BQ1788" s="22">
        <f t="shared" si="44"/>
        <v>0.41509642108990985</v>
      </c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11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400"/>
        <v xml:space="preserve">FLA </v>
      </c>
      <c r="K1789" s="14">
        <v>2.96</v>
      </c>
      <c r="L1789" s="13">
        <v>0.15</v>
      </c>
      <c r="M1789" s="28">
        <v>0.1</v>
      </c>
      <c r="N1789">
        <f>IFERROR(_xlfn.XLOOKUP(A1789,Params!A:A,Params!D:D),0)</f>
        <v>0</v>
      </c>
      <c r="O1789">
        <f t="shared" ref="O1789" si="723">N1788</f>
        <v>0</v>
      </c>
      <c r="P1789" s="68">
        <f t="shared" si="565"/>
        <v>0</v>
      </c>
      <c r="Q1789">
        <f t="shared" ref="Q1789" si="724">P1788</f>
        <v>0</v>
      </c>
      <c r="R1789" s="5">
        <f t="shared" ref="R1789" si="725">N1789/W1789/X1789/Z1788/AB1788/AA1789</f>
        <v>0</v>
      </c>
      <c r="S1789" s="5">
        <f t="shared" ref="S1789" si="726">O1789/W1788/Y1789/Z1789/AA1788/AB1789</f>
        <v>0</v>
      </c>
      <c r="T1789" s="5">
        <f t="shared" ref="T1789" si="727">P1789/W1789/X1789/Z1788/AB1788</f>
        <v>0</v>
      </c>
      <c r="U1789" s="5">
        <f t="shared" ref="U1789" si="728">Q1789/W1788/Y1789/Z1789/AA1788</f>
        <v>0</v>
      </c>
      <c r="V1789" s="5">
        <f>_xlfn.XLOOKUP(H1789,'Rest - Home'!A:A,'Rest - Home'!B:B)</f>
        <v>1.048</v>
      </c>
      <c r="W1789" s="5">
        <f>_xlfn.XLOOKUP(H1789,'Rest - Home'!A:A,'Rest - Home'!C:C)</f>
        <v>1.0491546019013618</v>
      </c>
      <c r="X1789" s="5">
        <f t="shared" ref="X1789" si="729">AM1788/K1789</f>
        <v>1.0202702702702704</v>
      </c>
      <c r="Y1789" s="5">
        <f t="shared" ref="Y1789" si="730">AK1788/K1789</f>
        <v>0.95608108108108114</v>
      </c>
      <c r="Z1789" s="5">
        <f>IF(J1789="",1,(_xlfn.XLOOKUP(I1789,Goalies!B:B,Goalies!J:J)))</f>
        <v>1</v>
      </c>
      <c r="AA1789" s="23">
        <f>_xlfn.XLOOKUP(E1789,Injuries!A:A,Injuries!B:B)</f>
        <v>0.94</v>
      </c>
      <c r="AB1789" s="23">
        <f>_xlfn.XLOOKUP(E1789,Injuries!A:A,Injuries!C:C)</f>
        <v>1.04</v>
      </c>
      <c r="AC1789" s="23">
        <f>_xlfn.XLOOKUP(E1789,'Game Adjustments'!A:A,'Game Adjustments'!B:B)</f>
        <v>1</v>
      </c>
      <c r="AD1789" s="23">
        <f>_xlfn.XLOOKUP(E1789,'Game Adjustments'!A:A,'Game Adjustments'!C:C)</f>
        <v>1</v>
      </c>
      <c r="AE1789" s="23">
        <f>IF(D1789="A",_xlfn.XLOOKUP(E1789,'Rest - Home'!F:F,'Rest - Home'!J:J),_xlfn.XLOOKUP(E1789,'Rest - Home'!F:F,'Rest - Home'!I:I))</f>
        <v>1</v>
      </c>
      <c r="AF1789" s="23">
        <f>IF(D1789="A",_xlfn.XLOOKUP(E1789,'Rest - Home'!F:F,'Rest - Home'!L:L),_xlfn.XLOOKUP(E1789,'Rest - Home'!F:F,'Rest - Home'!K:K))</f>
        <v>1</v>
      </c>
      <c r="AG1789" s="26">
        <v>1</v>
      </c>
      <c r="AH1789" s="26">
        <v>1</v>
      </c>
      <c r="AI1789" s="53" cm="1">
        <f t="array" ref="AI1789">MAX(IF($E$63:E1788=E1789,ROW($E$63:E1788)-MIN(ROW($E$63:E1788))+1))</f>
        <v>1706</v>
      </c>
      <c r="AJ1789" s="53" cm="1">
        <f t="array" ref="AJ1789">MAX(IF($I$105:I1788=I1789,ROW($I$105:I1788)-MIN(ROW($I$105:I1788))+1))</f>
        <v>0</v>
      </c>
      <c r="AK1789" s="23">
        <f>IF(AI1789=0,_xlfn.XLOOKUP(E1789,'Starting GF'!A:A,'Starting GF'!B:B),INDEX($AL$63:$AL1789,AI1789))</f>
        <v>3.1288801260855221</v>
      </c>
      <c r="AL1789" s="23">
        <f t="shared" si="573"/>
        <v>3.1288801260855221</v>
      </c>
      <c r="AM1789" s="23">
        <f>IF(AI1789=0,_xlfn.XLOOKUP(E1789,'Starting GF'!A:A,'Starting GF'!C:C),INDEX($AN$63:$AN1789,AI1789))</f>
        <v>2.85</v>
      </c>
      <c r="AN1789" s="23">
        <f t="shared" si="574"/>
        <v>2.85</v>
      </c>
      <c r="AO1789" s="23" t="e">
        <f>IF(AJ1789=0,_xlfn.XLOOKUP(I1789,Goalies!B:B,Goalies!I:I),INDEX($AP$105:$AP1789,AJ1789))</f>
        <v>#N/A</v>
      </c>
      <c r="AP1789" s="23" t="e">
        <f t="shared" si="575"/>
        <v>#N/A</v>
      </c>
      <c r="AQ1789" s="23">
        <f t="shared" si="576"/>
        <v>2.85</v>
      </c>
      <c r="AR1789" s="66">
        <v>0.05</v>
      </c>
      <c r="AS1789" s="96" t="s">
        <v>1590</v>
      </c>
      <c r="AT1789" s="20">
        <f t="shared" ref="AT1789" si="731">(AK1789*V1789*X1789*Z1788*AA1789*AB1788*AC1789*AD1788*AG1789*AH1788)+AR1789</f>
        <v>3.1454285079168498</v>
      </c>
      <c r="AU1789" s="20">
        <f t="shared" ref="AU1789" si="732">AT1788</f>
        <v>2.6421331081081081</v>
      </c>
      <c r="AV1789" s="12">
        <f t="shared" ref="AV1789" si="733">AK1789*W1789*X1789*Z1788*AA1789*AB1788</f>
        <v>3.098838801467203</v>
      </c>
      <c r="AW1789" s="12">
        <f t="shared" ref="AW1789" si="734">AV1788</f>
        <v>2.6921331081081079</v>
      </c>
      <c r="AX1789" s="8">
        <f t="shared" si="581"/>
        <v>3.1454285079168498</v>
      </c>
      <c r="AY1789" s="8">
        <f t="shared" si="582"/>
        <v>2.6421331081081081</v>
      </c>
      <c r="AZ1789" s="8">
        <f t="shared" si="583"/>
        <v>5.7875616160249574</v>
      </c>
      <c r="BA1789" s="8">
        <f t="shared" si="584"/>
        <v>0.50329539980874172</v>
      </c>
      <c r="BB1789" s="62">
        <f t="shared" si="585"/>
        <v>-140</v>
      </c>
      <c r="BC1789" s="21">
        <f t="shared" si="586"/>
        <v>112</v>
      </c>
      <c r="BD1789" s="21">
        <f t="shared" si="587"/>
        <v>-114</v>
      </c>
      <c r="BE1789" s="21">
        <f t="shared" si="588"/>
        <v>-142</v>
      </c>
      <c r="BF1789" s="94">
        <f t="shared" si="58"/>
        <v>0.5837803851282779</v>
      </c>
      <c r="BG1789" s="22">
        <f t="shared" ref="BG1789" si="735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0.47190558357080975</v>
      </c>
      <c r="BH1789" s="22">
        <f t="shared" ref="BH1789" si="736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0.53300701644854764</v>
      </c>
      <c r="BI1789" s="22">
        <f t="shared" ref="BI1789" si="737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0.58654099976203999</v>
      </c>
      <c r="BJ1789" s="21">
        <f t="shared" si="590"/>
        <v>-131</v>
      </c>
      <c r="BK1789" s="21">
        <f t="shared" si="591"/>
        <v>112</v>
      </c>
      <c r="BL1789" s="21">
        <f t="shared" si="592"/>
        <v>-114</v>
      </c>
      <c r="BM1789" s="21">
        <f t="shared" si="593"/>
        <v>-141</v>
      </c>
      <c r="BN1789" s="22">
        <f t="shared" si="62"/>
        <v>0.56731063314119823</v>
      </c>
      <c r="BO1789" s="22">
        <f t="shared" ref="BO1789" si="738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0.47163020730436289</v>
      </c>
      <c r="BP1789" s="22">
        <f t="shared" ref="BP1789" si="739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0.53187806835422835</v>
      </c>
      <c r="BQ1789" s="22">
        <f t="shared" ref="BQ1789" si="740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0.58490357891009015</v>
      </c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11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400"/>
        <v>CAR Brandon Bussi</v>
      </c>
      <c r="J1790" s="33" t="s">
        <v>396</v>
      </c>
      <c r="K1790" s="14">
        <v>2.96</v>
      </c>
      <c r="L1790" s="13">
        <v>0.15</v>
      </c>
      <c r="M1790" s="28">
        <v>0.1</v>
      </c>
      <c r="N1790">
        <f>IFERROR(_xlfn.XLOOKUP(A1790,Params!A:A,Params!D:D),0)</f>
        <v>0</v>
      </c>
      <c r="O1790">
        <f t="shared" ref="O1790" si="741">N1791</f>
        <v>0</v>
      </c>
      <c r="P1790" s="68">
        <f t="shared" si="565"/>
        <v>0</v>
      </c>
      <c r="Q1790">
        <f t="shared" ref="Q1790" si="742">P1791</f>
        <v>0</v>
      </c>
      <c r="R1790" s="5">
        <f t="shared" ref="R1790" si="743">N1790/W1790/X1790/Z1791/AB1791/AA1790</f>
        <v>0</v>
      </c>
      <c r="S1790" s="5">
        <f t="shared" ref="S1790" si="744">O1790/W1791/Y1790/Z1790/AA1791/AB1790</f>
        <v>0</v>
      </c>
      <c r="T1790" s="5">
        <f t="shared" ref="T1790" si="745">P1790/W1790/X1790/Z1791/AB1791</f>
        <v>0</v>
      </c>
      <c r="U1790" s="5">
        <f t="shared" ref="U1790" si="746">Q1790/W1791/Y1790/Z1790/AA1791</f>
        <v>0</v>
      </c>
      <c r="V1790" s="5">
        <f>_xlfn.XLOOKUP(H1790,'Rest - Home'!A:A,'Rest - Home'!B:B)</f>
        <v>0.95</v>
      </c>
      <c r="W1790" s="5">
        <f>_xlfn.XLOOKUP(H1790,'Rest - Home'!A:A,'Rest - Home'!C:C)</f>
        <v>0.95302926576458757</v>
      </c>
      <c r="X1790" s="5">
        <f t="shared" ref="X1790" si="747">AM1791/K1790</f>
        <v>1.0186637321181906</v>
      </c>
      <c r="Y1790" s="5">
        <f t="shared" ref="Y1790" si="748">AK1791/K1790</f>
        <v>1.0364083853739856</v>
      </c>
      <c r="Z1790" s="5">
        <f>IF(J1790="",1,(_xlfn.XLOOKUP(I1790,Goalies!B:B,Goalies!J:J)))</f>
        <v>0.97499999999999998</v>
      </c>
      <c r="AA1790" s="23">
        <f>_xlfn.XLOOKUP(E1790,Injuries!A:A,Injuries!B:B)</f>
        <v>1</v>
      </c>
      <c r="AB1790" s="23">
        <f>_xlfn.XLOOKUP(E1790,Injuries!A:A,Injuries!C:C)</f>
        <v>1</v>
      </c>
      <c r="AC1790" s="23">
        <f>_xlfn.XLOOKUP(E1790,'Game Adjustments'!A:A,'Game Adjustments'!B:B)</f>
        <v>1</v>
      </c>
      <c r="AD1790" s="23">
        <f>_xlfn.XLOOKUP(E1790,'Game Adjustments'!A:A,'Game Adjustments'!C:C)</f>
        <v>1</v>
      </c>
      <c r="AE1790" s="23">
        <f>IF(D1790="A",_xlfn.XLOOKUP(E1790,'Rest - Home'!F:F,'Rest - Home'!J:J),_xlfn.XLOOKUP(E1790,'Rest - Home'!F:F,'Rest - Home'!I:I))</f>
        <v>1</v>
      </c>
      <c r="AF1790" s="23">
        <f>IF(D1790="A",_xlfn.XLOOKUP(E1790,'Rest - Home'!F:F,'Rest - Home'!L:L),_xlfn.XLOOKUP(E1790,'Rest - Home'!F:F,'Rest - Home'!K:K))</f>
        <v>1</v>
      </c>
      <c r="AG1790" s="26">
        <v>1</v>
      </c>
      <c r="AH1790" s="26">
        <v>1</v>
      </c>
      <c r="AI1790" s="53" cm="1">
        <f t="array" ref="AI1790">MAX(IF($E$63:E1789=E1790,ROW($E$63:E1789)-MIN(ROW($E$63:E1789))+1))</f>
        <v>1699</v>
      </c>
      <c r="AJ1790" s="53" cm="1">
        <f t="array" ref="AJ1790">MAX(IF($I$105:I1789=I1790,ROW($I$105:I1789)-MIN(ROW($I$105:I1789))+1))</f>
        <v>1657</v>
      </c>
      <c r="AK1790" s="23">
        <f>IF(AI1790=0,_xlfn.XLOOKUP(E1790,'Starting GF'!A:A,'Starting GF'!B:B),INDEX($AL$63:$AL1790,AI1790))</f>
        <v>3.3561980213354001</v>
      </c>
      <c r="AL1790" s="23">
        <f t="shared" si="573"/>
        <v>3.3561980213354001</v>
      </c>
      <c r="AM1790" s="23">
        <f>IF(AI1790=0,_xlfn.XLOOKUP(E1790,'Starting GF'!A:A,'Starting GF'!C:C),INDEX($AN$63:$AN1790,AI1790))</f>
        <v>2.7532578850004725</v>
      </c>
      <c r="AN1790" s="23">
        <f t="shared" si="574"/>
        <v>2.7532578850004725</v>
      </c>
      <c r="AO1790" s="23">
        <f>IF(AJ1790=0,_xlfn.XLOOKUP(I1790,Goalies!B:B,Goalies!I:I),INDEX($AP$105:$AP1790,AJ1790))</f>
        <v>2.7109316565967347</v>
      </c>
      <c r="AP1790" s="23">
        <f t="shared" si="575"/>
        <v>2.7109316565967347</v>
      </c>
      <c r="AQ1790" s="23">
        <f t="shared" si="576"/>
        <v>2.6844264378754605</v>
      </c>
      <c r="AR1790" s="66">
        <v>0.03</v>
      </c>
      <c r="AS1790" s="96" t="s">
        <v>1591</v>
      </c>
      <c r="AT1790" s="20">
        <f t="shared" ref="AT1790" si="749">(AK1790*V1790*X1790*Z1791*AA1790*AB1791*AC1790*AD1791*AG1790*AH1791)+AR1790</f>
        <v>3.1966979584832909</v>
      </c>
      <c r="AU1790" s="20">
        <f t="shared" ref="AU1790" si="750">AT1791</f>
        <v>2.8565487910051641</v>
      </c>
      <c r="AV1790" s="12">
        <f t="shared" ref="AV1790" si="751">AK1790*V1790*X1790*Z1791*AA1790*AB1791</f>
        <v>3.1666979584832911</v>
      </c>
      <c r="AW1790" s="12">
        <f t="shared" ref="AW1790" si="752">AV1791</f>
        <v>2.8897289577250764</v>
      </c>
      <c r="AX1790" s="8">
        <f t="shared" si="581"/>
        <v>3.1966979584832909</v>
      </c>
      <c r="AY1790" s="8">
        <f t="shared" si="582"/>
        <v>2.8565487910051641</v>
      </c>
      <c r="AZ1790" s="8">
        <f t="shared" si="583"/>
        <v>6.053246749488455</v>
      </c>
      <c r="BA1790" s="8">
        <f t="shared" si="584"/>
        <v>0.34014916747812673</v>
      </c>
      <c r="BB1790" s="62">
        <f t="shared" si="585"/>
        <v>-125</v>
      </c>
      <c r="BC1790" s="21">
        <f t="shared" si="586"/>
        <v>-132</v>
      </c>
      <c r="BD1790" s="21">
        <f t="shared" si="587"/>
        <v>-106</v>
      </c>
      <c r="BE1790" s="21">
        <f t="shared" si="588"/>
        <v>120</v>
      </c>
      <c r="BF1790" s="94">
        <f t="shared" ref="BF1790" si="753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IF(AT1790&gt;AT1791, 1-_xlpm.interp, _xlpm.interp)
)</f>
        <v>0.55611745486738584</v>
      </c>
      <c r="BG1790" s="22">
        <f t="shared" si="38"/>
        <v>0.56967500252807901</v>
      </c>
      <c r="BH1790" s="22">
        <f t="shared" si="38"/>
        <v>0.51417850809075527</v>
      </c>
      <c r="BI1790" s="22">
        <f t="shared" si="38"/>
        <v>0.45544345619001714</v>
      </c>
      <c r="BJ1790" s="21">
        <f t="shared" si="590"/>
        <v>-121</v>
      </c>
      <c r="BK1790" s="21">
        <f t="shared" si="591"/>
        <v>-132</v>
      </c>
      <c r="BL1790" s="21">
        <f t="shared" si="592"/>
        <v>-106</v>
      </c>
      <c r="BM1790" s="21">
        <f t="shared" si="593"/>
        <v>119</v>
      </c>
      <c r="BN1790" s="22">
        <f t="shared" ref="BN1790" si="754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IF(AV1790&gt;AV1791, 1-_xlpm.interp, _xlpm.interp)
)</f>
        <v>0.54766950976677686</v>
      </c>
      <c r="BO1790" s="22">
        <f t="shared" si="44"/>
        <v>0.56951567612985765</v>
      </c>
      <c r="BP1790" s="22">
        <f t="shared" si="44"/>
        <v>0.51420457273832354</v>
      </c>
      <c r="BQ1790" s="22">
        <f t="shared" si="44"/>
        <v>0.4556595347182868</v>
      </c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11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400"/>
        <v>WSH Logan Thompson</v>
      </c>
      <c r="J1791" s="33" t="s">
        <v>197</v>
      </c>
      <c r="K1791" s="14">
        <v>2.96</v>
      </c>
      <c r="L1791" s="13">
        <v>0.15</v>
      </c>
      <c r="M1791" s="28">
        <v>0.1</v>
      </c>
      <c r="N1791">
        <f>IFERROR(_xlfn.XLOOKUP(A1791,Params!A:A,Params!D:D),0)</f>
        <v>0</v>
      </c>
      <c r="O1791">
        <f t="shared" ref="O1791" si="755">N1790</f>
        <v>0</v>
      </c>
      <c r="P1791" s="68">
        <f t="shared" si="565"/>
        <v>0</v>
      </c>
      <c r="Q1791">
        <f t="shared" ref="Q1791" si="756">P1790</f>
        <v>0</v>
      </c>
      <c r="R1791" s="5">
        <f t="shared" ref="R1791" si="757">N1791/W1791/X1791/Z1790/AB1790/AA1791</f>
        <v>0</v>
      </c>
      <c r="S1791" s="5">
        <f t="shared" ref="S1791" si="758">O1791/W1790/Y1791/Z1791/AA1790/AB1791</f>
        <v>0</v>
      </c>
      <c r="T1791" s="5">
        <f t="shared" ref="T1791" si="759">P1791/W1791/X1791/Z1790/AB1790</f>
        <v>0</v>
      </c>
      <c r="U1791" s="5">
        <f t="shared" ref="U1791" si="760">Q1791/W1790/Y1791/Z1791/AA1790</f>
        <v>0</v>
      </c>
      <c r="V1791" s="5">
        <f>_xlfn.XLOOKUP(H1791,'Rest - Home'!A:A,'Rest - Home'!B:B)</f>
        <v>1.048</v>
      </c>
      <c r="W1791" s="5">
        <f>_xlfn.XLOOKUP(H1791,'Rest - Home'!A:A,'Rest - Home'!C:C)</f>
        <v>1.0491546019013618</v>
      </c>
      <c r="X1791" s="5">
        <f t="shared" ref="X1791" si="761">AM1790/K1791</f>
        <v>0.93015469087853808</v>
      </c>
      <c r="Y1791" s="5">
        <f t="shared" ref="Y1791" si="762">AK1790/K1791</f>
        <v>1.133850682883581</v>
      </c>
      <c r="Z1791" s="5">
        <f>IF(J1791="",1,(_xlfn.XLOOKUP(I1791,Goalies!B:B,Goalies!J:J)))</f>
        <v>0.97499999999999998</v>
      </c>
      <c r="AA1791" s="23">
        <f>_xlfn.XLOOKUP(E1791,Injuries!A:A,Injuries!B:B)</f>
        <v>0.99</v>
      </c>
      <c r="AB1791" s="23">
        <f>_xlfn.XLOOKUP(E1791,Injuries!A:A,Injuries!C:C)</f>
        <v>1</v>
      </c>
      <c r="AC1791" s="23">
        <f>_xlfn.XLOOKUP(E1791,'Game Adjustments'!A:A,'Game Adjustments'!B:B)</f>
        <v>1</v>
      </c>
      <c r="AD1791" s="23">
        <f>_xlfn.XLOOKUP(E1791,'Game Adjustments'!A:A,'Game Adjustments'!C:C)</f>
        <v>1</v>
      </c>
      <c r="AE1791" s="23">
        <f>IF(D1791="A",_xlfn.XLOOKUP(E1791,'Rest - Home'!F:F,'Rest - Home'!J:J),_xlfn.XLOOKUP(E1791,'Rest - Home'!F:F,'Rest - Home'!I:I))</f>
        <v>1</v>
      </c>
      <c r="AF1791" s="23">
        <f>IF(D1791="A",_xlfn.XLOOKUP(E1791,'Rest - Home'!F:F,'Rest - Home'!L:L),_xlfn.XLOOKUP(E1791,'Rest - Home'!F:F,'Rest - Home'!K:K))</f>
        <v>1</v>
      </c>
      <c r="AG1791" s="26">
        <v>1</v>
      </c>
      <c r="AH1791" s="26">
        <v>1</v>
      </c>
      <c r="AI1791" s="53" cm="1">
        <f t="array" ref="AI1791">MAX(IF($E$63:E1790=E1791,ROW($E$63:E1790)-MIN(ROW($E$63:E1790))+1))</f>
        <v>1702</v>
      </c>
      <c r="AJ1791" s="53" cm="1">
        <f t="array" ref="AJ1791">MAX(IF($I$105:I1790=I1791,ROW($I$105:I1790)-MIN(ROW($I$105:I1790))+1))</f>
        <v>1636</v>
      </c>
      <c r="AK1791" s="23">
        <f>IF(AI1791=0,_xlfn.XLOOKUP(E1791,'Starting GF'!A:A,'Starting GF'!B:B),INDEX($AL$63:$AL1791,AI1791))</f>
        <v>3.0677688207069971</v>
      </c>
      <c r="AL1791" s="23">
        <f t="shared" si="573"/>
        <v>3.0677688207069971</v>
      </c>
      <c r="AM1791" s="23">
        <f>IF(AI1791=0,_xlfn.XLOOKUP(E1791,'Starting GF'!A:A,'Starting GF'!C:C),INDEX($AN$63:$AN1791,AI1791))</f>
        <v>3.015244647069844</v>
      </c>
      <c r="AN1791" s="23">
        <f t="shared" si="574"/>
        <v>3.015244647069844</v>
      </c>
      <c r="AO1791" s="23">
        <f>IF(AJ1791=0,_xlfn.XLOOKUP(I1791,Goalies!B:B,Goalies!I:I),INDEX($AP$105:$AP1791,AJ1791))</f>
        <v>2.9736997450010469</v>
      </c>
      <c r="AP1791" s="23">
        <f t="shared" si="575"/>
        <v>2.9736997450010469</v>
      </c>
      <c r="AQ1791" s="23">
        <f t="shared" si="576"/>
        <v>2.9398635308930978</v>
      </c>
      <c r="AR1791" s="66">
        <v>-0.03</v>
      </c>
      <c r="AS1791" s="96" t="s">
        <v>1591</v>
      </c>
      <c r="AT1791" s="20">
        <f t="shared" ref="AT1791" si="763">(AK1791*V1791*X1791*Z1790*AA1791*AB1790*AC1791*AD1790*AG1791*AH1790)+AR1791</f>
        <v>2.8565487910051641</v>
      </c>
      <c r="AU1791" s="20">
        <f t="shared" ref="AU1791" si="764">AT1790</f>
        <v>3.1966979584832909</v>
      </c>
      <c r="AV1791" s="12">
        <f t="shared" ref="AV1791" si="765">AK1791*W1791*X1791*Z1790*AA1791*AB1790</f>
        <v>2.8897289577250764</v>
      </c>
      <c r="AW1791" s="12">
        <f t="shared" ref="AW1791" si="766">AV1790</f>
        <v>3.1666979584832911</v>
      </c>
      <c r="AX1791" s="8">
        <f t="shared" si="581"/>
        <v>2.8565487910051641</v>
      </c>
      <c r="AY1791" s="8">
        <f t="shared" si="582"/>
        <v>3.1966979584832909</v>
      </c>
      <c r="AZ1791" s="8">
        <f t="shared" si="583"/>
        <v>6.053246749488455</v>
      </c>
      <c r="BA1791" s="8">
        <f t="shared" si="584"/>
        <v>-0.34014916747812673</v>
      </c>
      <c r="BB1791" s="62">
        <f t="shared" si="585"/>
        <v>125</v>
      </c>
      <c r="BC1791" s="21">
        <f t="shared" si="586"/>
        <v>132</v>
      </c>
      <c r="BD1791" s="21">
        <f t="shared" si="587"/>
        <v>106</v>
      </c>
      <c r="BE1791" s="21">
        <f t="shared" si="588"/>
        <v>-120</v>
      </c>
      <c r="BF1791" s="94">
        <f t="shared" si="58"/>
        <v>0.44388254513261416</v>
      </c>
      <c r="BG1791" s="22">
        <f t="shared" ref="BG1791" si="767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0.43032499747192104</v>
      </c>
      <c r="BH1791" s="22">
        <f t="shared" ref="BH1791" si="768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0.48582149190924473</v>
      </c>
      <c r="BI1791" s="22">
        <f t="shared" ref="BI1791" si="769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0.54455654380998286</v>
      </c>
      <c r="BJ1791" s="21">
        <f t="shared" si="590"/>
        <v>121</v>
      </c>
      <c r="BK1791" s="21">
        <f t="shared" si="591"/>
        <v>132</v>
      </c>
      <c r="BL1791" s="21">
        <f t="shared" si="592"/>
        <v>106</v>
      </c>
      <c r="BM1791" s="21">
        <f t="shared" si="593"/>
        <v>-119</v>
      </c>
      <c r="BN1791" s="22">
        <f t="shared" si="62"/>
        <v>0.45233049023322314</v>
      </c>
      <c r="BO1791" s="22">
        <f t="shared" ref="BO1791" si="770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0.43048432387014235</v>
      </c>
      <c r="BP1791" s="22">
        <f t="shared" ref="BP1791" si="771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0.48579542726167652</v>
      </c>
      <c r="BQ1791" s="22">
        <f t="shared" ref="BQ1791" si="772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0.5443404652817132</v>
      </c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773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400"/>
        <v>CBJ Jet Greaves</v>
      </c>
      <c r="J1792" s="33" t="s">
        <v>227</v>
      </c>
      <c r="K1792" s="14">
        <v>2.96</v>
      </c>
      <c r="L1792" s="13">
        <v>0.15</v>
      </c>
      <c r="M1792" s="28">
        <v>0.1</v>
      </c>
      <c r="N1792">
        <f>IFERROR(_xlfn.XLOOKUP(A1792,Params!A:A,Params!D:D),0)</f>
        <v>0</v>
      </c>
      <c r="O1792">
        <f t="shared" ref="O1792" si="774">N1793</f>
        <v>0</v>
      </c>
      <c r="P1792" s="68">
        <f t="shared" si="565"/>
        <v>0</v>
      </c>
      <c r="Q1792">
        <f t="shared" ref="Q1792" si="775">P1793</f>
        <v>0</v>
      </c>
      <c r="R1792" s="5">
        <f t="shared" ref="R1792" si="776">N1792/W1792/X1792/Z1793/AB1793/AA1792</f>
        <v>0</v>
      </c>
      <c r="S1792" s="5">
        <f t="shared" ref="S1792" si="777">O1792/W1793/Y1792/Z1792/AA1793/AB1792</f>
        <v>0</v>
      </c>
      <c r="T1792" s="5">
        <f t="shared" ref="T1792" si="778">P1792/W1792/X1792/Z1793/AB1793</f>
        <v>0</v>
      </c>
      <c r="U1792" s="5">
        <f t="shared" ref="U1792" si="779">Q1792/W1793/Y1792/Z1792/AA1793</f>
        <v>0</v>
      </c>
      <c r="V1792" s="5">
        <f>_xlfn.XLOOKUP(H1792,'Rest - Home'!A:A,'Rest - Home'!B:B)</f>
        <v>0.95</v>
      </c>
      <c r="W1792" s="5">
        <f>_xlfn.XLOOKUP(H1792,'Rest - Home'!A:A,'Rest - Home'!C:C)</f>
        <v>0.92554174501717079</v>
      </c>
      <c r="X1792" s="5">
        <f t="shared" ref="X1792" si="780">AM1793/K1792</f>
        <v>1.0540540540540542</v>
      </c>
      <c r="Y1792" s="5">
        <f t="shared" ref="Y1792" si="781">AK1793/K1792</f>
        <v>0.92905405405405406</v>
      </c>
      <c r="Z1792" s="5">
        <f>IF(J1792="",1,(_xlfn.XLOOKUP(I1792,Goalies!B:B,Goalies!J:J)))</f>
        <v>0.97499999999999998</v>
      </c>
      <c r="AA1792" s="23">
        <f>_xlfn.XLOOKUP(E1792,Injuries!A:A,Injuries!B:B)</f>
        <v>1</v>
      </c>
      <c r="AB1792" s="23">
        <f>_xlfn.XLOOKUP(E1792,Injuries!A:A,Injuries!C:C)</f>
        <v>1</v>
      </c>
      <c r="AC1792" s="23">
        <f>_xlfn.XLOOKUP(E1792,'Game Adjustments'!A:A,'Game Adjustments'!B:B)</f>
        <v>1</v>
      </c>
      <c r="AD1792" s="23">
        <f>_xlfn.XLOOKUP(E1792,'Game Adjustments'!A:A,'Game Adjustments'!C:C)</f>
        <v>1</v>
      </c>
      <c r="AE1792" s="23">
        <f>IF(D1792="A",_xlfn.XLOOKUP(E1792,'Rest - Home'!F:F,'Rest - Home'!J:J),_xlfn.XLOOKUP(E1792,'Rest - Home'!F:F,'Rest - Home'!I:I))</f>
        <v>1</v>
      </c>
      <c r="AF1792" s="23">
        <f>IF(D1792="A",_xlfn.XLOOKUP(E1792,'Rest - Home'!F:F,'Rest - Home'!L:L),_xlfn.XLOOKUP(E1792,'Rest - Home'!F:F,'Rest - Home'!K:K))</f>
        <v>1</v>
      </c>
      <c r="AG1792" s="26">
        <v>1</v>
      </c>
      <c r="AH1792" s="26">
        <v>1</v>
      </c>
      <c r="AI1792" s="53" cm="1">
        <f t="array" ref="AI1792">MAX(IF($E$63:E1791=E1792,ROW($E$63:E1791)-MIN(ROW($E$63:E1791))+1))</f>
        <v>1716</v>
      </c>
      <c r="AJ1792" s="53" cm="1">
        <f t="array" ref="AJ1792">MAX(IF($I$105:I1791=I1792,ROW($I$105:I1791)-MIN(ROW($I$105:I1791))+1))</f>
        <v>1611</v>
      </c>
      <c r="AK1792" s="23">
        <f>IF(AI1792=0,_xlfn.XLOOKUP(E1792,'Starting GF'!A:A,'Starting GF'!B:B),INDEX($AL$63:$AL1792,AI1792))</f>
        <v>3.0448080395380712</v>
      </c>
      <c r="AL1792" s="23">
        <f t="shared" si="573"/>
        <v>3.0448080395380712</v>
      </c>
      <c r="AM1792" s="23">
        <f>IF(AI1792=0,_xlfn.XLOOKUP(E1792,'Starting GF'!A:A,'Starting GF'!C:C),INDEX($AN$63:$AN1792,AI1792))</f>
        <v>3.1180079805953529</v>
      </c>
      <c r="AN1792" s="23">
        <f t="shared" si="574"/>
        <v>3.1180079805953529</v>
      </c>
      <c r="AO1792" s="23">
        <f>IF(AJ1792=0,_xlfn.XLOOKUP(I1792,Goalies!B:B,Goalies!I:I),INDEX($AP$105:$AP1792,AJ1792))</f>
        <v>3.1809982885183388</v>
      </c>
      <c r="AP1792" s="23">
        <f t="shared" si="575"/>
        <v>3.1809982885183388</v>
      </c>
      <c r="AQ1792" s="23">
        <f t="shared" si="576"/>
        <v>3.0400577810804692</v>
      </c>
      <c r="AR1792" s="66">
        <v>-0.03</v>
      </c>
      <c r="AS1792" s="96" t="s">
        <v>1591</v>
      </c>
      <c r="AT1792" s="20">
        <f t="shared" ref="AT1792" si="782">(AK1792*V1792*X1792*Z1793*AA1792*AB1793*AC1792*AD1793*AG1792*AH1793)+AR1792</f>
        <v>3.0177030759389085</v>
      </c>
      <c r="AU1792" s="20">
        <f t="shared" ref="AU1792" si="783">AT1793</f>
        <v>2.8176610919924534</v>
      </c>
      <c r="AV1792" s="12">
        <f t="shared" ref="AV1792" si="784">AK1792*V1792*X1792*Z1793*AA1792*AB1793</f>
        <v>3.0477030759389083</v>
      </c>
      <c r="AW1792" s="12">
        <f t="shared" ref="AW1792" si="785">AV1793</f>
        <v>2.847409384709743</v>
      </c>
      <c r="AX1792" s="8">
        <f t="shared" si="581"/>
        <v>3.0177030759389085</v>
      </c>
      <c r="AY1792" s="8">
        <f t="shared" si="582"/>
        <v>2.8176610919924534</v>
      </c>
      <c r="AZ1792" s="8">
        <f t="shared" si="583"/>
        <v>5.8353641679313615</v>
      </c>
      <c r="BA1792" s="8">
        <f t="shared" si="584"/>
        <v>0.20004198394645512</v>
      </c>
      <c r="BB1792" s="62">
        <f t="shared" si="585"/>
        <v>-116</v>
      </c>
      <c r="BC1792" s="21">
        <f t="shared" si="586"/>
        <v>-115</v>
      </c>
      <c r="BD1792" s="21">
        <f t="shared" si="587"/>
        <v>110</v>
      </c>
      <c r="BE1792" s="21">
        <f t="shared" si="588"/>
        <v>137</v>
      </c>
      <c r="BF1792" s="94">
        <f t="shared" ref="BF1792" si="786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IF(AT1792&gt;AT1793, 1-_xlpm.interp, _xlpm.interp)
)</f>
        <v>0.53729141816120063</v>
      </c>
      <c r="BG1792" s="22">
        <f t="shared" si="38"/>
        <v>0.53510850708084212</v>
      </c>
      <c r="BH1792" s="22">
        <f t="shared" si="38"/>
        <v>0.47563002211016003</v>
      </c>
      <c r="BI1792" s="22">
        <f t="shared" si="38"/>
        <v>0.42167836260960678</v>
      </c>
      <c r="BJ1792" s="21">
        <f t="shared" si="590"/>
        <v>-118</v>
      </c>
      <c r="BK1792" s="21">
        <f t="shared" si="591"/>
        <v>-120</v>
      </c>
      <c r="BL1792" s="21">
        <f t="shared" si="592"/>
        <v>105</v>
      </c>
      <c r="BM1792" s="21">
        <f t="shared" si="593"/>
        <v>132</v>
      </c>
      <c r="BN1792" s="22">
        <f t="shared" ref="BN1792" si="787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IF(AV1792&gt;AV1793, 1-_xlpm.interp, _xlpm.interp)
)</f>
        <v>0.54138671276873462</v>
      </c>
      <c r="BO1792" s="22">
        <f t="shared" si="44"/>
        <v>0.54520866181801098</v>
      </c>
      <c r="BP1792" s="22">
        <f t="shared" si="44"/>
        <v>0.48683679253351664</v>
      </c>
      <c r="BQ1792" s="22">
        <f t="shared" si="44"/>
        <v>0.43145895628355702</v>
      </c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773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400"/>
        <v>STL Joel Hofer</v>
      </c>
      <c r="J1793" s="33" t="s">
        <v>233</v>
      </c>
      <c r="K1793" s="14">
        <v>2.96</v>
      </c>
      <c r="L1793" s="13">
        <v>0.15</v>
      </c>
      <c r="M1793" s="28">
        <v>0.1</v>
      </c>
      <c r="N1793">
        <f>IFERROR(_xlfn.XLOOKUP(A1793,Params!A:A,Params!D:D),0)</f>
        <v>0</v>
      </c>
      <c r="O1793">
        <f t="shared" ref="O1793" si="788">N1792</f>
        <v>0</v>
      </c>
      <c r="P1793" s="68">
        <f t="shared" si="565"/>
        <v>0</v>
      </c>
      <c r="Q1793">
        <f t="shared" ref="Q1793" si="789">P1792</f>
        <v>0</v>
      </c>
      <c r="R1793" s="5">
        <f t="shared" ref="R1793" si="790">N1793/W1793/X1793/Z1792/AB1792/AA1793</f>
        <v>0</v>
      </c>
      <c r="S1793" s="5">
        <f t="shared" ref="S1793" si="791">O1793/W1792/Y1793/Z1793/AA1792/AB1793</f>
        <v>0</v>
      </c>
      <c r="T1793" s="5">
        <f t="shared" ref="T1793" si="792">P1793/W1793/X1793/Z1792/AB1792</f>
        <v>0</v>
      </c>
      <c r="U1793" s="5">
        <f t="shared" ref="U1793" si="793">Q1793/W1792/Y1793/Z1793/AA1792</f>
        <v>0</v>
      </c>
      <c r="V1793" s="5">
        <f>_xlfn.XLOOKUP(H1793,'Rest - Home'!A:A,'Rest - Home'!B:B)</f>
        <v>1.05</v>
      </c>
      <c r="W1793" s="5">
        <f>_xlfn.XLOOKUP(H1793,'Rest - Home'!A:A,'Rest - Home'!C:C)</f>
        <v>1.0725047827848808</v>
      </c>
      <c r="X1793" s="5">
        <f t="shared" ref="X1793" si="794">AM1792/K1793</f>
        <v>1.053381074525457</v>
      </c>
      <c r="Y1793" s="5">
        <f t="shared" ref="Y1793" si="795">AK1792/K1793</f>
        <v>1.0286513647088078</v>
      </c>
      <c r="Z1793" s="5">
        <f>IF(J1793="",1,(_xlfn.XLOOKUP(I1793,Goalies!B:B,Goalies!J:J)))</f>
        <v>0.98</v>
      </c>
      <c r="AA1793" s="23">
        <f>_xlfn.XLOOKUP(E1793,Injuries!A:A,Injuries!B:B)</f>
        <v>0.94</v>
      </c>
      <c r="AB1793" s="23">
        <f>_xlfn.XLOOKUP(E1793,Injuries!A:A,Injuries!C:C)</f>
        <v>1.02</v>
      </c>
      <c r="AC1793" s="23">
        <f>_xlfn.XLOOKUP(E1793,'Game Adjustments'!A:A,'Game Adjustments'!B:B)</f>
        <v>1</v>
      </c>
      <c r="AD1793" s="23">
        <f>_xlfn.XLOOKUP(E1793,'Game Adjustments'!A:A,'Game Adjustments'!C:C)</f>
        <v>1</v>
      </c>
      <c r="AE1793" s="23">
        <f>IF(D1793="A",_xlfn.XLOOKUP(E1793,'Rest - Home'!F:F,'Rest - Home'!J:J),_xlfn.XLOOKUP(E1793,'Rest - Home'!F:F,'Rest - Home'!I:I))</f>
        <v>1</v>
      </c>
      <c r="AF1793" s="23">
        <f>IF(D1793="A",_xlfn.XLOOKUP(E1793,'Rest - Home'!F:F,'Rest - Home'!L:L),_xlfn.XLOOKUP(E1793,'Rest - Home'!F:F,'Rest - Home'!K:K))</f>
        <v>1</v>
      </c>
      <c r="AG1793" s="26">
        <v>1</v>
      </c>
      <c r="AH1793" s="26">
        <v>1</v>
      </c>
      <c r="AI1793" s="53" cm="1">
        <f t="array" ref="AI1793">MAX(IF($E$63:E1792=E1793,ROW($E$63:E1792)-MIN(ROW($E$63:E1792))+1))</f>
        <v>1707</v>
      </c>
      <c r="AJ1793" s="53" cm="1">
        <f t="array" ref="AJ1793">MAX(IF($I$105:I1792=I1793,ROW($I$105:I1792)-MIN(ROW($I$105:I1792))+1))</f>
        <v>1665</v>
      </c>
      <c r="AK1793" s="23">
        <f>IF(AI1793=0,_xlfn.XLOOKUP(E1793,'Starting GF'!A:A,'Starting GF'!B:B),INDEX($AL$63:$AL1793,AI1793))</f>
        <v>2.75</v>
      </c>
      <c r="AL1793" s="23">
        <f t="shared" si="573"/>
        <v>2.75</v>
      </c>
      <c r="AM1793" s="23">
        <f>IF(AI1793=0,_xlfn.XLOOKUP(E1793,'Starting GF'!A:A,'Starting GF'!C:C),INDEX($AN$63:$AN1793,AI1793))</f>
        <v>3.12</v>
      </c>
      <c r="AN1793" s="23">
        <f t="shared" si="574"/>
        <v>3.12</v>
      </c>
      <c r="AO1793" s="23">
        <f>IF(AJ1793=0,_xlfn.XLOOKUP(I1793,Goalies!B:B,Goalies!I:I),INDEX($AP$105:$AP1793,AJ1793))</f>
        <v>3.0878333488301917</v>
      </c>
      <c r="AP1793" s="23">
        <f t="shared" si="575"/>
        <v>3.0878333488301917</v>
      </c>
      <c r="AQ1793" s="23">
        <f t="shared" si="576"/>
        <v>3.0575999999999999</v>
      </c>
      <c r="AR1793" s="66">
        <v>0.03</v>
      </c>
      <c r="AS1793" s="96" t="s">
        <v>1591</v>
      </c>
      <c r="AT1793" s="20">
        <f t="shared" ref="AT1793" si="796">(AK1793*V1793*X1793*Z1792*AA1793*AB1792*AC1793*AD1792*AG1793*AH1792)+AR1793</f>
        <v>2.8176610919924534</v>
      </c>
      <c r="AU1793" s="20">
        <f t="shared" ref="AU1793" si="797">AT1792</f>
        <v>3.0177030759389085</v>
      </c>
      <c r="AV1793" s="12">
        <f t="shared" ref="AV1793" si="798">AK1793*W1793*X1793*Z1792*AA1793*AB1792</f>
        <v>2.847409384709743</v>
      </c>
      <c r="AW1793" s="12">
        <f t="shared" ref="AW1793" si="799">AV1792</f>
        <v>3.0477030759389083</v>
      </c>
      <c r="AX1793" s="8">
        <f t="shared" si="581"/>
        <v>2.8176610919924534</v>
      </c>
      <c r="AY1793" s="8">
        <f t="shared" si="582"/>
        <v>3.0177030759389085</v>
      </c>
      <c r="AZ1793" s="8">
        <f t="shared" si="583"/>
        <v>5.8353641679313615</v>
      </c>
      <c r="BA1793" s="8">
        <f t="shared" si="584"/>
        <v>-0.20004198394645512</v>
      </c>
      <c r="BB1793" s="62">
        <f t="shared" si="585"/>
        <v>116</v>
      </c>
      <c r="BC1793" s="21">
        <f t="shared" si="586"/>
        <v>115</v>
      </c>
      <c r="BD1793" s="21">
        <f t="shared" si="587"/>
        <v>-110</v>
      </c>
      <c r="BE1793" s="21">
        <f t="shared" si="588"/>
        <v>-137</v>
      </c>
      <c r="BF1793" s="94">
        <f t="shared" si="58"/>
        <v>0.46270858183879937</v>
      </c>
      <c r="BG1793" s="22">
        <f t="shared" ref="BG1793" si="800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0.46489149291915788</v>
      </c>
      <c r="BH1793" s="22">
        <f t="shared" ref="BH1793" si="801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0.52436997788983997</v>
      </c>
      <c r="BI1793" s="22">
        <f t="shared" ref="BI1793" si="802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0.57832163739039322</v>
      </c>
      <c r="BJ1793" s="21">
        <f t="shared" si="590"/>
        <v>118</v>
      </c>
      <c r="BK1793" s="21">
        <f t="shared" si="591"/>
        <v>120</v>
      </c>
      <c r="BL1793" s="21">
        <f t="shared" si="592"/>
        <v>-105</v>
      </c>
      <c r="BM1793" s="21">
        <f t="shared" si="593"/>
        <v>-132</v>
      </c>
      <c r="BN1793" s="22">
        <f t="shared" si="62"/>
        <v>0.45861328723126538</v>
      </c>
      <c r="BO1793" s="22">
        <f t="shared" ref="BO1793" si="803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0.45479133818198897</v>
      </c>
      <c r="BP1793" s="22">
        <f t="shared" ref="BP1793" si="804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0.51316320746648336</v>
      </c>
      <c r="BQ1793" s="22">
        <f t="shared" ref="BQ1793" si="805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0.56854104371644298</v>
      </c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773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400"/>
        <v xml:space="preserve">MTL </v>
      </c>
      <c r="K1794" s="14">
        <v>2.96</v>
      </c>
      <c r="L1794" s="13">
        <v>0.15</v>
      </c>
      <c r="M1794" s="28">
        <v>0.1</v>
      </c>
      <c r="N1794">
        <f>IFERROR(_xlfn.XLOOKUP(A1794,Params!A:A,Params!D:D),0)</f>
        <v>0</v>
      </c>
      <c r="O1794">
        <f t="shared" ref="O1794" si="806">N1795</f>
        <v>0</v>
      </c>
      <c r="P1794" s="68">
        <f t="shared" si="565"/>
        <v>0</v>
      </c>
      <c r="Q1794">
        <f t="shared" ref="Q1794" si="807">P1795</f>
        <v>0</v>
      </c>
      <c r="R1794" s="5">
        <f t="shared" ref="R1794" si="808">N1794/W1794/X1794/Z1795/AB1795/AA1794</f>
        <v>0</v>
      </c>
      <c r="S1794" s="5">
        <f t="shared" ref="S1794" si="809">O1794/W1795/Y1794/Z1794/AA1795/AB1794</f>
        <v>0</v>
      </c>
      <c r="T1794" s="5">
        <f t="shared" ref="T1794" si="810">P1794/W1794/X1794/Z1795/AB1795</f>
        <v>0</v>
      </c>
      <c r="U1794" s="5">
        <f t="shared" ref="U1794" si="811">Q1794/W1795/Y1794/Z1794/AA1795</f>
        <v>0</v>
      </c>
      <c r="V1794" s="5">
        <f>_xlfn.XLOOKUP(H1794,'Rest - Home'!A:A,'Rest - Home'!B:B)</f>
        <v>0.95</v>
      </c>
      <c r="W1794" s="5">
        <f>_xlfn.XLOOKUP(H1794,'Rest - Home'!A:A,'Rest - Home'!C:C)</f>
        <v>0.95302926576458757</v>
      </c>
      <c r="X1794" s="5">
        <f t="shared" ref="X1794" si="812">AM1795/K1794</f>
        <v>1.0316303695760378</v>
      </c>
      <c r="Y1794" s="5">
        <f t="shared" ref="Y1794" si="813">AK1795/K1794</f>
        <v>1.0743243243243243</v>
      </c>
      <c r="Z1794" s="5">
        <f>IF(J1794="",1,(_xlfn.XLOOKUP(I1794,Goalies!B:B,Goalies!J:J)))</f>
        <v>1</v>
      </c>
      <c r="AA1794" s="23">
        <f>_xlfn.XLOOKUP(E1794,Injuries!A:A,Injuries!B:B)</f>
        <v>0.98</v>
      </c>
      <c r="AB1794" s="23">
        <f>_xlfn.XLOOKUP(E1794,Injuries!A:A,Injuries!C:C)</f>
        <v>1</v>
      </c>
      <c r="AC1794" s="23">
        <f>_xlfn.XLOOKUP(E1794,'Game Adjustments'!A:A,'Game Adjustments'!B:B)</f>
        <v>1</v>
      </c>
      <c r="AD1794" s="23">
        <f>_xlfn.XLOOKUP(E1794,'Game Adjustments'!A:A,'Game Adjustments'!C:C)</f>
        <v>1</v>
      </c>
      <c r="AE1794" s="23">
        <f>IF(D1794="A",_xlfn.XLOOKUP(E1794,'Rest - Home'!F:F,'Rest - Home'!J:J),_xlfn.XLOOKUP(E1794,'Rest - Home'!F:F,'Rest - Home'!I:I))</f>
        <v>1</v>
      </c>
      <c r="AF1794" s="23">
        <f>IF(D1794="A",_xlfn.XLOOKUP(E1794,'Rest - Home'!F:F,'Rest - Home'!L:L),_xlfn.XLOOKUP(E1794,'Rest - Home'!F:F,'Rest - Home'!K:K))</f>
        <v>1</v>
      </c>
      <c r="AG1794" s="26">
        <v>1</v>
      </c>
      <c r="AH1794" s="26">
        <v>1</v>
      </c>
      <c r="AI1794" s="53" cm="1">
        <f t="array" ref="AI1794">MAX(IF($E$63:E1793=E1794,ROW($E$63:E1793)-MIN(ROW($E$63:E1793))+1))</f>
        <v>1689</v>
      </c>
      <c r="AJ1794" s="53" cm="1">
        <f t="array" ref="AJ1794">MAX(IF($I$105:I1793=I1794,ROW($I$105:I1793)-MIN(ROW($I$105:I1793))+1))</f>
        <v>0</v>
      </c>
      <c r="AK1794" s="23">
        <f>IF(AI1794=0,_xlfn.XLOOKUP(E1794,'Starting GF'!A:A,'Starting GF'!B:B),INDEX($AL$63:$AL1794,AI1794))</f>
        <v>3.15</v>
      </c>
      <c r="AL1794" s="23">
        <f t="shared" si="573"/>
        <v>3.15</v>
      </c>
      <c r="AM1794" s="23">
        <f>IF(AI1794=0,_xlfn.XLOOKUP(E1794,'Starting GF'!A:A,'Starting GF'!C:C),INDEX($AN$63:$AN1794,AI1794))</f>
        <v>3.09</v>
      </c>
      <c r="AN1794" s="23">
        <f t="shared" si="574"/>
        <v>3.09</v>
      </c>
      <c r="AO1794" s="23" t="e">
        <f>IF(AJ1794=0,_xlfn.XLOOKUP(I1794,Goalies!B:B,Goalies!I:I),INDEX($AP$105:$AP1794,AJ1794))</f>
        <v>#N/A</v>
      </c>
      <c r="AP1794" s="23" t="e">
        <f t="shared" si="575"/>
        <v>#N/A</v>
      </c>
      <c r="AQ1794" s="23">
        <f t="shared" si="576"/>
        <v>3.09</v>
      </c>
      <c r="AR1794" s="66">
        <v>0</v>
      </c>
      <c r="AS1794" s="96" t="s">
        <v>1591</v>
      </c>
      <c r="AT1794" s="20">
        <f t="shared" ref="AT1794" si="814">(AK1794*V1794*X1794*Z1795*AA1794*AB1795*AC1794*AD1795*AG1794*AH1795)+AR1794</f>
        <v>3.0707919653872242</v>
      </c>
      <c r="AU1794" s="20">
        <f t="shared" ref="AU1794" si="815">AT1795</f>
        <v>3.3920307972972976</v>
      </c>
      <c r="AV1794" s="12">
        <f t="shared" ref="AV1794" si="816">AK1794*V1794*X1794*Z1795*AA1794*AB1795</f>
        <v>3.0707919653872242</v>
      </c>
      <c r="AW1794" s="12">
        <f t="shared" ref="AW1794" si="817">AV1795</f>
        <v>3.3957678633355011</v>
      </c>
      <c r="AX1794" s="8">
        <f t="shared" si="581"/>
        <v>3.0707919653872242</v>
      </c>
      <c r="AY1794" s="8">
        <f t="shared" si="582"/>
        <v>3.3920307972972976</v>
      </c>
      <c r="AZ1794" s="8">
        <f t="shared" si="583"/>
        <v>6.4628227626845218</v>
      </c>
      <c r="BA1794" s="8">
        <f t="shared" si="584"/>
        <v>-0.32123883191007341</v>
      </c>
      <c r="BB1794" s="62">
        <f t="shared" si="585"/>
        <v>124</v>
      </c>
      <c r="BC1794" s="21">
        <f t="shared" si="586"/>
        <v>-173</v>
      </c>
      <c r="BD1794" s="21">
        <f t="shared" si="587"/>
        <v>-142</v>
      </c>
      <c r="BE1794" s="21">
        <f t="shared" si="588"/>
        <v>-109</v>
      </c>
      <c r="BF1794" s="94">
        <f t="shared" ref="BF1794" si="818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IF(AT1794&gt;AT1795, 1-_xlpm.interp, _xlpm.interp)
)</f>
        <v>0.4459458406089325</v>
      </c>
      <c r="BG1794" s="22">
        <f t="shared" si="38"/>
        <v>0.63334381884920443</v>
      </c>
      <c r="BH1794" s="22">
        <f t="shared" si="38"/>
        <v>0.58718837450387462</v>
      </c>
      <c r="BI1794" s="22">
        <f t="shared" si="38"/>
        <v>0.52153982646392782</v>
      </c>
      <c r="BJ1794" s="21">
        <f t="shared" si="590"/>
        <v>125</v>
      </c>
      <c r="BK1794" s="21">
        <f t="shared" si="591"/>
        <v>-173</v>
      </c>
      <c r="BL1794" s="21">
        <f t="shared" si="592"/>
        <v>-143</v>
      </c>
      <c r="BM1794" s="21">
        <f t="shared" si="593"/>
        <v>-109</v>
      </c>
      <c r="BN1794" s="22">
        <f t="shared" ref="BN1794" si="819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IF(AV1794&gt;AV1795, 1-_xlpm.interp, _xlpm.interp)
)</f>
        <v>0.44530905163288326</v>
      </c>
      <c r="BO1794" s="22">
        <f t="shared" si="44"/>
        <v>0.63387823344638883</v>
      </c>
      <c r="BP1794" s="22">
        <f t="shared" si="44"/>
        <v>0.58776395047264485</v>
      </c>
      <c r="BQ1794" s="22">
        <f t="shared" si="44"/>
        <v>0.52201872539578198</v>
      </c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773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400"/>
        <v>BUF Ukko-Pekka Luukkonen</v>
      </c>
      <c r="J1795" s="33" t="s">
        <v>225</v>
      </c>
      <c r="K1795" s="14">
        <v>2.96</v>
      </c>
      <c r="L1795" s="13">
        <v>0.15</v>
      </c>
      <c r="M1795" s="28">
        <v>0.1</v>
      </c>
      <c r="N1795">
        <f>IFERROR(_xlfn.XLOOKUP(A1795,Params!A:A,Params!D:D),0)</f>
        <v>0</v>
      </c>
      <c r="O1795">
        <f t="shared" ref="O1795" si="820">N1794</f>
        <v>0</v>
      </c>
      <c r="P1795" s="68">
        <f t="shared" si="565"/>
        <v>0</v>
      </c>
      <c r="Q1795">
        <f t="shared" ref="Q1795" si="821">P1794</f>
        <v>0</v>
      </c>
      <c r="R1795" s="5">
        <f t="shared" ref="R1795" si="822">N1795/W1795/X1795/Z1794/AB1794/AA1795</f>
        <v>0</v>
      </c>
      <c r="S1795" s="5">
        <f t="shared" ref="S1795" si="823">O1795/W1794/Y1795/Z1795/AA1794/AB1795</f>
        <v>0</v>
      </c>
      <c r="T1795" s="5">
        <f t="shared" ref="T1795" si="824">P1795/W1795/X1795/Z1794/AB1794</f>
        <v>0</v>
      </c>
      <c r="U1795" s="5">
        <f t="shared" ref="U1795" si="825">Q1795/W1794/Y1795/Z1795/AA1794</f>
        <v>0</v>
      </c>
      <c r="V1795" s="5">
        <f>_xlfn.XLOOKUP(H1795,'Rest - Home'!A:A,'Rest - Home'!B:B)</f>
        <v>1.048</v>
      </c>
      <c r="W1795" s="5">
        <f>_xlfn.XLOOKUP(H1795,'Rest - Home'!A:A,'Rest - Home'!C:C)</f>
        <v>1.0491546019013618</v>
      </c>
      <c r="X1795" s="5">
        <f t="shared" ref="X1795" si="826">AM1794/K1795</f>
        <v>1.0439189189189189</v>
      </c>
      <c r="Y1795" s="5">
        <f t="shared" ref="Y1795" si="827">AK1794/K1795</f>
        <v>1.0641891891891893</v>
      </c>
      <c r="Z1795" s="5">
        <f>IF(J1795="",1,(_xlfn.XLOOKUP(I1795,Goalies!B:B,Goalies!J:J)))</f>
        <v>1.0149999999999999</v>
      </c>
      <c r="AA1795" s="23">
        <f>_xlfn.XLOOKUP(E1795,Injuries!A:A,Injuries!B:B)</f>
        <v>0.97499999999999998</v>
      </c>
      <c r="AB1795" s="23">
        <f>_xlfn.XLOOKUP(E1795,Injuries!A:A,Injuries!C:C)</f>
        <v>1</v>
      </c>
      <c r="AC1795" s="23">
        <f>_xlfn.XLOOKUP(E1795,'Game Adjustments'!A:A,'Game Adjustments'!B:B)</f>
        <v>1</v>
      </c>
      <c r="AD1795" s="23">
        <f>_xlfn.XLOOKUP(E1795,'Game Adjustments'!A:A,'Game Adjustments'!C:C)</f>
        <v>1</v>
      </c>
      <c r="AE1795" s="23">
        <f>IF(D1795="A",_xlfn.XLOOKUP(E1795,'Rest - Home'!F:F,'Rest - Home'!J:J),_xlfn.XLOOKUP(E1795,'Rest - Home'!F:F,'Rest - Home'!I:I))</f>
        <v>1</v>
      </c>
      <c r="AF1795" s="23">
        <f>IF(D1795="A",_xlfn.XLOOKUP(E1795,'Rest - Home'!F:F,'Rest - Home'!L:L),_xlfn.XLOOKUP(E1795,'Rest - Home'!F:F,'Rest - Home'!K:K))</f>
        <v>1</v>
      </c>
      <c r="AG1795" s="26">
        <v>1</v>
      </c>
      <c r="AH1795" s="26">
        <v>1</v>
      </c>
      <c r="AI1795" s="53" cm="1">
        <f t="array" ref="AI1795">MAX(IF($E$63:E1794=E1795,ROW($E$63:E1794)-MIN(ROW($E$63:E1794))+1))</f>
        <v>1691</v>
      </c>
      <c r="AJ1795" s="53" cm="1">
        <f t="array" ref="AJ1795">MAX(IF($I$105:I1794=I1795,ROW($I$105:I1794)-MIN(ROW($I$105:I1794))+1))</f>
        <v>1618</v>
      </c>
      <c r="AK1795" s="23">
        <f>IF(AI1795=0,_xlfn.XLOOKUP(E1795,'Starting GF'!A:A,'Starting GF'!B:B),INDEX($AL$63:$AL1795,AI1795))</f>
        <v>3.18</v>
      </c>
      <c r="AL1795" s="23">
        <f t="shared" si="573"/>
        <v>3.18</v>
      </c>
      <c r="AM1795" s="23">
        <f>IF(AI1795=0,_xlfn.XLOOKUP(E1795,'Starting GF'!A:A,'Starting GF'!C:C),INDEX($AN$63:$AN1795,AI1795))</f>
        <v>3.053625893945072</v>
      </c>
      <c r="AN1795" s="23">
        <f t="shared" si="574"/>
        <v>3.053625893945072</v>
      </c>
      <c r="AO1795" s="23">
        <f>IF(AJ1795=0,_xlfn.XLOOKUP(I1795,Goalies!B:B,Goalies!I:I),INDEX($AP$105:$AP1795,AJ1795))</f>
        <v>3.1529585828098292</v>
      </c>
      <c r="AP1795" s="23">
        <f t="shared" si="575"/>
        <v>3.1529585828098292</v>
      </c>
      <c r="AQ1795" s="23">
        <f t="shared" si="576"/>
        <v>3.0994302823542479</v>
      </c>
      <c r="AR1795" s="66">
        <v>0</v>
      </c>
      <c r="AS1795" s="96" t="s">
        <v>1591</v>
      </c>
      <c r="AT1795" s="20">
        <f t="shared" ref="AT1795" si="828">(AK1795*V1795*X1795*Z1794*AA1795*AB1794*AC1795*AD1794*AG1795*AH1794)+AR1795</f>
        <v>3.3920307972972976</v>
      </c>
      <c r="AU1795" s="20">
        <f t="shared" ref="AU1795" si="829">AT1794</f>
        <v>3.0707919653872242</v>
      </c>
      <c r="AV1795" s="12">
        <f t="shared" ref="AV1795" si="830">AK1795*W1795*X1795*Z1794*AA1795*AB1794</f>
        <v>3.3957678633355011</v>
      </c>
      <c r="AW1795" s="12">
        <f t="shared" ref="AW1795" si="831">AV1794</f>
        <v>3.0707919653872242</v>
      </c>
      <c r="AX1795" s="8">
        <f t="shared" si="581"/>
        <v>3.3920307972972976</v>
      </c>
      <c r="AY1795" s="8">
        <f t="shared" si="582"/>
        <v>3.0707919653872242</v>
      </c>
      <c r="AZ1795" s="8">
        <f t="shared" si="583"/>
        <v>6.4628227626845218</v>
      </c>
      <c r="BA1795" s="8">
        <f t="shared" si="584"/>
        <v>0.32123883191007341</v>
      </c>
      <c r="BB1795" s="62">
        <f t="shared" si="585"/>
        <v>-124</v>
      </c>
      <c r="BC1795" s="21">
        <f t="shared" si="586"/>
        <v>173</v>
      </c>
      <c r="BD1795" s="21">
        <f t="shared" si="587"/>
        <v>142</v>
      </c>
      <c r="BE1795" s="21">
        <f t="shared" si="588"/>
        <v>109</v>
      </c>
      <c r="BF1795" s="94">
        <f t="shared" si="58"/>
        <v>0.5540541593910675</v>
      </c>
      <c r="BG1795" s="22">
        <f t="shared" ref="BG1795" si="832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0.36665618115079557</v>
      </c>
      <c r="BH1795" s="22">
        <f t="shared" ref="BH1795" si="833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0.41281162549612538</v>
      </c>
      <c r="BI1795" s="22">
        <f t="shared" ref="BI1795" si="834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0.47846017353607218</v>
      </c>
      <c r="BJ1795" s="21">
        <f t="shared" si="590"/>
        <v>-125</v>
      </c>
      <c r="BK1795" s="21">
        <f t="shared" si="591"/>
        <v>173</v>
      </c>
      <c r="BL1795" s="21">
        <f t="shared" si="592"/>
        <v>143</v>
      </c>
      <c r="BM1795" s="21">
        <f t="shared" si="593"/>
        <v>109</v>
      </c>
      <c r="BN1795" s="22">
        <f t="shared" si="62"/>
        <v>0.55469094836711674</v>
      </c>
      <c r="BO1795" s="22">
        <f t="shared" ref="BO1795" si="835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0.36612176655361123</v>
      </c>
      <c r="BP1795" s="22">
        <f t="shared" ref="BP1795" si="836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0.4122360495273551</v>
      </c>
      <c r="BQ1795" s="22">
        <f t="shared" ref="BQ1795" si="837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0.47798127460421808</v>
      </c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773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400"/>
        <v>NSH Juuse Saros</v>
      </c>
      <c r="J1796" s="33" t="s">
        <v>172</v>
      </c>
      <c r="K1796" s="14">
        <v>2.96</v>
      </c>
      <c r="L1796" s="13">
        <v>0.15</v>
      </c>
      <c r="M1796" s="28">
        <v>0.1</v>
      </c>
      <c r="N1796">
        <f>IFERROR(_xlfn.XLOOKUP(A1796,Params!A:A,Params!D:D),0)</f>
        <v>0</v>
      </c>
      <c r="O1796">
        <f t="shared" ref="O1796" si="838">N1797</f>
        <v>0</v>
      </c>
      <c r="P1796" s="68">
        <f t="shared" si="565"/>
        <v>0</v>
      </c>
      <c r="Q1796">
        <f t="shared" ref="Q1796" si="839">P1797</f>
        <v>0</v>
      </c>
      <c r="R1796" s="5">
        <f t="shared" ref="R1796" si="840">N1796/W1796/X1796/Z1797/AB1797/AA1796</f>
        <v>0</v>
      </c>
      <c r="S1796" s="5">
        <f t="shared" ref="S1796" si="841">O1796/W1797/Y1796/Z1796/AA1797/AB1796</f>
        <v>0</v>
      </c>
      <c r="T1796" s="5">
        <f t="shared" ref="T1796" si="842">P1796/W1796/X1796/Z1797/AB1797</f>
        <v>0</v>
      </c>
      <c r="U1796" s="5">
        <f t="shared" ref="U1796" si="843">Q1796/W1797/Y1796/Z1796/AA1797</f>
        <v>0</v>
      </c>
      <c r="V1796" s="5">
        <f>_xlfn.XLOOKUP(H1796,'Rest - Home'!A:A,'Rest - Home'!B:B)</f>
        <v>0.95</v>
      </c>
      <c r="W1796" s="5">
        <f>_xlfn.XLOOKUP(H1796,'Rest - Home'!A:A,'Rest - Home'!C:C)</f>
        <v>0.95302926576458757</v>
      </c>
      <c r="X1796" s="5">
        <f t="shared" ref="X1796" si="844">AM1797/K1796</f>
        <v>1.0111325013515426</v>
      </c>
      <c r="Y1796" s="5">
        <f t="shared" ref="Y1796" si="845">AK1797/K1796</f>
        <v>0.97743819092732842</v>
      </c>
      <c r="Z1796" s="5">
        <f>IF(J1796="",1,(_xlfn.XLOOKUP(I1796,Goalies!B:B,Goalies!J:J)))</f>
        <v>0.99094124800379646</v>
      </c>
      <c r="AA1796" s="23">
        <f>_xlfn.XLOOKUP(E1796,Injuries!A:A,Injuries!B:B)</f>
        <v>1</v>
      </c>
      <c r="AB1796" s="23">
        <f>_xlfn.XLOOKUP(E1796,Injuries!A:A,Injuries!C:C)</f>
        <v>1</v>
      </c>
      <c r="AC1796" s="23">
        <f>_xlfn.XLOOKUP(E1796,'Game Adjustments'!A:A,'Game Adjustments'!B:B)</f>
        <v>1</v>
      </c>
      <c r="AD1796" s="23">
        <f>_xlfn.XLOOKUP(E1796,'Game Adjustments'!A:A,'Game Adjustments'!C:C)</f>
        <v>1</v>
      </c>
      <c r="AE1796" s="23">
        <f>IF(D1796="A",_xlfn.XLOOKUP(E1796,'Rest - Home'!F:F,'Rest - Home'!J:J),_xlfn.XLOOKUP(E1796,'Rest - Home'!F:F,'Rest - Home'!I:I))</f>
        <v>1</v>
      </c>
      <c r="AF1796" s="23">
        <f>IF(D1796="A",_xlfn.XLOOKUP(E1796,'Rest - Home'!F:F,'Rest - Home'!L:L),_xlfn.XLOOKUP(E1796,'Rest - Home'!F:F,'Rest - Home'!K:K))</f>
        <v>1</v>
      </c>
      <c r="AG1796" s="26">
        <v>1</v>
      </c>
      <c r="AH1796" s="26">
        <v>1</v>
      </c>
      <c r="AI1796" s="53" cm="1">
        <f t="array" ref="AI1796">MAX(IF($E$63:E1795=E1796,ROW($E$63:E1795)-MIN(ROW($E$63:E1795))+1))</f>
        <v>1692</v>
      </c>
      <c r="AJ1796" s="53" cm="1">
        <f t="array" ref="AJ1796">MAX(IF($I$105:I1795=I1796,ROW($I$105:I1795)-MIN(ROW($I$105:I1795))+1))</f>
        <v>1622</v>
      </c>
      <c r="AK1796" s="23">
        <f>IF(AI1796=0,_xlfn.XLOOKUP(E1796,'Starting GF'!A:A,'Starting GF'!B:B),INDEX($AL$63:$AL1796,AI1796))</f>
        <v>2.8913453487959719</v>
      </c>
      <c r="AL1796" s="23">
        <f t="shared" si="573"/>
        <v>2.8913453487959719</v>
      </c>
      <c r="AM1796" s="23">
        <f>IF(AI1796=0,_xlfn.XLOOKUP(E1796,'Starting GF'!A:A,'Starting GF'!C:C),INDEX($AN$63:$AN1796,AI1796))</f>
        <v>3.1364358466663873</v>
      </c>
      <c r="AN1796" s="23">
        <f t="shared" si="574"/>
        <v>3.1364358466663873</v>
      </c>
      <c r="AO1796" s="23">
        <f>IF(AJ1796=0,_xlfn.XLOOKUP(I1796,Goalies!B:B,Goalies!I:I),INDEX($AP$105:$AP1796,AJ1796))</f>
        <v>3.1546841239049663</v>
      </c>
      <c r="AP1796" s="23">
        <f t="shared" si="575"/>
        <v>3.1546841239049663</v>
      </c>
      <c r="AQ1796" s="23">
        <f t="shared" si="576"/>
        <v>3.1080236521794338</v>
      </c>
      <c r="AR1796" s="66">
        <v>0</v>
      </c>
      <c r="AS1796" s="96" t="s">
        <v>1591</v>
      </c>
      <c r="AT1796" s="20">
        <f t="shared" ref="AT1796" si="846">(AK1796*V1796*X1796*Z1797*AA1796*AB1797*AC1796*AD1797*AG1796*AH1797)+AR1796</f>
        <v>2.7209762532404556</v>
      </c>
      <c r="AU1796" s="20">
        <f t="shared" ref="AU1796" si="847">AT1797</f>
        <v>3.0882086567696732</v>
      </c>
      <c r="AV1796" s="12">
        <f t="shared" ref="AV1796" si="848">AK1796*V1796*X1796*Z1797*AA1796*AB1797</f>
        <v>2.7209762532404556</v>
      </c>
      <c r="AW1796" s="12">
        <f t="shared" ref="AW1796" si="849">AV1797</f>
        <v>3.0916109960701585</v>
      </c>
      <c r="AX1796" s="8">
        <f t="shared" si="581"/>
        <v>2.7209762532404556</v>
      </c>
      <c r="AY1796" s="8">
        <f t="shared" si="582"/>
        <v>3.0882086567696732</v>
      </c>
      <c r="AZ1796" s="8">
        <f t="shared" si="583"/>
        <v>5.8091849100101287</v>
      </c>
      <c r="BA1796" s="8">
        <f t="shared" si="584"/>
        <v>-0.3672324035292176</v>
      </c>
      <c r="BB1796" s="62">
        <f t="shared" si="585"/>
        <v>128</v>
      </c>
      <c r="BC1796" s="21">
        <f t="shared" si="586"/>
        <v>-113</v>
      </c>
      <c r="BD1796" s="21">
        <f t="shared" si="587"/>
        <v>112</v>
      </c>
      <c r="BE1796" s="21">
        <f t="shared" si="588"/>
        <v>139</v>
      </c>
      <c r="BF1796" s="94">
        <f t="shared" ref="BF1796" si="850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IF(AT1796&gt;AT1797, 1-_xlpm.interp, _xlpm.interp)
)</f>
        <v>0.43823747570845806</v>
      </c>
      <c r="BG1796" s="22">
        <f t="shared" si="38"/>
        <v>0.53116690423939728</v>
      </c>
      <c r="BH1796" s="22">
        <f t="shared" si="38"/>
        <v>0.47150794421686704</v>
      </c>
      <c r="BI1796" s="22">
        <f t="shared" si="38"/>
        <v>0.41828713119402694</v>
      </c>
      <c r="BJ1796" s="21">
        <f t="shared" si="590"/>
        <v>128</v>
      </c>
      <c r="BK1796" s="21">
        <f t="shared" si="591"/>
        <v>-114</v>
      </c>
      <c r="BL1796" s="21">
        <f t="shared" si="592"/>
        <v>112</v>
      </c>
      <c r="BM1796" s="21">
        <f t="shared" si="593"/>
        <v>139</v>
      </c>
      <c r="BN1796" s="22">
        <f t="shared" ref="BN1796" si="851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IF(AV1796&gt;AV1797, 1-_xlpm.interp, _xlpm.interp)
)</f>
        <v>0.43784741142225492</v>
      </c>
      <c r="BO1796" s="22">
        <f t="shared" si="44"/>
        <v>0.53178752324561906</v>
      </c>
      <c r="BP1796" s="22">
        <f t="shared" si="44"/>
        <v>0.47222966486026086</v>
      </c>
      <c r="BQ1796" s="22">
        <f t="shared" si="44"/>
        <v>0.41894497484430182</v>
      </c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773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400"/>
        <v>NYI Ilya Sorokin</v>
      </c>
      <c r="J1797" s="33" t="s">
        <v>175</v>
      </c>
      <c r="K1797" s="14">
        <v>2.96</v>
      </c>
      <c r="L1797" s="13">
        <v>0.15</v>
      </c>
      <c r="M1797" s="28">
        <v>0.1</v>
      </c>
      <c r="N1797">
        <f>IFERROR(_xlfn.XLOOKUP(A1797,Params!A:A,Params!D:D),0)</f>
        <v>0</v>
      </c>
      <c r="O1797">
        <f t="shared" ref="O1797" si="852">N1796</f>
        <v>0</v>
      </c>
      <c r="P1797" s="68">
        <f t="shared" si="565"/>
        <v>0</v>
      </c>
      <c r="Q1797">
        <f t="shared" ref="Q1797" si="853">P1796</f>
        <v>0</v>
      </c>
      <c r="R1797" s="5">
        <f t="shared" ref="R1797" si="854">N1797/W1797/X1797/Z1796/AB1796/AA1797</f>
        <v>0</v>
      </c>
      <c r="S1797" s="5">
        <f t="shared" ref="S1797" si="855">O1797/W1796/Y1797/Z1797/AA1796/AB1797</f>
        <v>0</v>
      </c>
      <c r="T1797" s="5">
        <f t="shared" ref="T1797" si="856">P1797/W1797/X1797/Z1796/AB1796</f>
        <v>0</v>
      </c>
      <c r="U1797" s="5">
        <f t="shared" ref="U1797" si="857">Q1797/W1796/Y1797/Z1797/AA1796</f>
        <v>0</v>
      </c>
      <c r="V1797" s="5">
        <f>_xlfn.XLOOKUP(H1797,'Rest - Home'!A:A,'Rest - Home'!B:B)</f>
        <v>1.048</v>
      </c>
      <c r="W1797" s="5">
        <f>_xlfn.XLOOKUP(H1797,'Rest - Home'!A:A,'Rest - Home'!C:C)</f>
        <v>1.0491546019013618</v>
      </c>
      <c r="X1797" s="5">
        <f t="shared" ref="X1797" si="858">AM1796/K1797</f>
        <v>1.0596067049548605</v>
      </c>
      <c r="Y1797" s="5">
        <f t="shared" ref="Y1797" si="859">AK1796/K1797</f>
        <v>0.97680586107972023</v>
      </c>
      <c r="Z1797" s="5">
        <f>IF(J1797="",1,(_xlfn.XLOOKUP(I1797,Goalies!B:B,Goalies!J:J)))</f>
        <v>0.97</v>
      </c>
      <c r="AA1797" s="23">
        <f>_xlfn.XLOOKUP(E1797,Injuries!A:A,Injuries!B:B)</f>
        <v>0.97</v>
      </c>
      <c r="AB1797" s="23">
        <f>_xlfn.XLOOKUP(E1797,Injuries!A:A,Injuries!C:C)</f>
        <v>1.01</v>
      </c>
      <c r="AC1797" s="23">
        <f>_xlfn.XLOOKUP(E1797,'Game Adjustments'!A:A,'Game Adjustments'!B:B)</f>
        <v>1</v>
      </c>
      <c r="AD1797" s="23">
        <f>_xlfn.XLOOKUP(E1797,'Game Adjustments'!A:A,'Game Adjustments'!C:C)</f>
        <v>1</v>
      </c>
      <c r="AE1797" s="23">
        <f>IF(D1797="A",_xlfn.XLOOKUP(E1797,'Rest - Home'!F:F,'Rest - Home'!J:J),_xlfn.XLOOKUP(E1797,'Rest - Home'!F:F,'Rest - Home'!I:I))</f>
        <v>1</v>
      </c>
      <c r="AF1797" s="23">
        <f>IF(D1797="A",_xlfn.XLOOKUP(E1797,'Rest - Home'!F:F,'Rest - Home'!L:L),_xlfn.XLOOKUP(E1797,'Rest - Home'!F:F,'Rest - Home'!K:K))</f>
        <v>1</v>
      </c>
      <c r="AG1797" s="26">
        <v>1</v>
      </c>
      <c r="AH1797" s="26">
        <v>1</v>
      </c>
      <c r="AI1797" s="53" cm="1">
        <f t="array" ref="AI1797">MAX(IF($E$63:E1796=E1797,ROW($E$63:E1796)-MIN(ROW($E$63:E1796))+1))</f>
        <v>1694</v>
      </c>
      <c r="AJ1797" s="53" cm="1">
        <f t="array" ref="AJ1797">MAX(IF($I$105:I1796=I1797,ROW($I$105:I1796)-MIN(ROW($I$105:I1796))+1))</f>
        <v>1652</v>
      </c>
      <c r="AK1797" s="23">
        <f>IF(AI1797=0,_xlfn.XLOOKUP(E1797,'Starting GF'!A:A,'Starting GF'!B:B),INDEX($AL$63:$AL1797,AI1797))</f>
        <v>2.8932170451448922</v>
      </c>
      <c r="AL1797" s="23">
        <f t="shared" si="573"/>
        <v>2.8932170451448922</v>
      </c>
      <c r="AM1797" s="23">
        <f>IF(AI1797=0,_xlfn.XLOOKUP(E1797,'Starting GF'!A:A,'Starting GF'!C:C),INDEX($AN$63:$AN1797,AI1797))</f>
        <v>2.9929522040005665</v>
      </c>
      <c r="AN1797" s="23">
        <f t="shared" si="574"/>
        <v>2.9929522040005665</v>
      </c>
      <c r="AO1797" s="23">
        <f>IF(AJ1797=0,_xlfn.XLOOKUP(I1797,Goalies!B:B,Goalies!I:I),INDEX($AP$105:$AP1797,AJ1797))</f>
        <v>2.9061962743061005</v>
      </c>
      <c r="AP1797" s="23">
        <f t="shared" si="575"/>
        <v>2.9061962743061005</v>
      </c>
      <c r="AQ1797" s="23">
        <f t="shared" si="576"/>
        <v>2.9031636378805494</v>
      </c>
      <c r="AR1797" s="66">
        <v>0</v>
      </c>
      <c r="AS1797" s="96" t="s">
        <v>1591</v>
      </c>
      <c r="AT1797" s="20">
        <f t="shared" ref="AT1797" si="860">(AK1797*V1797*X1797*Z1796*AA1797*AB1796*AC1797*AD1796*AG1797*AH1796)+AR1797</f>
        <v>3.0882086567696732</v>
      </c>
      <c r="AU1797" s="20">
        <f t="shared" ref="AU1797" si="861">AT1796</f>
        <v>2.7209762532404556</v>
      </c>
      <c r="AV1797" s="12">
        <f t="shared" ref="AV1797" si="862">AK1797*W1797*X1797*Z1796*AA1797*AB1796</f>
        <v>3.0916109960701585</v>
      </c>
      <c r="AW1797" s="12">
        <f t="shared" ref="AW1797" si="863">AV1796</f>
        <v>2.7209762532404556</v>
      </c>
      <c r="AX1797" s="8">
        <f t="shared" si="581"/>
        <v>3.0882086567696732</v>
      </c>
      <c r="AY1797" s="8">
        <f t="shared" si="582"/>
        <v>2.7209762532404556</v>
      </c>
      <c r="AZ1797" s="8">
        <f t="shared" si="583"/>
        <v>5.8091849100101287</v>
      </c>
      <c r="BA1797" s="8">
        <f t="shared" si="584"/>
        <v>0.3672324035292176</v>
      </c>
      <c r="BB1797" s="62">
        <f t="shared" si="585"/>
        <v>-128</v>
      </c>
      <c r="BC1797" s="21">
        <f t="shared" si="586"/>
        <v>113</v>
      </c>
      <c r="BD1797" s="21">
        <f t="shared" si="587"/>
        <v>-112</v>
      </c>
      <c r="BE1797" s="21">
        <f t="shared" si="588"/>
        <v>-139</v>
      </c>
      <c r="BF1797" s="94">
        <f t="shared" si="58"/>
        <v>0.56176252429154194</v>
      </c>
      <c r="BG1797" s="22">
        <f t="shared" ref="BG1797" si="864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0.46883309576060272</v>
      </c>
      <c r="BH1797" s="22">
        <f t="shared" ref="BH1797" si="865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0.52849205578313296</v>
      </c>
      <c r="BI1797" s="22">
        <f t="shared" ref="BI1797" si="866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0.58171286880597306</v>
      </c>
      <c r="BJ1797" s="21">
        <f t="shared" si="590"/>
        <v>-128</v>
      </c>
      <c r="BK1797" s="21">
        <f t="shared" si="591"/>
        <v>114</v>
      </c>
      <c r="BL1797" s="21">
        <f t="shared" si="592"/>
        <v>-112</v>
      </c>
      <c r="BM1797" s="21">
        <f t="shared" si="593"/>
        <v>-139</v>
      </c>
      <c r="BN1797" s="22">
        <f t="shared" si="62"/>
        <v>0.56215258857774508</v>
      </c>
      <c r="BO1797" s="22">
        <f t="shared" ref="BO1797" si="867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0.46821247675438094</v>
      </c>
      <c r="BP1797" s="22">
        <f t="shared" ref="BP1797" si="868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0.52777033513973914</v>
      </c>
      <c r="BQ1797" s="22">
        <f t="shared" ref="BQ1797" si="869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0.58105502515569818</v>
      </c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773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400"/>
        <v>NJD Jacob Markstrom</v>
      </c>
      <c r="J1798" s="33" t="s">
        <v>173</v>
      </c>
      <c r="K1798" s="14">
        <v>2.96</v>
      </c>
      <c r="L1798" s="13">
        <v>0.15</v>
      </c>
      <c r="M1798" s="28">
        <v>0.1</v>
      </c>
      <c r="N1798">
        <f>IFERROR(_xlfn.XLOOKUP(A1798,Params!A:A,Params!D:D),0)</f>
        <v>0</v>
      </c>
      <c r="O1798">
        <f t="shared" ref="O1798" si="870">N1799</f>
        <v>0</v>
      </c>
      <c r="P1798" s="68">
        <f t="shared" si="565"/>
        <v>0</v>
      </c>
      <c r="Q1798">
        <f t="shared" ref="Q1798" si="871">P1799</f>
        <v>0</v>
      </c>
      <c r="R1798" s="5">
        <f t="shared" ref="R1798" si="872">N1798/W1798/X1798/Z1799/AB1799/AA1798</f>
        <v>0</v>
      </c>
      <c r="S1798" s="5">
        <f t="shared" ref="S1798" si="873">O1798/W1799/Y1798/Z1798/AA1799/AB1798</f>
        <v>0</v>
      </c>
      <c r="T1798" s="5">
        <f t="shared" ref="T1798" si="874">P1798/W1798/X1798/Z1799/AB1799</f>
        <v>0</v>
      </c>
      <c r="U1798" s="5">
        <f t="shared" ref="U1798" si="875">Q1798/W1799/Y1798/Z1798/AA1799</f>
        <v>0</v>
      </c>
      <c r="V1798" s="5">
        <f>_xlfn.XLOOKUP(H1798,'Rest - Home'!A:A,'Rest - Home'!B:B)</f>
        <v>0.97</v>
      </c>
      <c r="W1798" s="5">
        <f>_xlfn.XLOOKUP(H1798,'Rest - Home'!A:A,'Rest - Home'!C:C)</f>
        <v>0.95751047349149665</v>
      </c>
      <c r="X1798" s="5">
        <f t="shared" ref="X1798" si="876">AM1799/K1798</f>
        <v>1.0371214769697041</v>
      </c>
      <c r="Y1798" s="5">
        <f t="shared" ref="Y1798" si="877">AK1799/K1798</f>
        <v>1.0448536026205819</v>
      </c>
      <c r="Z1798" s="5">
        <f>IF(J1798="",1,(_xlfn.XLOOKUP(I1798,Goalies!B:B,Goalies!J:J)))</f>
        <v>1.01</v>
      </c>
      <c r="AA1798" s="23">
        <f>_xlfn.XLOOKUP(E1798,Injuries!A:A,Injuries!B:B)</f>
        <v>0.95</v>
      </c>
      <c r="AB1798" s="23">
        <f>_xlfn.XLOOKUP(E1798,Injuries!A:A,Injuries!C:C)</f>
        <v>1.03</v>
      </c>
      <c r="AC1798" s="23">
        <f>_xlfn.XLOOKUP(E1798,'Game Adjustments'!A:A,'Game Adjustments'!B:B)</f>
        <v>1</v>
      </c>
      <c r="AD1798" s="23">
        <f>_xlfn.XLOOKUP(E1798,'Game Adjustments'!A:A,'Game Adjustments'!C:C)</f>
        <v>1</v>
      </c>
      <c r="AE1798" s="23">
        <f>IF(D1798="A",_xlfn.XLOOKUP(E1798,'Rest - Home'!F:F,'Rest - Home'!J:J),_xlfn.XLOOKUP(E1798,'Rest - Home'!F:F,'Rest - Home'!I:I))</f>
        <v>1</v>
      </c>
      <c r="AF1798" s="23">
        <f>IF(D1798="A",_xlfn.XLOOKUP(E1798,'Rest - Home'!F:F,'Rest - Home'!L:L),_xlfn.XLOOKUP(E1798,'Rest - Home'!F:F,'Rest - Home'!K:K))</f>
        <v>1</v>
      </c>
      <c r="AG1798" s="26">
        <v>1</v>
      </c>
      <c r="AH1798" s="26">
        <v>1</v>
      </c>
      <c r="AI1798" s="53" cm="1">
        <f t="array" ref="AI1798">MAX(IF($E$63:E1797=E1798,ROW($E$63:E1797)-MIN(ROW($E$63:E1797))+1))</f>
        <v>1693</v>
      </c>
      <c r="AJ1798" s="53" cm="1">
        <f t="array" ref="AJ1798">MAX(IF($I$105:I1797=I1798,ROW($I$105:I1797)-MIN(ROW($I$105:I1797))+1))</f>
        <v>1651</v>
      </c>
      <c r="AK1798" s="23">
        <f>IF(AI1798=0,_xlfn.XLOOKUP(E1798,'Starting GF'!A:A,'Starting GF'!B:B),INDEX($AL$63:$AL1798,AI1798))</f>
        <v>2.8826431684900125</v>
      </c>
      <c r="AL1798" s="23">
        <f t="shared" si="573"/>
        <v>2.8826431684900125</v>
      </c>
      <c r="AM1798" s="23">
        <f>IF(AI1798=0,_xlfn.XLOOKUP(E1798,'Starting GF'!A:A,'Starting GF'!C:C),INDEX($AN$63:$AN1798,AI1798))</f>
        <v>2.9466580424251121</v>
      </c>
      <c r="AN1798" s="23">
        <f t="shared" si="574"/>
        <v>2.9466580424251121</v>
      </c>
      <c r="AO1798" s="23">
        <f>IF(AJ1798=0,_xlfn.XLOOKUP(I1798,Goalies!B:B,Goalies!I:I),INDEX($AP$105:$AP1798,AJ1798))</f>
        <v>2.9761005824997913</v>
      </c>
      <c r="AP1798" s="23">
        <f t="shared" si="575"/>
        <v>2.9761005824997913</v>
      </c>
      <c r="AQ1798" s="23">
        <f t="shared" si="576"/>
        <v>2.9761246228493632</v>
      </c>
      <c r="AR1798" s="66">
        <v>-0.05</v>
      </c>
      <c r="AS1798" s="96" t="s">
        <v>1591</v>
      </c>
      <c r="AT1798" s="20">
        <f t="shared" ref="AT1798" si="878">(AK1798*V1798*X1798*Z1799*AA1798*AB1799*AC1798*AD1799*AG1798*AH1799)+AR1798</f>
        <v>2.6774138906936997</v>
      </c>
      <c r="AU1798" s="20">
        <f t="shared" ref="AU1798" si="879">AT1799</f>
        <v>3.397033603705319</v>
      </c>
      <c r="AV1798" s="12">
        <f t="shared" ref="AV1798" si="880">AK1798*V1798*X1798*Z1799*AA1798*AB1799</f>
        <v>2.7274138906936995</v>
      </c>
      <c r="AW1798" s="12">
        <f t="shared" ref="AW1798" si="881">AV1799</f>
        <v>3.3306164201988024</v>
      </c>
      <c r="AX1798" s="8">
        <f t="shared" si="581"/>
        <v>2.6774138906936997</v>
      </c>
      <c r="AY1798" s="8">
        <f t="shared" si="582"/>
        <v>3.397033603705319</v>
      </c>
      <c r="AZ1798" s="8">
        <f t="shared" si="583"/>
        <v>6.0744474943990188</v>
      </c>
      <c r="BA1798" s="8">
        <f t="shared" si="584"/>
        <v>-0.71961971301161931</v>
      </c>
      <c r="BB1798" s="62">
        <f t="shared" si="585"/>
        <v>160</v>
      </c>
      <c r="BC1798" s="21">
        <f t="shared" si="586"/>
        <v>-135</v>
      </c>
      <c r="BD1798" s="21">
        <f t="shared" si="587"/>
        <v>-108</v>
      </c>
      <c r="BE1798" s="21">
        <f t="shared" si="588"/>
        <v>118</v>
      </c>
      <c r="BF1798" s="94">
        <f t="shared" ref="BF1798" si="882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IF(AT1798&gt;AT1799, 1-_xlpm.interp, _xlpm.interp)
)</f>
        <v>0.38495325329379015</v>
      </c>
      <c r="BG1798" s="22">
        <f t="shared" si="38"/>
        <v>0.57378762720968024</v>
      </c>
      <c r="BH1798" s="22">
        <f t="shared" si="38"/>
        <v>0.5183331172789889</v>
      </c>
      <c r="BI1798" s="22">
        <f t="shared" si="38"/>
        <v>0.4586456747597385</v>
      </c>
      <c r="BJ1798" s="21">
        <f t="shared" si="590"/>
        <v>148</v>
      </c>
      <c r="BK1798" s="21">
        <f t="shared" si="591"/>
        <v>-133</v>
      </c>
      <c r="BL1798" s="21">
        <f t="shared" si="592"/>
        <v>-106</v>
      </c>
      <c r="BM1798" s="21">
        <f t="shared" si="593"/>
        <v>120</v>
      </c>
      <c r="BN1798" s="22">
        <f t="shared" ref="BN1798" si="883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IF(AV1798&gt;AV1799, 1-_xlpm.interp, _xlpm.interp)
)</f>
        <v>0.40255411790696943</v>
      </c>
      <c r="BO1798" s="22">
        <f t="shared" si="44"/>
        <v>0.57012293779151912</v>
      </c>
      <c r="BP1798" s="22">
        <f t="shared" si="44"/>
        <v>0.51442444618465388</v>
      </c>
      <c r="BQ1798" s="22">
        <f t="shared" si="44"/>
        <v>0.45540979260686498</v>
      </c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773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400"/>
        <v>OTT Linus Ullmark</v>
      </c>
      <c r="J1799" s="33" t="s">
        <v>179</v>
      </c>
      <c r="K1799" s="14">
        <v>2.96</v>
      </c>
      <c r="L1799" s="13">
        <v>0.15</v>
      </c>
      <c r="M1799" s="28">
        <v>0.1</v>
      </c>
      <c r="N1799">
        <f>IFERROR(_xlfn.XLOOKUP(A1799,Params!A:A,Params!D:D),0)</f>
        <v>0</v>
      </c>
      <c r="O1799">
        <f t="shared" ref="O1799" si="884">N1798</f>
        <v>0</v>
      </c>
      <c r="P1799" s="68">
        <f t="shared" si="565"/>
        <v>0</v>
      </c>
      <c r="Q1799">
        <f t="shared" ref="Q1799" si="885">P1798</f>
        <v>0</v>
      </c>
      <c r="R1799" s="5">
        <f t="shared" ref="R1799" si="886">N1799/W1799/X1799/Z1798/AB1798/AA1799</f>
        <v>0</v>
      </c>
      <c r="S1799" s="5">
        <f t="shared" ref="S1799" si="887">O1799/W1798/Y1799/Z1799/AA1798/AB1799</f>
        <v>0</v>
      </c>
      <c r="T1799" s="5">
        <f t="shared" ref="T1799" si="888">P1799/W1799/X1799/Z1798/AB1798</f>
        <v>0</v>
      </c>
      <c r="U1799" s="5">
        <f t="shared" ref="U1799" si="889">Q1799/W1798/Y1799/Z1799/AA1798</f>
        <v>0</v>
      </c>
      <c r="V1799" s="5">
        <f>_xlfn.XLOOKUP(H1799,'Rest - Home'!A:A,'Rest - Home'!B:B)</f>
        <v>1.0449999999999999</v>
      </c>
      <c r="W1799" s="5">
        <f>_xlfn.XLOOKUP(H1799,'Rest - Home'!A:A,'Rest - Home'!C:C)</f>
        <v>1.0398742800952707</v>
      </c>
      <c r="X1799" s="5">
        <f t="shared" ref="X1799" si="890">AM1798/K1799</f>
        <v>0.99549258190037571</v>
      </c>
      <c r="Y1799" s="5">
        <f t="shared" ref="Y1799" si="891">AK1798/K1799</f>
        <v>0.97386593530067989</v>
      </c>
      <c r="Z1799" s="5">
        <f>IF(J1799="",1,(_xlfn.XLOOKUP(I1799,Goalies!B:B,Goalies!J:J)))</f>
        <v>0.99</v>
      </c>
      <c r="AA1799" s="23">
        <f>_xlfn.XLOOKUP(E1799,Injuries!A:A,Injuries!B:B)</f>
        <v>1</v>
      </c>
      <c r="AB1799" s="23">
        <f>_xlfn.XLOOKUP(E1799,Injuries!A:A,Injuries!C:C)</f>
        <v>1</v>
      </c>
      <c r="AC1799" s="23">
        <f>_xlfn.XLOOKUP(E1799,'Game Adjustments'!A:A,'Game Adjustments'!B:B)</f>
        <v>1</v>
      </c>
      <c r="AD1799" s="23">
        <f>_xlfn.XLOOKUP(E1799,'Game Adjustments'!A:A,'Game Adjustments'!C:C)</f>
        <v>1</v>
      </c>
      <c r="AE1799" s="23">
        <f>IF(D1799="A",_xlfn.XLOOKUP(E1799,'Rest - Home'!F:F,'Rest - Home'!J:J),_xlfn.XLOOKUP(E1799,'Rest - Home'!F:F,'Rest - Home'!I:I))</f>
        <v>1</v>
      </c>
      <c r="AF1799" s="23">
        <f>IF(D1799="A",_xlfn.XLOOKUP(E1799,'Rest - Home'!F:F,'Rest - Home'!L:L),_xlfn.XLOOKUP(E1799,'Rest - Home'!F:F,'Rest - Home'!K:K))</f>
        <v>1</v>
      </c>
      <c r="AG1799" s="26">
        <v>1</v>
      </c>
      <c r="AH1799" s="26">
        <v>1</v>
      </c>
      <c r="AI1799" s="53" cm="1">
        <f t="array" ref="AI1799">MAX(IF($E$63:E1798=E1799,ROW($E$63:E1798)-MIN(ROW($E$63:E1798))+1))</f>
        <v>1683</v>
      </c>
      <c r="AJ1799" s="53" cm="1">
        <f t="array" ref="AJ1799">MAX(IF($I$105:I1798=I1799,ROW($I$105:I1798)-MIN(ROW($I$105:I1798))+1))</f>
        <v>1171</v>
      </c>
      <c r="AK1799" s="23">
        <f>IF(AI1799=0,_xlfn.XLOOKUP(E1799,'Starting GF'!A:A,'Starting GF'!B:B),INDEX($AL$63:$AL1799,AI1799))</f>
        <v>3.0927666637569224</v>
      </c>
      <c r="AL1799" s="23">
        <f t="shared" si="573"/>
        <v>3.0927666637569224</v>
      </c>
      <c r="AM1799" s="23">
        <f>IF(AI1799=0,_xlfn.XLOOKUP(E1799,'Starting GF'!A:A,'Starting GF'!C:C),INDEX($AN$63:$AN1799,AI1799))</f>
        <v>3.0698795718303242</v>
      </c>
      <c r="AN1799" s="23">
        <f t="shared" si="574"/>
        <v>3.0698795718303242</v>
      </c>
      <c r="AO1799" s="23">
        <f>IF(AJ1799=0,_xlfn.XLOOKUP(I1799,Goalies!B:B,Goalies!I:I),INDEX($AP$105:$AP1799,AJ1799))</f>
        <v>2.8394900824805127</v>
      </c>
      <c r="AP1799" s="23">
        <f t="shared" si="575"/>
        <v>2.8394900824805127</v>
      </c>
      <c r="AQ1799" s="23">
        <f t="shared" si="576"/>
        <v>3.0391807761120209</v>
      </c>
      <c r="AR1799" s="66">
        <v>0.05</v>
      </c>
      <c r="AS1799" s="96" t="s">
        <v>1591</v>
      </c>
      <c r="AT1799" s="20">
        <f t="shared" ref="AT1799" si="892">(AK1799*V1799*X1799*Z1798*AA1799*AB1798*AC1799*AD1798*AG1799*AH1798)+AR1799</f>
        <v>3.397033603705319</v>
      </c>
      <c r="AU1799" s="20">
        <f t="shared" ref="AU1799" si="893">AT1798</f>
        <v>2.6774138906936997</v>
      </c>
      <c r="AV1799" s="12">
        <f t="shared" ref="AV1799" si="894">AK1799*W1799*X1799*Z1798*AA1799*AB1798</f>
        <v>3.3306164201988024</v>
      </c>
      <c r="AW1799" s="12">
        <f t="shared" ref="AW1799" si="895">AV1798</f>
        <v>2.7274138906936995</v>
      </c>
      <c r="AX1799" s="8">
        <f t="shared" si="581"/>
        <v>3.397033603705319</v>
      </c>
      <c r="AY1799" s="8">
        <f t="shared" si="582"/>
        <v>2.6774138906936997</v>
      </c>
      <c r="AZ1799" s="8">
        <f t="shared" si="583"/>
        <v>6.0744474943990188</v>
      </c>
      <c r="BA1799" s="8">
        <f t="shared" si="584"/>
        <v>0.71961971301161931</v>
      </c>
      <c r="BB1799" s="62">
        <f t="shared" si="585"/>
        <v>-160</v>
      </c>
      <c r="BC1799" s="21">
        <f t="shared" si="586"/>
        <v>135</v>
      </c>
      <c r="BD1799" s="21">
        <f t="shared" si="587"/>
        <v>108</v>
      </c>
      <c r="BE1799" s="21">
        <f t="shared" si="588"/>
        <v>-118</v>
      </c>
      <c r="BF1799" s="94">
        <f t="shared" si="58"/>
        <v>0.61504674670620985</v>
      </c>
      <c r="BG1799" s="22">
        <f t="shared" ref="BG1799" si="896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0.42621237279031982</v>
      </c>
      <c r="BH1799" s="22">
        <f t="shared" ref="BH1799" si="897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0.48166688272101105</v>
      </c>
      <c r="BI1799" s="22">
        <f t="shared" ref="BI1799" si="898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0.5413543252402615</v>
      </c>
      <c r="BJ1799" s="21">
        <f t="shared" si="590"/>
        <v>-148</v>
      </c>
      <c r="BK1799" s="21">
        <f t="shared" si="591"/>
        <v>133</v>
      </c>
      <c r="BL1799" s="21">
        <f t="shared" si="592"/>
        <v>106</v>
      </c>
      <c r="BM1799" s="21">
        <f t="shared" si="593"/>
        <v>-120</v>
      </c>
      <c r="BN1799" s="22">
        <f t="shared" si="62"/>
        <v>0.59744588209303062</v>
      </c>
      <c r="BO1799" s="22">
        <f t="shared" ref="BO1799" si="899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0.42987706220848082</v>
      </c>
      <c r="BP1799" s="22">
        <f t="shared" ref="BP1799" si="900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0.48557555381534612</v>
      </c>
      <c r="BQ1799" s="22">
        <f t="shared" ref="BQ1799" si="901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0.54459020739313502</v>
      </c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773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400"/>
        <v>TOR Anthony Stolarz</v>
      </c>
      <c r="J1800" s="33" t="s">
        <v>189</v>
      </c>
      <c r="K1800" s="14">
        <v>2.96</v>
      </c>
      <c r="L1800" s="13">
        <v>0.15</v>
      </c>
      <c r="M1800" s="28">
        <v>0.1</v>
      </c>
      <c r="N1800">
        <f>IFERROR(_xlfn.XLOOKUP(A1800,Params!A:A,Params!D:D),0)</f>
        <v>0</v>
      </c>
      <c r="O1800">
        <f t="shared" ref="O1800" si="902">N1801</f>
        <v>0</v>
      </c>
      <c r="P1800" s="68">
        <f t="shared" si="565"/>
        <v>0</v>
      </c>
      <c r="Q1800">
        <f t="shared" ref="Q1800" si="903">P1801</f>
        <v>0</v>
      </c>
      <c r="R1800" s="5">
        <f t="shared" ref="R1800" si="904">N1800/W1800/X1800/Z1801/AB1801/AA1800</f>
        <v>0</v>
      </c>
      <c r="S1800" s="5">
        <f t="shared" ref="S1800" si="905">O1800/W1801/Y1800/Z1800/AA1801/AB1800</f>
        <v>0</v>
      </c>
      <c r="T1800" s="5">
        <f t="shared" ref="T1800" si="906">P1800/W1800/X1800/Z1801/AB1801</f>
        <v>0</v>
      </c>
      <c r="U1800" s="5">
        <f t="shared" ref="U1800" si="907">Q1800/W1801/Y1800/Z1800/AA1801</f>
        <v>0</v>
      </c>
      <c r="V1800" s="5">
        <f>_xlfn.XLOOKUP(H1800,'Rest - Home'!A:A,'Rest - Home'!B:B)</f>
        <v>0.95</v>
      </c>
      <c r="W1800" s="5">
        <f>_xlfn.XLOOKUP(H1800,'Rest - Home'!A:A,'Rest - Home'!C:C)</f>
        <v>0.95302926576458757</v>
      </c>
      <c r="X1800" s="5">
        <f t="shared" ref="X1800" si="908">AM1801/K1800</f>
        <v>1.1090268799440388</v>
      </c>
      <c r="Y1800" s="5">
        <f t="shared" ref="Y1800" si="909">AK1801/K1800</f>
        <v>0.93157925038756428</v>
      </c>
      <c r="Z1800" s="5">
        <f>IF(J1800="",1,(_xlfn.XLOOKUP(I1800,Goalies!B:B,Goalies!J:J)))</f>
        <v>1.01</v>
      </c>
      <c r="AA1800" s="23">
        <f>_xlfn.XLOOKUP(E1800,Injuries!A:A,Injuries!B:B)</f>
        <v>1</v>
      </c>
      <c r="AB1800" s="23">
        <f>_xlfn.XLOOKUP(E1800,Injuries!A:A,Injuries!C:C)</f>
        <v>1.01</v>
      </c>
      <c r="AC1800" s="23">
        <f>_xlfn.XLOOKUP(E1800,'Game Adjustments'!A:A,'Game Adjustments'!B:B)</f>
        <v>1</v>
      </c>
      <c r="AD1800" s="23">
        <f>_xlfn.XLOOKUP(E1800,'Game Adjustments'!A:A,'Game Adjustments'!C:C)</f>
        <v>1</v>
      </c>
      <c r="AE1800" s="23">
        <f>IF(D1800="A",_xlfn.XLOOKUP(E1800,'Rest - Home'!F:F,'Rest - Home'!J:J),_xlfn.XLOOKUP(E1800,'Rest - Home'!F:F,'Rest - Home'!I:I))</f>
        <v>1</v>
      </c>
      <c r="AF1800" s="23">
        <f>IF(D1800="A",_xlfn.XLOOKUP(E1800,'Rest - Home'!F:F,'Rest - Home'!L:L),_xlfn.XLOOKUP(E1800,'Rest - Home'!F:F,'Rest - Home'!K:K))</f>
        <v>1</v>
      </c>
      <c r="AG1800" s="26">
        <v>1</v>
      </c>
      <c r="AH1800" s="26">
        <v>1</v>
      </c>
      <c r="AI1800" s="53" cm="1">
        <f t="array" ref="AI1800">MAX(IF($E$63:E1799=E1800,ROW($E$63:E1799)-MIN(ROW($E$63:E1799))+1))</f>
        <v>1714</v>
      </c>
      <c r="AJ1800" s="53" cm="1">
        <f t="array" ref="AJ1800">MAX(IF($I$105:I1799=I1800,ROW($I$105:I1799)-MIN(ROW($I$105:I1799))+1))</f>
        <v>1672</v>
      </c>
      <c r="AK1800" s="23">
        <f>IF(AI1800=0,_xlfn.XLOOKUP(E1800,'Starting GF'!A:A,'Starting GF'!B:B),INDEX($AL$63:$AL1800,AI1800))</f>
        <v>2.99</v>
      </c>
      <c r="AL1800" s="23">
        <f t="shared" si="573"/>
        <v>2.99</v>
      </c>
      <c r="AM1800" s="23">
        <f>IF(AI1800=0,_xlfn.XLOOKUP(E1800,'Starting GF'!A:A,'Starting GF'!C:C),INDEX($AN$63:$AN1800,AI1800))</f>
        <v>3.17</v>
      </c>
      <c r="AN1800" s="23">
        <f t="shared" si="574"/>
        <v>3.17</v>
      </c>
      <c r="AO1800" s="23">
        <f>IF(AJ1800=0,_xlfn.XLOOKUP(I1800,Goalies!B:B,Goalies!I:I),INDEX($AP$105:$AP1800,AJ1800))</f>
        <v>2.9918360788050427</v>
      </c>
      <c r="AP1800" s="23">
        <f t="shared" si="575"/>
        <v>2.9918360788050427</v>
      </c>
      <c r="AQ1800" s="23">
        <f t="shared" si="576"/>
        <v>3.2016999999999998</v>
      </c>
      <c r="AR1800" s="66">
        <v>0</v>
      </c>
      <c r="AS1800" s="96" t="s">
        <v>1591</v>
      </c>
      <c r="AT1800" s="20">
        <f t="shared" ref="AT1800" si="910">(AK1800*V1800*X1800*Z1801*AA1800*AB1801*AC1800*AD1801*AG1800*AH1801)+AR1800</f>
        <v>3.3420374753971385</v>
      </c>
      <c r="AU1800" s="20">
        <f t="shared" ref="AU1800" si="911">AT1801</f>
        <v>2.983423509154445</v>
      </c>
      <c r="AV1800" s="12">
        <f t="shared" ref="AV1800" si="912">AK1800*V1800*X1800*Z1801*AA1800*AB1801</f>
        <v>3.3420374753971385</v>
      </c>
      <c r="AW1800" s="12">
        <f t="shared" ref="AW1800" si="913">AV1801</f>
        <v>2.9867104046279533</v>
      </c>
      <c r="AX1800" s="8">
        <f t="shared" si="581"/>
        <v>3.3420374753971385</v>
      </c>
      <c r="AY1800" s="8">
        <f t="shared" si="582"/>
        <v>2.983423509154445</v>
      </c>
      <c r="AZ1800" s="8">
        <f t="shared" si="583"/>
        <v>6.325460984551583</v>
      </c>
      <c r="BA1800" s="8">
        <f t="shared" si="584"/>
        <v>0.35861396624269348</v>
      </c>
      <c r="BB1800" s="62">
        <f t="shared" si="585"/>
        <v>-128</v>
      </c>
      <c r="BC1800" s="21">
        <f t="shared" si="586"/>
        <v>-158</v>
      </c>
      <c r="BD1800" s="21">
        <f t="shared" si="587"/>
        <v>-129</v>
      </c>
      <c r="BE1800" s="21">
        <f t="shared" si="588"/>
        <v>100</v>
      </c>
      <c r="BF1800" s="94">
        <f t="shared" ref="BF1800" si="914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IF(AT1800&gt;AT1801, 1-_xlpm.interp, _xlpm.interp)
)</f>
        <v>0.56080577548650723</v>
      </c>
      <c r="BG1800" s="22">
        <f t="shared" si="38"/>
        <v>0.61204823842350953</v>
      </c>
      <c r="BH1800" s="22">
        <f t="shared" si="38"/>
        <v>0.56291913957779516</v>
      </c>
      <c r="BI1800" s="22">
        <f t="shared" si="38"/>
        <v>0.49964974439919541</v>
      </c>
      <c r="BJ1800" s="21">
        <f t="shared" si="590"/>
        <v>-127</v>
      </c>
      <c r="BK1800" s="21">
        <f t="shared" si="591"/>
        <v>-158</v>
      </c>
      <c r="BL1800" s="21">
        <f t="shared" si="592"/>
        <v>-129</v>
      </c>
      <c r="BM1800" s="21">
        <f t="shared" si="593"/>
        <v>-100</v>
      </c>
      <c r="BN1800" s="22">
        <f t="shared" ref="BN1800" si="915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IF(AV1800&gt;AV1801, 1-_xlpm.interp, _xlpm.interp)
)</f>
        <v>0.56043721982581074</v>
      </c>
      <c r="BO1800" s="22">
        <f t="shared" si="44"/>
        <v>0.6124626028010578</v>
      </c>
      <c r="BP1800" s="22">
        <f t="shared" si="44"/>
        <v>0.56344518136552568</v>
      </c>
      <c r="BQ1800" s="22">
        <f t="shared" si="44"/>
        <v>0.50018388265157765</v>
      </c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773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400"/>
        <v>VAN Kevin Lankinen</v>
      </c>
      <c r="J1801" s="33" t="s">
        <v>194</v>
      </c>
      <c r="K1801" s="14">
        <v>2.96</v>
      </c>
      <c r="L1801" s="13">
        <v>0.15</v>
      </c>
      <c r="M1801" s="28">
        <v>0.1</v>
      </c>
      <c r="N1801">
        <f>IFERROR(_xlfn.XLOOKUP(A1801,Params!A:A,Params!D:D),0)</f>
        <v>0</v>
      </c>
      <c r="O1801">
        <f t="shared" ref="O1801" si="916">N1800</f>
        <v>0</v>
      </c>
      <c r="P1801" s="68">
        <f t="shared" si="565"/>
        <v>0</v>
      </c>
      <c r="Q1801">
        <f t="shared" ref="Q1801" si="917">P1800</f>
        <v>0</v>
      </c>
      <c r="R1801" s="5">
        <f t="shared" ref="R1801" si="918">N1801/W1801/X1801/Z1800/AB1800/AA1801</f>
        <v>0</v>
      </c>
      <c r="S1801" s="5">
        <f t="shared" ref="S1801" si="919">O1801/W1800/Y1801/Z1801/AA1800/AB1801</f>
        <v>0</v>
      </c>
      <c r="T1801" s="5">
        <f t="shared" ref="T1801" si="920">P1801/W1801/X1801/Z1800/AB1800</f>
        <v>0</v>
      </c>
      <c r="U1801" s="5">
        <f t="shared" ref="U1801" si="921">Q1801/W1800/Y1801/Z1801/AA1800</f>
        <v>0</v>
      </c>
      <c r="V1801" s="5">
        <f>_xlfn.XLOOKUP(H1801,'Rest - Home'!A:A,'Rest - Home'!B:B)</f>
        <v>1.048</v>
      </c>
      <c r="W1801" s="5">
        <f>_xlfn.XLOOKUP(H1801,'Rest - Home'!A:A,'Rest - Home'!C:C)</f>
        <v>1.0491546019013618</v>
      </c>
      <c r="X1801" s="5">
        <f t="shared" ref="X1801" si="922">AM1800/K1801</f>
        <v>1.0709459459459458</v>
      </c>
      <c r="Y1801" s="5">
        <f t="shared" ref="Y1801" si="923">AK1800/K1801</f>
        <v>1.0101351351351353</v>
      </c>
      <c r="Z1801" s="5">
        <f>IF(J1801="",1,(_xlfn.XLOOKUP(I1801,Goalies!B:B,Goalies!J:J)))</f>
        <v>1.03</v>
      </c>
      <c r="AA1801" s="23">
        <f>_xlfn.XLOOKUP(E1801,Injuries!A:A,Injuries!B:B)</f>
        <v>0.94499999999999995</v>
      </c>
      <c r="AB1801" s="23">
        <f>_xlfn.XLOOKUP(E1801,Injuries!A:A,Injuries!C:C)</f>
        <v>1.03</v>
      </c>
      <c r="AC1801" s="23">
        <f>_xlfn.XLOOKUP(E1801,'Game Adjustments'!A:A,'Game Adjustments'!B:B)</f>
        <v>1</v>
      </c>
      <c r="AD1801" s="23">
        <f>_xlfn.XLOOKUP(E1801,'Game Adjustments'!A:A,'Game Adjustments'!C:C)</f>
        <v>1</v>
      </c>
      <c r="AE1801" s="23">
        <f>IF(D1801="A",_xlfn.XLOOKUP(E1801,'Rest - Home'!F:F,'Rest - Home'!J:J),_xlfn.XLOOKUP(E1801,'Rest - Home'!F:F,'Rest - Home'!I:I))</f>
        <v>1</v>
      </c>
      <c r="AF1801" s="23">
        <f>IF(D1801="A",_xlfn.XLOOKUP(E1801,'Rest - Home'!F:F,'Rest - Home'!L:L),_xlfn.XLOOKUP(E1801,'Rest - Home'!F:F,'Rest - Home'!K:K))</f>
        <v>1</v>
      </c>
      <c r="AG1801" s="26">
        <v>1</v>
      </c>
      <c r="AH1801" s="26">
        <v>1</v>
      </c>
      <c r="AI1801" s="53" cm="1">
        <f t="array" ref="AI1801">MAX(IF($E$63:E1800=E1801,ROW($E$63:E1800)-MIN(ROW($E$63:E1800))+1))</f>
        <v>1711</v>
      </c>
      <c r="AJ1801" s="53" cm="1">
        <f t="array" ref="AJ1801">MAX(IF($I$105:I1800=I1801,ROW($I$105:I1800)-MIN(ROW($I$105:I1800))+1))</f>
        <v>1635</v>
      </c>
      <c r="AK1801" s="23">
        <f>IF(AI1801=0,_xlfn.XLOOKUP(E1801,'Starting GF'!A:A,'Starting GF'!B:B),INDEX($AL$63:$AL1801,AI1801))</f>
        <v>2.7574745811471901</v>
      </c>
      <c r="AL1801" s="23">
        <f t="shared" si="573"/>
        <v>2.7574745811471901</v>
      </c>
      <c r="AM1801" s="23">
        <f>IF(AI1801=0,_xlfn.XLOOKUP(E1801,'Starting GF'!A:A,'Starting GF'!C:C),INDEX($AN$63:$AN1801,AI1801))</f>
        <v>3.2827195646343545</v>
      </c>
      <c r="AN1801" s="23">
        <f t="shared" si="574"/>
        <v>3.2827195646343545</v>
      </c>
      <c r="AO1801" s="23">
        <f>IF(AJ1801=0,_xlfn.XLOOKUP(I1801,Goalies!B:B,Goalies!I:I),INDEX($AP$105:$AP1801,AJ1801))</f>
        <v>3.363047228095021</v>
      </c>
      <c r="AP1801" s="23">
        <f t="shared" si="575"/>
        <v>3.363047228095021</v>
      </c>
      <c r="AQ1801" s="23">
        <f t="shared" si="576"/>
        <v>3.3812011515733853</v>
      </c>
      <c r="AR1801" s="66">
        <v>0</v>
      </c>
      <c r="AS1801" s="96" t="s">
        <v>1591</v>
      </c>
      <c r="AT1801" s="20">
        <f t="shared" ref="AT1801" si="924">(AK1801*V1801*X1801*Z1800*AA1801*AB1800*AC1801*AD1800*AG1801*AH1800)+AR1801</f>
        <v>2.983423509154445</v>
      </c>
      <c r="AU1801" s="20">
        <f t="shared" ref="AU1801" si="925">AT1800</f>
        <v>3.3420374753971385</v>
      </c>
      <c r="AV1801" s="12">
        <f t="shared" ref="AV1801" si="926">AK1801*W1801*X1801*Z1800*AA1801*AB1800</f>
        <v>2.9867104046279533</v>
      </c>
      <c r="AW1801" s="12">
        <f t="shared" ref="AW1801" si="927">AV1800</f>
        <v>3.3420374753971385</v>
      </c>
      <c r="AX1801" s="8">
        <f t="shared" si="581"/>
        <v>2.983423509154445</v>
      </c>
      <c r="AY1801" s="8">
        <f t="shared" si="582"/>
        <v>3.3420374753971385</v>
      </c>
      <c r="AZ1801" s="8">
        <f t="shared" si="583"/>
        <v>6.325460984551583</v>
      </c>
      <c r="BA1801" s="8">
        <f t="shared" si="584"/>
        <v>-0.35861396624269348</v>
      </c>
      <c r="BB1801" s="62">
        <f t="shared" si="585"/>
        <v>128</v>
      </c>
      <c r="BC1801" s="21">
        <f t="shared" si="586"/>
        <v>158</v>
      </c>
      <c r="BD1801" s="21">
        <f t="shared" si="587"/>
        <v>129</v>
      </c>
      <c r="BE1801" s="21">
        <f t="shared" si="588"/>
        <v>-100</v>
      </c>
      <c r="BF1801" s="94">
        <f t="shared" si="58"/>
        <v>0.43919422451349277</v>
      </c>
      <c r="BG1801" s="22">
        <f t="shared" ref="BG1801" si="928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0.38795176157649053</v>
      </c>
      <c r="BH1801" s="22">
        <f t="shared" ref="BH1801" si="929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0.43708086042220484</v>
      </c>
      <c r="BI1801" s="22">
        <f t="shared" ref="BI1801" si="930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0.50035025560080459</v>
      </c>
      <c r="BJ1801" s="21">
        <f t="shared" si="590"/>
        <v>127</v>
      </c>
      <c r="BK1801" s="21">
        <f t="shared" si="591"/>
        <v>158</v>
      </c>
      <c r="BL1801" s="21">
        <f t="shared" si="592"/>
        <v>129</v>
      </c>
      <c r="BM1801" s="21">
        <f t="shared" si="593"/>
        <v>100</v>
      </c>
      <c r="BN1801" s="22">
        <f t="shared" si="62"/>
        <v>0.43956278017418926</v>
      </c>
      <c r="BO1801" s="22">
        <f t="shared" ref="BO1801" si="931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0.3875373971989422</v>
      </c>
      <c r="BP1801" s="22">
        <f t="shared" ref="BP1801" si="932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0.43655481863447432</v>
      </c>
      <c r="BQ1801" s="22">
        <f t="shared" ref="BQ1801" si="933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0.49981611734842235</v>
      </c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773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400"/>
        <v>DAL Jake Oettinger</v>
      </c>
      <c r="J1802" s="33" t="s">
        <v>160</v>
      </c>
      <c r="K1802" s="14">
        <v>2.96</v>
      </c>
      <c r="L1802" s="13">
        <v>0.15</v>
      </c>
      <c r="M1802" s="28">
        <v>0.1</v>
      </c>
      <c r="N1802">
        <f>IFERROR(_xlfn.XLOOKUP(A1802,Params!A:A,Params!D:D),0)</f>
        <v>0</v>
      </c>
      <c r="O1802">
        <f t="shared" ref="O1802" si="934">N1803</f>
        <v>0</v>
      </c>
      <c r="P1802" s="68">
        <f t="shared" si="565"/>
        <v>0</v>
      </c>
      <c r="Q1802">
        <f t="shared" ref="Q1802" si="935">P1803</f>
        <v>0</v>
      </c>
      <c r="R1802" s="5">
        <f t="shared" ref="R1802" si="936">N1802/W1802/X1802/Z1803/AB1803/AA1802</f>
        <v>0</v>
      </c>
      <c r="S1802" s="5">
        <f t="shared" ref="S1802" si="937">O1802/W1803/Y1802/Z1802/AA1803/AB1802</f>
        <v>0</v>
      </c>
      <c r="T1802" s="5">
        <f t="shared" ref="T1802" si="938">P1802/W1802/X1802/Z1803/AB1803</f>
        <v>0</v>
      </c>
      <c r="U1802" s="5">
        <f t="shared" ref="U1802" si="939">Q1802/W1803/Y1802/Z1802/AA1803</f>
        <v>0</v>
      </c>
      <c r="V1802" s="5">
        <f>_xlfn.XLOOKUP(H1802,'Rest - Home'!A:A,'Rest - Home'!B:B)</f>
        <v>0.95</v>
      </c>
      <c r="W1802" s="5">
        <f>_xlfn.XLOOKUP(H1802,'Rest - Home'!A:A,'Rest - Home'!C:C)</f>
        <v>0.95302926576458757</v>
      </c>
      <c r="X1802" s="5">
        <f t="shared" ref="X1802" si="940">AM1803/K1802</f>
        <v>0.9948321808224786</v>
      </c>
      <c r="Y1802" s="5">
        <f t="shared" ref="Y1802" si="941">AK1803/K1802</f>
        <v>1.0590361078699408</v>
      </c>
      <c r="Z1802" s="5">
        <f>IF(J1802="",1,(_xlfn.XLOOKUP(I1802,Goalies!B:B,Goalies!J:J)))</f>
        <v>0.995</v>
      </c>
      <c r="AA1802" s="23">
        <f>_xlfn.XLOOKUP(E1802,Injuries!A:A,Injuries!B:B)</f>
        <v>1</v>
      </c>
      <c r="AB1802" s="23">
        <f>_xlfn.XLOOKUP(E1802,Injuries!A:A,Injuries!C:C)</f>
        <v>1</v>
      </c>
      <c r="AC1802" s="23">
        <f>_xlfn.XLOOKUP(E1802,'Game Adjustments'!A:A,'Game Adjustments'!B:B)</f>
        <v>1</v>
      </c>
      <c r="AD1802" s="23">
        <f>_xlfn.XLOOKUP(E1802,'Game Adjustments'!A:A,'Game Adjustments'!C:C)</f>
        <v>1</v>
      </c>
      <c r="AE1802" s="23">
        <f>IF(D1802="A",_xlfn.XLOOKUP(E1802,'Rest - Home'!F:F,'Rest - Home'!J:J),_xlfn.XLOOKUP(E1802,'Rest - Home'!F:F,'Rest - Home'!I:I))</f>
        <v>1</v>
      </c>
      <c r="AF1802" s="23">
        <f>IF(D1802="A",_xlfn.XLOOKUP(E1802,'Rest - Home'!F:F,'Rest - Home'!L:L),_xlfn.XLOOKUP(E1802,'Rest - Home'!F:F,'Rest - Home'!K:K))</f>
        <v>1</v>
      </c>
      <c r="AG1802" s="26">
        <v>1</v>
      </c>
      <c r="AH1802" s="26">
        <v>1</v>
      </c>
      <c r="AI1802" s="53" cm="1">
        <f t="array" ref="AI1802">MAX(IF($E$63:E1801=E1802,ROW($E$63:E1801)-MIN(ROW($E$63:E1801))+1))</f>
        <v>1712</v>
      </c>
      <c r="AJ1802" s="53" cm="1">
        <f t="array" ref="AJ1802">MAX(IF($I$105:I1801=I1802,ROW($I$105:I1801)-MIN(ROW($I$105:I1801))+1))</f>
        <v>1670</v>
      </c>
      <c r="AK1802" s="23">
        <f>IF(AI1802=0,_xlfn.XLOOKUP(E1802,'Starting GF'!A:A,'Starting GF'!B:B),INDEX($AL$63:$AL1802,AI1802))</f>
        <v>3.09</v>
      </c>
      <c r="AL1802" s="23">
        <f t="shared" si="573"/>
        <v>3.09</v>
      </c>
      <c r="AM1802" s="23">
        <f>IF(AI1802=0,_xlfn.XLOOKUP(E1802,'Starting GF'!A:A,'Starting GF'!C:C),INDEX($AN$63:$AN1802,AI1802))</f>
        <v>2.8352563707399243</v>
      </c>
      <c r="AN1802" s="23">
        <f t="shared" si="574"/>
        <v>2.8352563707399243</v>
      </c>
      <c r="AO1802" s="23">
        <f>IF(AJ1802=0,_xlfn.XLOOKUP(I1802,Goalies!B:B,Goalies!I:I),INDEX($AP$105:$AP1802,AJ1802))</f>
        <v>2.8274936123850702</v>
      </c>
      <c r="AP1802" s="23">
        <f t="shared" si="575"/>
        <v>2.8274936123850702</v>
      </c>
      <c r="AQ1802" s="23">
        <f t="shared" si="576"/>
        <v>2.8210800888862249</v>
      </c>
      <c r="AR1802" s="66">
        <v>0</v>
      </c>
      <c r="AS1802" s="96" t="s">
        <v>1591</v>
      </c>
      <c r="AT1802" s="20">
        <f t="shared" ref="AT1802" si="942">(AK1802*V1802*X1802*Z1803*AA1802*AB1803*AC1802*AD1803*AG1802*AH1803)+AR1802</f>
        <v>2.832719970800254</v>
      </c>
      <c r="AU1802" s="20">
        <f t="shared" ref="AU1802" si="943">AT1803</f>
        <v>2.9275146486957069</v>
      </c>
      <c r="AV1802" s="12">
        <f t="shared" ref="AV1802" si="944">AK1802*V1802*X1802*Z1803*AA1802*AB1803</f>
        <v>2.832719970800254</v>
      </c>
      <c r="AW1802" s="12">
        <f t="shared" ref="AW1802" si="945">AV1803</f>
        <v>2.9307399482946082</v>
      </c>
      <c r="AX1802" s="8">
        <f t="shared" si="581"/>
        <v>2.832719970800254</v>
      </c>
      <c r="AY1802" s="8">
        <f t="shared" si="582"/>
        <v>2.9275146486957069</v>
      </c>
      <c r="AZ1802" s="8">
        <f t="shared" si="583"/>
        <v>5.7602346194959608</v>
      </c>
      <c r="BA1802" s="8">
        <f t="shared" si="584"/>
        <v>-9.4794677895452928E-2</v>
      </c>
      <c r="BB1802" s="62">
        <f t="shared" si="585"/>
        <v>109</v>
      </c>
      <c r="BC1802" s="21">
        <f t="shared" si="586"/>
        <v>-109</v>
      </c>
      <c r="BD1802" s="21">
        <f t="shared" si="587"/>
        <v>117</v>
      </c>
      <c r="BE1802" s="21">
        <f t="shared" si="588"/>
        <v>145</v>
      </c>
      <c r="BF1802" s="94">
        <f t="shared" ref="BF1802" si="946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IF(AT1802&gt;AT1803, 1-_xlpm.interp, _xlpm.interp)
)</f>
        <v>0.47841774385163249</v>
      </c>
      <c r="BG1802" s="22">
        <f t="shared" si="38"/>
        <v>0.52164345486650099</v>
      </c>
      <c r="BH1802" s="22">
        <f t="shared" si="38"/>
        <v>0.45991586104802828</v>
      </c>
      <c r="BI1802" s="22">
        <f t="shared" si="38"/>
        <v>0.40734401506377815</v>
      </c>
      <c r="BJ1802" s="21">
        <f t="shared" si="590"/>
        <v>109</v>
      </c>
      <c r="BK1802" s="21">
        <f t="shared" si="591"/>
        <v>-109</v>
      </c>
      <c r="BL1802" s="21">
        <f t="shared" si="592"/>
        <v>117</v>
      </c>
      <c r="BM1802" s="21">
        <f t="shared" si="593"/>
        <v>145</v>
      </c>
      <c r="BN1802" s="22">
        <f t="shared" ref="BN1802" si="947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IF(AV1802&gt;AV1803, 1-_xlpm.interp, _xlpm.interp)
)</f>
        <v>0.47781477900198421</v>
      </c>
      <c r="BO1802" s="22">
        <f t="shared" si="44"/>
        <v>0.52222047789788806</v>
      </c>
      <c r="BP1802" s="22">
        <f t="shared" si="44"/>
        <v>0.4605258306891673</v>
      </c>
      <c r="BQ1802" s="22">
        <f t="shared" si="44"/>
        <v>0.40785318292571393</v>
      </c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773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400"/>
        <v>UTA Karel Vejmelka</v>
      </c>
      <c r="J1803" s="33" t="s">
        <v>191</v>
      </c>
      <c r="K1803" s="14">
        <v>2.96</v>
      </c>
      <c r="L1803" s="13">
        <v>0.15</v>
      </c>
      <c r="M1803" s="28">
        <v>0.1</v>
      </c>
      <c r="N1803">
        <f>IFERROR(_xlfn.XLOOKUP(A1803,Params!A:A,Params!D:D),0)</f>
        <v>0</v>
      </c>
      <c r="O1803">
        <f t="shared" ref="O1803" si="948">N1802</f>
        <v>0</v>
      </c>
      <c r="P1803" s="68">
        <f t="shared" si="565"/>
        <v>0</v>
      </c>
      <c r="Q1803">
        <f t="shared" ref="Q1803" si="949">P1802</f>
        <v>0</v>
      </c>
      <c r="R1803" s="5">
        <f t="shared" ref="R1803" si="950">N1803/W1803/X1803/Z1802/AB1802/AA1803</f>
        <v>0</v>
      </c>
      <c r="S1803" s="5">
        <f t="shared" ref="S1803" si="951">O1803/W1802/Y1803/Z1803/AA1802/AB1803</f>
        <v>0</v>
      </c>
      <c r="T1803" s="5">
        <f t="shared" ref="T1803" si="952">P1803/W1803/X1803/Z1802/AB1802</f>
        <v>0</v>
      </c>
      <c r="U1803" s="5">
        <f t="shared" ref="U1803" si="953">Q1803/W1802/Y1803/Z1803/AA1802</f>
        <v>0</v>
      </c>
      <c r="V1803" s="5">
        <f>_xlfn.XLOOKUP(H1803,'Rest - Home'!A:A,'Rest - Home'!B:B)</f>
        <v>1.048</v>
      </c>
      <c r="W1803" s="5">
        <f>_xlfn.XLOOKUP(H1803,'Rest - Home'!A:A,'Rest - Home'!C:C)</f>
        <v>1.0491546019013618</v>
      </c>
      <c r="X1803" s="5">
        <f t="shared" ref="X1803" si="954">AM1802/K1803</f>
        <v>0.95785688200673125</v>
      </c>
      <c r="Y1803" s="5">
        <f t="shared" ref="Y1803" si="955">AK1802/K1803</f>
        <v>1.0439189189189189</v>
      </c>
      <c r="Z1803" s="5">
        <f>IF(J1803="",1,(_xlfn.XLOOKUP(I1803,Goalies!B:B,Goalies!J:J)))</f>
        <v>0.97</v>
      </c>
      <c r="AA1803" s="23">
        <f>_xlfn.XLOOKUP(E1803,Injuries!A:A,Injuries!B:B)</f>
        <v>0.93500000000000005</v>
      </c>
      <c r="AB1803" s="23">
        <f>_xlfn.XLOOKUP(E1803,Injuries!A:A,Injuries!C:C)</f>
        <v>1</v>
      </c>
      <c r="AC1803" s="23">
        <f>_xlfn.XLOOKUP(E1803,'Game Adjustments'!A:A,'Game Adjustments'!B:B)</f>
        <v>1</v>
      </c>
      <c r="AD1803" s="23">
        <f>_xlfn.XLOOKUP(E1803,'Game Adjustments'!A:A,'Game Adjustments'!C:C)</f>
        <v>1</v>
      </c>
      <c r="AE1803" s="23">
        <f>IF(D1803="A",_xlfn.XLOOKUP(E1803,'Rest - Home'!F:F,'Rest - Home'!J:J),_xlfn.XLOOKUP(E1803,'Rest - Home'!F:F,'Rest - Home'!I:I))</f>
        <v>1</v>
      </c>
      <c r="AF1803" s="23">
        <f>IF(D1803="A",_xlfn.XLOOKUP(E1803,'Rest - Home'!F:F,'Rest - Home'!L:L),_xlfn.XLOOKUP(E1803,'Rest - Home'!F:F,'Rest - Home'!K:K))</f>
        <v>1</v>
      </c>
      <c r="AG1803" s="26">
        <v>1</v>
      </c>
      <c r="AH1803" s="26">
        <v>1</v>
      </c>
      <c r="AI1803" s="53" cm="1">
        <f t="array" ref="AI1803">MAX(IF($E$63:E1802=E1803,ROW($E$63:E1802)-MIN(ROW($E$63:E1802))+1))</f>
        <v>1698</v>
      </c>
      <c r="AJ1803" s="53" cm="1">
        <f t="array" ref="AJ1803">MAX(IF($I$105:I1802=I1803,ROW($I$105:I1802)-MIN(ROW($I$105:I1802))+1))</f>
        <v>1656</v>
      </c>
      <c r="AK1803" s="23">
        <f>IF(AI1803=0,_xlfn.XLOOKUP(E1803,'Starting GF'!A:A,'Starting GF'!B:B),INDEX($AL$63:$AL1803,AI1803))</f>
        <v>3.134746879295025</v>
      </c>
      <c r="AL1803" s="23">
        <f t="shared" si="573"/>
        <v>3.134746879295025</v>
      </c>
      <c r="AM1803" s="23">
        <f>IF(AI1803=0,_xlfn.XLOOKUP(E1803,'Starting GF'!A:A,'Starting GF'!C:C),INDEX($AN$63:$AN1803,AI1803))</f>
        <v>2.9447032552345367</v>
      </c>
      <c r="AN1803" s="23">
        <f t="shared" si="574"/>
        <v>2.9447032552345367</v>
      </c>
      <c r="AO1803" s="23">
        <f>IF(AJ1803=0,_xlfn.XLOOKUP(I1803,Goalies!B:B,Goalies!I:I),INDEX($AP$105:$AP1803,AJ1803))</f>
        <v>2.9048929769252858</v>
      </c>
      <c r="AP1803" s="23">
        <f t="shared" si="575"/>
        <v>2.9048929769252858</v>
      </c>
      <c r="AQ1803" s="23">
        <f t="shared" si="576"/>
        <v>2.8563621575775007</v>
      </c>
      <c r="AR1803" s="66">
        <v>0</v>
      </c>
      <c r="AS1803" s="96" t="s">
        <v>1591</v>
      </c>
      <c r="AT1803" s="20">
        <f t="shared" ref="AT1803" si="956">(AK1803*V1803*X1803*Z1802*AA1803*AB1802*AC1803*AD1802*AG1803*AH1802)+AR1803</f>
        <v>2.9275146486957069</v>
      </c>
      <c r="AU1803" s="20">
        <f t="shared" ref="AU1803" si="957">AT1802</f>
        <v>2.832719970800254</v>
      </c>
      <c r="AV1803" s="12">
        <f t="shared" ref="AV1803" si="958">AK1803*W1803*X1803*Z1802*AA1803*AB1802</f>
        <v>2.9307399482946082</v>
      </c>
      <c r="AW1803" s="12">
        <f t="shared" ref="AW1803" si="959">AV1802</f>
        <v>2.832719970800254</v>
      </c>
      <c r="AX1803" s="8">
        <f t="shared" si="581"/>
        <v>2.9275146486957069</v>
      </c>
      <c r="AY1803" s="8">
        <f t="shared" si="582"/>
        <v>2.832719970800254</v>
      </c>
      <c r="AZ1803" s="8">
        <f t="shared" si="583"/>
        <v>5.7602346194959608</v>
      </c>
      <c r="BA1803" s="8">
        <f t="shared" si="584"/>
        <v>9.4794677895452928E-2</v>
      </c>
      <c r="BB1803" s="62">
        <f t="shared" si="585"/>
        <v>-109</v>
      </c>
      <c r="BC1803" s="21">
        <f t="shared" si="586"/>
        <v>109</v>
      </c>
      <c r="BD1803" s="21">
        <f t="shared" si="587"/>
        <v>-117</v>
      </c>
      <c r="BE1803" s="21">
        <f t="shared" si="588"/>
        <v>-145</v>
      </c>
      <c r="BF1803" s="94">
        <f t="shared" si="58"/>
        <v>0.52158225614836751</v>
      </c>
      <c r="BG1803" s="22">
        <f t="shared" ref="BG1803" si="960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0.47835654513349901</v>
      </c>
      <c r="BH1803" s="22">
        <f t="shared" ref="BH1803" si="961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0.54008413895197172</v>
      </c>
      <c r="BI1803" s="22">
        <f t="shared" ref="BI1803" si="962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0.59265598493622185</v>
      </c>
      <c r="BJ1803" s="21">
        <f t="shared" si="590"/>
        <v>-109</v>
      </c>
      <c r="BK1803" s="21">
        <f t="shared" si="591"/>
        <v>109</v>
      </c>
      <c r="BL1803" s="21">
        <f t="shared" si="592"/>
        <v>-117</v>
      </c>
      <c r="BM1803" s="21">
        <f t="shared" si="593"/>
        <v>-145</v>
      </c>
      <c r="BN1803" s="22">
        <f t="shared" si="62"/>
        <v>0.52218522099801579</v>
      </c>
      <c r="BO1803" s="22">
        <f t="shared" ref="BO1803" si="963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0.47777952210211194</v>
      </c>
      <c r="BP1803" s="22">
        <f t="shared" ref="BP1803" si="964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0.5394741693108327</v>
      </c>
      <c r="BQ1803" s="22">
        <f t="shared" ref="BQ1803" si="965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0.59214681707428607</v>
      </c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773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400"/>
        <v>MIN Filip Gustavsson</v>
      </c>
      <c r="J1804" s="33" t="s">
        <v>169</v>
      </c>
      <c r="K1804" s="14">
        <v>2.96</v>
      </c>
      <c r="L1804" s="13">
        <v>0.15</v>
      </c>
      <c r="M1804" s="28">
        <v>0.1</v>
      </c>
      <c r="N1804">
        <f>IFERROR(_xlfn.XLOOKUP(A1804,Params!A:A,Params!D:D),0)</f>
        <v>0</v>
      </c>
      <c r="O1804">
        <f t="shared" ref="O1804" si="966">N1805</f>
        <v>0</v>
      </c>
      <c r="P1804" s="68">
        <f t="shared" si="565"/>
        <v>0</v>
      </c>
      <c r="Q1804">
        <f t="shared" ref="Q1804" si="967">P1805</f>
        <v>0</v>
      </c>
      <c r="R1804" s="5">
        <f t="shared" ref="R1804" si="968">N1804/W1804/X1804/Z1805/AB1805/AA1804</f>
        <v>0</v>
      </c>
      <c r="S1804" s="5">
        <f t="shared" ref="S1804" si="969">O1804/W1805/Y1804/Z1804/AA1805/AB1804</f>
        <v>0</v>
      </c>
      <c r="T1804" s="5">
        <f t="shared" ref="T1804" si="970">P1804/W1804/X1804/Z1805/AB1805</f>
        <v>0</v>
      </c>
      <c r="U1804" s="5">
        <f t="shared" ref="U1804" si="971">Q1804/W1805/Y1804/Z1804/AA1805</f>
        <v>0</v>
      </c>
      <c r="V1804" s="5">
        <f>_xlfn.XLOOKUP(H1804,'Rest - Home'!A:A,'Rest - Home'!B:B)</f>
        <v>0.95</v>
      </c>
      <c r="W1804" s="5">
        <f>_xlfn.XLOOKUP(H1804,'Rest - Home'!A:A,'Rest - Home'!C:C)</f>
        <v>0.95302926576458757</v>
      </c>
      <c r="X1804" s="5">
        <f t="shared" ref="X1804" si="972">AM1805/K1804</f>
        <v>1.0317244095003129</v>
      </c>
      <c r="Y1804" s="5">
        <f t="shared" ref="Y1804" si="973">AK1805/K1804</f>
        <v>1.1114864864864864</v>
      </c>
      <c r="Z1804" s="5">
        <f>IF(J1804="",1,(_xlfn.XLOOKUP(I1804,Goalies!B:B,Goalies!J:J)))</f>
        <v>0.99</v>
      </c>
      <c r="AA1804" s="23">
        <f>_xlfn.XLOOKUP(E1804,Injuries!A:A,Injuries!B:B)</f>
        <v>1</v>
      </c>
      <c r="AB1804" s="23">
        <f>_xlfn.XLOOKUP(E1804,Injuries!A:A,Injuries!C:C)</f>
        <v>1.04</v>
      </c>
      <c r="AC1804" s="23">
        <f>_xlfn.XLOOKUP(E1804,'Game Adjustments'!A:A,'Game Adjustments'!B:B)</f>
        <v>1</v>
      </c>
      <c r="AD1804" s="23">
        <f>_xlfn.XLOOKUP(E1804,'Game Adjustments'!A:A,'Game Adjustments'!C:C)</f>
        <v>1</v>
      </c>
      <c r="AE1804" s="23">
        <f>IF(D1804="A",_xlfn.XLOOKUP(E1804,'Rest - Home'!F:F,'Rest - Home'!J:J),_xlfn.XLOOKUP(E1804,'Rest - Home'!F:F,'Rest - Home'!I:I))</f>
        <v>1</v>
      </c>
      <c r="AF1804" s="23">
        <f>IF(D1804="A",_xlfn.XLOOKUP(E1804,'Rest - Home'!F:F,'Rest - Home'!L:L),_xlfn.XLOOKUP(E1804,'Rest - Home'!F:F,'Rest - Home'!K:K))</f>
        <v>1</v>
      </c>
      <c r="AG1804" s="26">
        <v>1</v>
      </c>
      <c r="AH1804" s="26">
        <v>1</v>
      </c>
      <c r="AI1804" s="53" cm="1">
        <f t="array" ref="AI1804">MAX(IF($E$63:E1803=E1804,ROW($E$63:E1803)-MIN(ROW($E$63:E1803))+1))</f>
        <v>1705</v>
      </c>
      <c r="AJ1804" s="53" cm="1">
        <f t="array" ref="AJ1804">MAX(IF($I$105:I1803=I1804,ROW($I$105:I1803)-MIN(ROW($I$105:I1803))+1))</f>
        <v>1663</v>
      </c>
      <c r="AK1804" s="23">
        <f>IF(AI1804=0,_xlfn.XLOOKUP(E1804,'Starting GF'!A:A,'Starting GF'!B:B),INDEX($AL$63:$AL1804,AI1804))</f>
        <v>3.11</v>
      </c>
      <c r="AL1804" s="23">
        <f t="shared" si="573"/>
        <v>3.11</v>
      </c>
      <c r="AM1804" s="23">
        <f>IF(AI1804=0,_xlfn.XLOOKUP(E1804,'Starting GF'!A:A,'Starting GF'!C:C),INDEX($AN$63:$AN1804,AI1804))</f>
        <v>2.8558246372878631</v>
      </c>
      <c r="AN1804" s="23">
        <f t="shared" si="574"/>
        <v>2.8558246372878631</v>
      </c>
      <c r="AO1804" s="23">
        <f>IF(AJ1804=0,_xlfn.XLOOKUP(I1804,Goalies!B:B,Goalies!I:I),INDEX($AP$105:$AP1804,AJ1804))</f>
        <v>2.8382943506594072</v>
      </c>
      <c r="AP1804" s="23">
        <f t="shared" si="575"/>
        <v>2.8382943506594072</v>
      </c>
      <c r="AQ1804" s="23">
        <f t="shared" si="576"/>
        <v>2.8272663909149842</v>
      </c>
      <c r="AR1804" s="66">
        <v>0.05</v>
      </c>
      <c r="AS1804" s="96" t="s">
        <v>1591</v>
      </c>
      <c r="AT1804" s="20">
        <f t="shared" ref="AT1804" si="974">(AK1804*V1804*X1804*Z1805*AA1804*AB1805*AC1804*AD1805*AG1804*AH1805)+AR1804</f>
        <v>3.0220240236719569</v>
      </c>
      <c r="AU1804" s="20">
        <f t="shared" ref="AU1804" si="975">AT1805</f>
        <v>3.3407887531306342</v>
      </c>
      <c r="AV1804" s="12">
        <f t="shared" ref="AV1804" si="976">AK1804*V1804*X1804*Z1805*AA1804*AB1805</f>
        <v>2.9720240236719571</v>
      </c>
      <c r="AW1804" s="12">
        <f t="shared" ref="AW1804" si="977">AV1805</f>
        <v>3.3945244507847185</v>
      </c>
      <c r="AX1804" s="8">
        <f t="shared" si="581"/>
        <v>3.0220240236719569</v>
      </c>
      <c r="AY1804" s="8">
        <f t="shared" si="582"/>
        <v>3.3407887531306342</v>
      </c>
      <c r="AZ1804" s="8">
        <f t="shared" si="583"/>
        <v>6.3628127768025911</v>
      </c>
      <c r="BA1804" s="8">
        <f t="shared" si="584"/>
        <v>-0.31876472945867729</v>
      </c>
      <c r="BB1804" s="62">
        <f t="shared" si="585"/>
        <v>124</v>
      </c>
      <c r="BC1804" s="21">
        <f t="shared" si="586"/>
        <v>-162</v>
      </c>
      <c r="BD1804" s="21">
        <f t="shared" si="587"/>
        <v>-133</v>
      </c>
      <c r="BE1804" s="21">
        <f t="shared" si="588"/>
        <v>-103</v>
      </c>
      <c r="BF1804" s="94">
        <f t="shared" ref="BF1804" si="978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IF(AT1804&gt;AT1805, 1-_xlpm.interp, _xlpm.interp)
)</f>
        <v>0.44590055265646211</v>
      </c>
      <c r="BG1804" s="22">
        <f t="shared" si="38"/>
        <v>0.61823951204811345</v>
      </c>
      <c r="BH1804" s="22">
        <f t="shared" si="38"/>
        <v>0.57015873127742567</v>
      </c>
      <c r="BI1804" s="22">
        <f t="shared" si="38"/>
        <v>0.50638133153537312</v>
      </c>
      <c r="BJ1804" s="21">
        <f t="shared" si="590"/>
        <v>131</v>
      </c>
      <c r="BK1804" s="21">
        <f t="shared" si="591"/>
        <v>-162</v>
      </c>
      <c r="BL1804" s="21">
        <f t="shared" si="592"/>
        <v>-132</v>
      </c>
      <c r="BM1804" s="21">
        <f t="shared" si="593"/>
        <v>-102</v>
      </c>
      <c r="BN1804" s="22">
        <f t="shared" ref="BN1804" si="979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IF(AV1804&gt;AV1805, 1-_xlpm.interp, _xlpm.interp)
)</f>
        <v>0.432150198250493</v>
      </c>
      <c r="BO1804" s="22">
        <f t="shared" si="44"/>
        <v>0.61804123943631972</v>
      </c>
      <c r="BP1804" s="22">
        <f t="shared" si="44"/>
        <v>0.56946150356756098</v>
      </c>
      <c r="BQ1804" s="22">
        <f t="shared" si="44"/>
        <v>0.50521424467485265</v>
      </c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773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400"/>
        <v>EDM Tristan Jarry</v>
      </c>
      <c r="J1805" s="33" t="s">
        <v>181</v>
      </c>
      <c r="K1805" s="14">
        <v>2.96</v>
      </c>
      <c r="L1805" s="13">
        <v>0.15</v>
      </c>
      <c r="M1805" s="28">
        <v>0.1</v>
      </c>
      <c r="N1805">
        <f>IFERROR(_xlfn.XLOOKUP(A1805,Params!A:A,Params!D:D),0)</f>
        <v>0</v>
      </c>
      <c r="O1805">
        <f t="shared" ref="O1805" si="980">N1804</f>
        <v>0</v>
      </c>
      <c r="P1805" s="68">
        <f t="shared" si="565"/>
        <v>0</v>
      </c>
      <c r="Q1805">
        <f t="shared" ref="Q1805" si="981">P1804</f>
        <v>0</v>
      </c>
      <c r="R1805" s="5">
        <f t="shared" ref="R1805" si="982">N1805/W1805/X1805/Z1804/AB1804/AA1805</f>
        <v>0</v>
      </c>
      <c r="S1805" s="5">
        <f t="shared" ref="S1805" si="983">O1805/W1804/Y1805/Z1805/AA1804/AB1805</f>
        <v>0</v>
      </c>
      <c r="T1805" s="5">
        <f t="shared" ref="T1805" si="984">P1805/W1805/X1805/Z1804/AB1804</f>
        <v>0</v>
      </c>
      <c r="U1805" s="5">
        <f t="shared" ref="U1805" si="985">Q1805/W1804/Y1805/Z1805/AA1804</f>
        <v>0</v>
      </c>
      <c r="V1805" s="5">
        <f>_xlfn.XLOOKUP(H1805,'Rest - Home'!A:A,'Rest - Home'!B:B)</f>
        <v>1.048</v>
      </c>
      <c r="W1805" s="5">
        <f>_xlfn.XLOOKUP(H1805,'Rest - Home'!A:A,'Rest - Home'!C:C)</f>
        <v>1.0491546019013618</v>
      </c>
      <c r="X1805" s="5">
        <f t="shared" ref="X1805" si="986">AM1804/K1805</f>
        <v>0.96480562070535913</v>
      </c>
      <c r="Y1805" s="5">
        <f t="shared" ref="Y1805" si="987">AK1804/K1805</f>
        <v>1.0506756756756757</v>
      </c>
      <c r="Z1805" s="5">
        <f>IF(J1805="",1,(_xlfn.XLOOKUP(I1805,Goalies!B:B,Goalies!J:J)))</f>
        <v>0.97499999999999998</v>
      </c>
      <c r="AA1805" s="23">
        <f>_xlfn.XLOOKUP(E1805,Injuries!A:A,Injuries!B:B)</f>
        <v>0.99</v>
      </c>
      <c r="AB1805" s="23">
        <f>_xlfn.XLOOKUP(E1805,Injuries!A:A,Injuries!C:C)</f>
        <v>1</v>
      </c>
      <c r="AC1805" s="23">
        <f>_xlfn.XLOOKUP(E1805,'Game Adjustments'!A:A,'Game Adjustments'!B:B)</f>
        <v>1</v>
      </c>
      <c r="AD1805" s="23">
        <f>_xlfn.XLOOKUP(E1805,'Game Adjustments'!A:A,'Game Adjustments'!C:C)</f>
        <v>1</v>
      </c>
      <c r="AE1805" s="23">
        <f>IF(D1805="A",_xlfn.XLOOKUP(E1805,'Rest - Home'!F:F,'Rest - Home'!J:J),_xlfn.XLOOKUP(E1805,'Rest - Home'!F:F,'Rest - Home'!I:I))</f>
        <v>1</v>
      </c>
      <c r="AF1805" s="23">
        <f>IF(D1805="A",_xlfn.XLOOKUP(E1805,'Rest - Home'!F:F,'Rest - Home'!L:L),_xlfn.XLOOKUP(E1805,'Rest - Home'!F:F,'Rest - Home'!K:K))</f>
        <v>1</v>
      </c>
      <c r="AG1805" s="26">
        <v>1</v>
      </c>
      <c r="AH1805" s="26">
        <v>1</v>
      </c>
      <c r="AI1805" s="53" cm="1">
        <f t="array" ref="AI1805">MAX(IF($E$63:E1804=E1805,ROW($E$63:E1804)-MIN(ROW($E$63:E1804))+1))</f>
        <v>1709</v>
      </c>
      <c r="AJ1805" s="53" cm="1">
        <f t="array" ref="AJ1805">MAX(IF($I$105:I1804=I1805,ROW($I$105:I1804)-MIN(ROW($I$105:I1804))+1))</f>
        <v>1617</v>
      </c>
      <c r="AK1805" s="23">
        <f>IF(AI1805=0,_xlfn.XLOOKUP(E1805,'Starting GF'!A:A,'Starting GF'!B:B),INDEX($AL$63:$AL1805,AI1805))</f>
        <v>3.29</v>
      </c>
      <c r="AL1805" s="23">
        <f t="shared" si="573"/>
        <v>3.29</v>
      </c>
      <c r="AM1805" s="23">
        <f>IF(AI1805=0,_xlfn.XLOOKUP(E1805,'Starting GF'!A:A,'Starting GF'!C:C),INDEX($AN$63:$AN1805,AI1805))</f>
        <v>3.0539042521209261</v>
      </c>
      <c r="AN1805" s="23">
        <f t="shared" si="574"/>
        <v>3.0539042521209261</v>
      </c>
      <c r="AO1805" s="23">
        <f>IF(AJ1805=0,_xlfn.XLOOKUP(I1805,Goalies!B:B,Goalies!I:I),INDEX($AP$105:$AP1805,AJ1805))</f>
        <v>3.0404892207577179</v>
      </c>
      <c r="AP1805" s="23">
        <f t="shared" si="575"/>
        <v>3.0404892207577179</v>
      </c>
      <c r="AQ1805" s="23">
        <f t="shared" si="576"/>
        <v>2.977556645817903</v>
      </c>
      <c r="AR1805" s="66">
        <v>-0.05</v>
      </c>
      <c r="AS1805" s="96" t="s">
        <v>1591</v>
      </c>
      <c r="AT1805" s="20">
        <f t="shared" ref="AT1805" si="988">(AK1805*V1805*X1805*Z1804*AA1805*AB1804*AC1805*AD1804*AG1805*AH1804)+AR1805</f>
        <v>3.3407887531306342</v>
      </c>
      <c r="AU1805" s="20">
        <f t="shared" ref="AU1805" si="989">AT1804</f>
        <v>3.0220240236719569</v>
      </c>
      <c r="AV1805" s="12">
        <f t="shared" ref="AV1805" si="990">AK1805*W1805*X1805*Z1804*AA1805*AB1804</f>
        <v>3.3945244507847185</v>
      </c>
      <c r="AW1805" s="12">
        <f t="shared" ref="AW1805" si="991">AV1804</f>
        <v>2.9720240236719571</v>
      </c>
      <c r="AX1805" s="8">
        <f t="shared" si="581"/>
        <v>3.3407887531306342</v>
      </c>
      <c r="AY1805" s="8">
        <f t="shared" si="582"/>
        <v>3.0220240236719569</v>
      </c>
      <c r="AZ1805" s="8">
        <f t="shared" si="583"/>
        <v>6.3628127768025911</v>
      </c>
      <c r="BA1805" s="8">
        <f t="shared" si="584"/>
        <v>0.31876472945867729</v>
      </c>
      <c r="BB1805" s="62">
        <f t="shared" si="585"/>
        <v>-124</v>
      </c>
      <c r="BC1805" s="21">
        <f t="shared" si="586"/>
        <v>162</v>
      </c>
      <c r="BD1805" s="21">
        <f t="shared" si="587"/>
        <v>133</v>
      </c>
      <c r="BE1805" s="21">
        <f t="shared" si="588"/>
        <v>103</v>
      </c>
      <c r="BF1805" s="94">
        <f t="shared" si="58"/>
        <v>0.55409944734353789</v>
      </c>
      <c r="BG1805" s="22">
        <f t="shared" ref="BG1805" si="992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0.3817604879518865</v>
      </c>
      <c r="BH1805" s="22">
        <f t="shared" ref="BH1805" si="993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0.42984126872257433</v>
      </c>
      <c r="BI1805" s="22">
        <f t="shared" ref="BI1805" si="994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0.49361866846462688</v>
      </c>
      <c r="BJ1805" s="21">
        <f t="shared" si="590"/>
        <v>-131</v>
      </c>
      <c r="BK1805" s="21">
        <f t="shared" si="591"/>
        <v>162</v>
      </c>
      <c r="BL1805" s="21">
        <f t="shared" si="592"/>
        <v>132</v>
      </c>
      <c r="BM1805" s="21">
        <f t="shared" si="593"/>
        <v>102</v>
      </c>
      <c r="BN1805" s="22">
        <f t="shared" si="62"/>
        <v>0.56784980174950705</v>
      </c>
      <c r="BO1805" s="22">
        <f t="shared" ref="BO1805" si="995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0.38195876056368028</v>
      </c>
      <c r="BP1805" s="22">
        <f t="shared" ref="BP1805" si="996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0.43053849643243902</v>
      </c>
      <c r="BQ1805" s="22">
        <f t="shared" ref="BQ1805" si="997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0.49478575532514735</v>
      </c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7.5" customHeight="1" x14ac:dyDescent="0.2">
      <c r="A1806" t="str">
        <f t="shared" si="773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400"/>
        <v>SEA Philipp Grubauer</v>
      </c>
      <c r="J1806" s="33" t="s">
        <v>185</v>
      </c>
      <c r="K1806" s="14">
        <v>2.96</v>
      </c>
      <c r="L1806" s="13">
        <v>0.15</v>
      </c>
      <c r="M1806" s="28">
        <v>0.1</v>
      </c>
      <c r="N1806">
        <f>IFERROR(_xlfn.XLOOKUP(A1806,Params!A:A,Params!D:D),0)</f>
        <v>0</v>
      </c>
      <c r="O1806">
        <f t="shared" ref="O1806" si="998">N1807</f>
        <v>0</v>
      </c>
      <c r="P1806" s="68">
        <f t="shared" si="565"/>
        <v>0</v>
      </c>
      <c r="Q1806">
        <f t="shared" ref="Q1806" si="999">P1807</f>
        <v>0</v>
      </c>
      <c r="R1806" s="5">
        <f t="shared" ref="R1806" si="1000">N1806/W1806/X1806/Z1807/AB1807/AA1806</f>
        <v>0</v>
      </c>
      <c r="S1806" s="5">
        <f t="shared" ref="S1806" si="1001">O1806/W1807/Y1806/Z1806/AA1807/AB1806</f>
        <v>0</v>
      </c>
      <c r="T1806" s="5">
        <f t="shared" ref="T1806" si="1002">P1806/W1806/X1806/Z1807/AB1807</f>
        <v>0</v>
      </c>
      <c r="U1806" s="5">
        <f t="shared" ref="U1806" si="1003">Q1806/W1807/Y1806/Z1806/AA1807</f>
        <v>0</v>
      </c>
      <c r="V1806" s="5">
        <f>_xlfn.XLOOKUP(H1806,'Rest - Home'!A:A,'Rest - Home'!B:B)</f>
        <v>0.95</v>
      </c>
      <c r="W1806" s="5">
        <f>_xlfn.XLOOKUP(H1806,'Rest - Home'!A:A,'Rest - Home'!C:C)</f>
        <v>0.95302926576458757</v>
      </c>
      <c r="X1806" s="5">
        <f t="shared" ref="X1806" si="1004">AM1807/K1806</f>
        <v>0.94932432432432434</v>
      </c>
      <c r="Y1806" s="5">
        <f t="shared" ref="Y1806" si="1005">AK1807/K1806</f>
        <v>1.0912162162162162</v>
      </c>
      <c r="Z1806" s="5">
        <f>IF(J1806="",1,(_xlfn.XLOOKUP(I1806,Goalies!B:B,Goalies!J:J)))</f>
        <v>1</v>
      </c>
      <c r="AA1806" s="23">
        <f>_xlfn.XLOOKUP(E1806,Injuries!A:A,Injuries!B:B)</f>
        <v>1</v>
      </c>
      <c r="AB1806" s="23">
        <f>_xlfn.XLOOKUP(E1806,Injuries!A:A,Injuries!C:C)</f>
        <v>1</v>
      </c>
      <c r="AC1806" s="23">
        <f>_xlfn.XLOOKUP(E1806,'Game Adjustments'!A:A,'Game Adjustments'!B:B)</f>
        <v>1</v>
      </c>
      <c r="AD1806" s="23">
        <f>_xlfn.XLOOKUP(E1806,'Game Adjustments'!A:A,'Game Adjustments'!C:C)</f>
        <v>1</v>
      </c>
      <c r="AE1806" s="23">
        <f>IF(D1806="A",_xlfn.XLOOKUP(E1806,'Rest - Home'!F:F,'Rest - Home'!J:J),_xlfn.XLOOKUP(E1806,'Rest - Home'!F:F,'Rest - Home'!I:I))</f>
        <v>1</v>
      </c>
      <c r="AF1806" s="23">
        <f>IF(D1806="A",_xlfn.XLOOKUP(E1806,'Rest - Home'!F:F,'Rest - Home'!L:L),_xlfn.XLOOKUP(E1806,'Rest - Home'!F:F,'Rest - Home'!K:K))</f>
        <v>1</v>
      </c>
      <c r="AG1806" s="26">
        <v>1</v>
      </c>
      <c r="AH1806" s="26">
        <v>1</v>
      </c>
      <c r="AI1806" s="53" cm="1">
        <f t="array" ref="AI1806">MAX(IF($E$63:E1805=E1806,ROW($E$63:E1805)-MIN(ROW($E$63:E1805))+1))</f>
        <v>1715</v>
      </c>
      <c r="AJ1806" s="53" cm="1">
        <f t="array" ref="AJ1806">MAX(IF($I$105:I1805=I1806,ROW($I$105:I1805)-MIN(ROW($I$105:I1805))+1))</f>
        <v>1573</v>
      </c>
      <c r="AK1806" s="23">
        <f>IF(AI1806=0,_xlfn.XLOOKUP(E1806,'Starting GF'!A:A,'Starting GF'!B:B),INDEX($AL$63:$AL1806,AI1806))</f>
        <v>2.6953497393817347</v>
      </c>
      <c r="AL1806" s="23">
        <f t="shared" si="573"/>
        <v>2.6953497393817347</v>
      </c>
      <c r="AM1806" s="23">
        <f>IF(AI1806=0,_xlfn.XLOOKUP(E1806,'Starting GF'!A:A,'Starting GF'!C:C),INDEX($AN$63:$AN1806,AI1806))</f>
        <v>3.1850000000000001</v>
      </c>
      <c r="AN1806" s="23">
        <f t="shared" si="574"/>
        <v>3.1850000000000001</v>
      </c>
      <c r="AO1806" s="23">
        <f>IF(AJ1806=0,_xlfn.XLOOKUP(I1806,Goalies!B:B,Goalies!I:I),INDEX($AP$105:$AP1806,AJ1806))</f>
        <v>3.2112369000666248</v>
      </c>
      <c r="AP1806" s="23">
        <f t="shared" si="575"/>
        <v>3.2112369000666248</v>
      </c>
      <c r="AQ1806" s="23">
        <f t="shared" si="576"/>
        <v>3.1850000000000001</v>
      </c>
      <c r="AR1806" s="66">
        <v>0.03</v>
      </c>
      <c r="AS1806" s="96" t="s">
        <v>1591</v>
      </c>
      <c r="AT1806" s="20">
        <f t="shared" ref="AT1806" si="1006">(AK1806*V1806*X1806*Z1807*AA1806*AB1807*AC1806*AD1807*AG1806*AH1807)+AR1806</f>
        <v>2.5094394769814632</v>
      </c>
      <c r="AU1806" s="20">
        <f t="shared" ref="AU1806" si="1007">AT1807</f>
        <v>3.5212900641891896</v>
      </c>
      <c r="AV1806" s="12">
        <f t="shared" ref="AV1806" si="1008">AK1806*V1806*X1806*Z1807*AA1806*AB1807</f>
        <v>2.4794394769814634</v>
      </c>
      <c r="AW1806" s="12">
        <f t="shared" ref="AW1806" si="1009">AV1807</f>
        <v>3.5552025892468229</v>
      </c>
      <c r="AX1806" s="8">
        <f t="shared" si="581"/>
        <v>2.5094394769814632</v>
      </c>
      <c r="AY1806" s="8">
        <f t="shared" si="582"/>
        <v>3.5212900641891896</v>
      </c>
      <c r="AZ1806" s="8">
        <f t="shared" si="583"/>
        <v>6.0307295411706523</v>
      </c>
      <c r="BA1806" s="8">
        <f t="shared" si="584"/>
        <v>-1.0118505872077264</v>
      </c>
      <c r="BB1806" s="62">
        <f t="shared" si="585"/>
        <v>193</v>
      </c>
      <c r="BC1806" s="21">
        <f t="shared" si="586"/>
        <v>-130</v>
      </c>
      <c r="BD1806" s="21">
        <f t="shared" si="587"/>
        <v>-103</v>
      </c>
      <c r="BE1806" s="21">
        <f t="shared" si="588"/>
        <v>123</v>
      </c>
      <c r="BF1806" s="94">
        <f t="shared" ref="BF1806" si="1010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IF(AT1806&gt;AT1807, 1-_xlpm.interp, _xlpm.interp)
)</f>
        <v>0.34165008544123554</v>
      </c>
      <c r="BG1806" s="22">
        <f t="shared" si="38"/>
        <v>0.56479097851149307</v>
      </c>
      <c r="BH1806" s="22">
        <f t="shared" si="38"/>
        <v>0.50754406696948828</v>
      </c>
      <c r="BI1806" s="22">
        <f t="shared" si="38"/>
        <v>0.44853883673155126</v>
      </c>
      <c r="BJ1806" s="21">
        <f t="shared" si="590"/>
        <v>201</v>
      </c>
      <c r="BK1806" s="21">
        <f t="shared" si="591"/>
        <v>-131</v>
      </c>
      <c r="BL1806" s="21">
        <f t="shared" si="592"/>
        <v>-104</v>
      </c>
      <c r="BM1806" s="21">
        <f t="shared" si="593"/>
        <v>122</v>
      </c>
      <c r="BN1806" s="22">
        <f t="shared" ref="BN1806" si="1011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IF(AV1806&gt;AV1807, 1-_xlpm.interp, _xlpm.interp)
)</f>
        <v>0.33239978965651373</v>
      </c>
      <c r="BO1806" s="22">
        <f t="shared" si="44"/>
        <v>0.56701551254066973</v>
      </c>
      <c r="BP1806" s="22">
        <f t="shared" si="44"/>
        <v>0.50934635869639688</v>
      </c>
      <c r="BQ1806" s="22">
        <f t="shared" si="44"/>
        <v>0.44948333730078449</v>
      </c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773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400"/>
        <v>VGK Adin Hill</v>
      </c>
      <c r="J1807" s="33" t="s">
        <v>195</v>
      </c>
      <c r="K1807" s="14">
        <v>2.96</v>
      </c>
      <c r="L1807" s="13">
        <v>0.15</v>
      </c>
      <c r="M1807" s="28">
        <v>0.1</v>
      </c>
      <c r="N1807">
        <f>IFERROR(_xlfn.XLOOKUP(A1807,Params!A:A,Params!D:D),0)</f>
        <v>0</v>
      </c>
      <c r="O1807">
        <f t="shared" ref="O1807" si="1012">N1806</f>
        <v>0</v>
      </c>
      <c r="P1807" s="68">
        <f t="shared" si="565"/>
        <v>0</v>
      </c>
      <c r="Q1807">
        <f t="shared" ref="Q1807" si="1013">P1806</f>
        <v>0</v>
      </c>
      <c r="R1807" s="5">
        <f t="shared" ref="R1807" si="1014">N1807/W1807/X1807/Z1806/AB1806/AA1807</f>
        <v>0</v>
      </c>
      <c r="S1807" s="5">
        <f t="shared" ref="S1807" si="1015">O1807/W1806/Y1807/Z1807/AA1806/AB1807</f>
        <v>0</v>
      </c>
      <c r="T1807" s="5">
        <f t="shared" ref="T1807" si="1016">P1807/W1807/X1807/Z1806/AB1806</f>
        <v>0</v>
      </c>
      <c r="U1807" s="5">
        <f t="shared" ref="U1807" si="1017">Q1807/W1806/Y1807/Z1807/AA1806</f>
        <v>0</v>
      </c>
      <c r="V1807" s="5">
        <f>_xlfn.XLOOKUP(H1807,'Rest - Home'!A:A,'Rest - Home'!B:B)</f>
        <v>1.048</v>
      </c>
      <c r="W1807" s="5">
        <f>_xlfn.XLOOKUP(H1807,'Rest - Home'!A:A,'Rest - Home'!C:C)</f>
        <v>1.0491546019013618</v>
      </c>
      <c r="X1807" s="5">
        <f t="shared" ref="X1807" si="1018">AM1806/K1807</f>
        <v>1.0760135135135136</v>
      </c>
      <c r="Y1807" s="5">
        <f t="shared" ref="Y1807" si="1019">AK1806/K1807</f>
        <v>0.91059112816950494</v>
      </c>
      <c r="Z1807" s="5">
        <f>IF(J1807="",1,(_xlfn.XLOOKUP(I1807,Goalies!B:B,Goalies!J:J)))</f>
        <v>1</v>
      </c>
      <c r="AA1807" s="23">
        <f>_xlfn.XLOOKUP(E1807,Injuries!A:A,Injuries!B:B)</f>
        <v>0.97499999999999998</v>
      </c>
      <c r="AB1807" s="23">
        <f>_xlfn.XLOOKUP(E1807,Injuries!A:A,Injuries!C:C)</f>
        <v>1.02</v>
      </c>
      <c r="AC1807" s="23">
        <f>_xlfn.XLOOKUP(E1807,'Game Adjustments'!A:A,'Game Adjustments'!B:B)</f>
        <v>1</v>
      </c>
      <c r="AD1807" s="23">
        <f>_xlfn.XLOOKUP(E1807,'Game Adjustments'!A:A,'Game Adjustments'!C:C)</f>
        <v>1</v>
      </c>
      <c r="AE1807" s="23">
        <f>IF(D1807="A",_xlfn.XLOOKUP(E1807,'Rest - Home'!F:F,'Rest - Home'!J:J),_xlfn.XLOOKUP(E1807,'Rest - Home'!F:F,'Rest - Home'!I:I))</f>
        <v>1</v>
      </c>
      <c r="AF1807" s="23">
        <f>IF(D1807="A",_xlfn.XLOOKUP(E1807,'Rest - Home'!F:F,'Rest - Home'!L:L),_xlfn.XLOOKUP(E1807,'Rest - Home'!F:F,'Rest - Home'!K:K))</f>
        <v>1</v>
      </c>
      <c r="AG1807" s="26">
        <v>1</v>
      </c>
      <c r="AH1807" s="26">
        <v>1</v>
      </c>
      <c r="AI1807" s="53" cm="1">
        <f t="array" ref="AI1807">MAX(IF($E$63:E1806=E1807,ROW($E$63:E1806)-MIN(ROW($E$63:E1806))+1))</f>
        <v>1713</v>
      </c>
      <c r="AJ1807" s="53" cm="1">
        <f t="array" ref="AJ1807">MAX(IF($I$105:I1806=I1807,ROW($I$105:I1806)-MIN(ROW($I$105:I1806))+1))</f>
        <v>1671</v>
      </c>
      <c r="AK1807" s="23">
        <f>IF(AI1807=0,_xlfn.XLOOKUP(E1807,'Starting GF'!A:A,'Starting GF'!B:B),INDEX($AL$63:$AL1807,AI1807))</f>
        <v>3.23</v>
      </c>
      <c r="AL1807" s="23">
        <f t="shared" si="573"/>
        <v>3.23</v>
      </c>
      <c r="AM1807" s="23">
        <f>IF(AI1807=0,_xlfn.XLOOKUP(E1807,'Starting GF'!A:A,'Starting GF'!C:C),INDEX($AN$63:$AN1807,AI1807))</f>
        <v>2.81</v>
      </c>
      <c r="AN1807" s="23">
        <f t="shared" si="574"/>
        <v>2.81</v>
      </c>
      <c r="AO1807" s="23">
        <f>IF(AJ1807=0,_xlfn.XLOOKUP(I1807,Goalies!B:B,Goalies!I:I),INDEX($AP$105:$AP1807,AJ1807))</f>
        <v>2.7207333222473151</v>
      </c>
      <c r="AP1807" s="23">
        <f t="shared" si="575"/>
        <v>2.7207333222473151</v>
      </c>
      <c r="AQ1807" s="23">
        <f t="shared" si="576"/>
        <v>2.81</v>
      </c>
      <c r="AR1807" s="66">
        <v>-0.03</v>
      </c>
      <c r="AS1807" s="96" t="s">
        <v>1591</v>
      </c>
      <c r="AT1807" s="20">
        <f t="shared" ref="AT1807" si="1020">(AK1807*V1807*X1807*Z1806*AA1807*AB1806*AC1807*AD1806*AG1807*AH1806)+AR1807</f>
        <v>3.5212900641891896</v>
      </c>
      <c r="AU1807" s="20">
        <f t="shared" ref="AU1807" si="1021">AT1806</f>
        <v>2.5094394769814632</v>
      </c>
      <c r="AV1807" s="12">
        <f t="shared" ref="AV1807" si="1022">AK1807*W1807*X1807*Z1806*AA1807*AB1806</f>
        <v>3.5552025892468229</v>
      </c>
      <c r="AW1807" s="12">
        <f t="shared" ref="AW1807" si="1023">AV1806</f>
        <v>2.4794394769814634</v>
      </c>
      <c r="AX1807" s="8">
        <f t="shared" si="581"/>
        <v>3.5212900641891896</v>
      </c>
      <c r="AY1807" s="8">
        <f t="shared" si="582"/>
        <v>2.5094394769814632</v>
      </c>
      <c r="AZ1807" s="8">
        <f t="shared" si="583"/>
        <v>6.0307295411706523</v>
      </c>
      <c r="BA1807" s="8">
        <f t="shared" si="584"/>
        <v>1.0118505872077264</v>
      </c>
      <c r="BB1807" s="62">
        <f t="shared" si="585"/>
        <v>-193</v>
      </c>
      <c r="BC1807" s="21">
        <f t="shared" si="586"/>
        <v>130</v>
      </c>
      <c r="BD1807" s="21">
        <f t="shared" si="587"/>
        <v>103</v>
      </c>
      <c r="BE1807" s="21">
        <f t="shared" si="588"/>
        <v>-123</v>
      </c>
      <c r="BF1807" s="94">
        <f t="shared" si="58"/>
        <v>0.65834991455876446</v>
      </c>
      <c r="BG1807" s="22">
        <f t="shared" ref="BG1807" si="1024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0.43520902148850693</v>
      </c>
      <c r="BH1807" s="22">
        <f t="shared" ref="BH1807" si="1025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0.49245593303051172</v>
      </c>
      <c r="BI1807" s="22">
        <f t="shared" ref="BI1807" si="1026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0.55146116326844874</v>
      </c>
      <c r="BJ1807" s="21">
        <f t="shared" si="590"/>
        <v>-201</v>
      </c>
      <c r="BK1807" s="21">
        <f t="shared" si="591"/>
        <v>131</v>
      </c>
      <c r="BL1807" s="21">
        <f t="shared" si="592"/>
        <v>104</v>
      </c>
      <c r="BM1807" s="21">
        <f t="shared" si="593"/>
        <v>-122</v>
      </c>
      <c r="BN1807" s="22">
        <f t="shared" si="62"/>
        <v>0.66760021034348627</v>
      </c>
      <c r="BO1807" s="22">
        <f t="shared" ref="BO1807" si="1027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0.43298448745933027</v>
      </c>
      <c r="BP1807" s="22">
        <f t="shared" ref="BP1807" si="1028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0.49065364130360317</v>
      </c>
      <c r="BQ1807" s="22">
        <f t="shared" ref="BQ1807" si="1029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0.55051666269921551</v>
      </c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773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400"/>
        <v>BOS Jeremy Swayman</v>
      </c>
      <c r="J1808" s="33" t="s">
        <v>148</v>
      </c>
      <c r="K1808" s="14">
        <v>2.96</v>
      </c>
      <c r="L1808" s="13">
        <v>0.15</v>
      </c>
      <c r="M1808" s="28">
        <v>0.1</v>
      </c>
      <c r="N1808">
        <f>IFERROR(_xlfn.XLOOKUP(A1808,Params!A:A,Params!D:D),0)</f>
        <v>0</v>
      </c>
      <c r="O1808">
        <f t="shared" ref="O1808:O1813" si="1030">N1809</f>
        <v>0</v>
      </c>
      <c r="P1808" s="68">
        <f t="shared" ref="P1808:P1813" si="1031">N1808</f>
        <v>0</v>
      </c>
      <c r="Q1808">
        <f t="shared" ref="Q1808:Q1813" si="1032">P1809</f>
        <v>0</v>
      </c>
      <c r="R1808" s="5">
        <f t="shared" ref="R1808:R1813" si="1033">N1808/W1808/X1808/Z1809/AB1809/AA1808</f>
        <v>0</v>
      </c>
      <c r="S1808" s="5">
        <f t="shared" ref="S1808:S1813" si="1034">O1808/W1809/Y1808/Z1808/AA1809/AB1808</f>
        <v>0</v>
      </c>
      <c r="T1808" s="5">
        <f t="shared" ref="T1808:T1813" si="1035">P1808/W1808/X1808/Z1809/AB1809</f>
        <v>0</v>
      </c>
      <c r="U1808" s="5">
        <f t="shared" ref="U1808:U1813" si="1036">Q1808/W1809/Y1808/Z1808/AA1809</f>
        <v>0</v>
      </c>
      <c r="V1808" s="5">
        <f>_xlfn.XLOOKUP(H1808,'Rest - Home'!A:A,'Rest - Home'!B:B)</f>
        <v>1</v>
      </c>
      <c r="W1808" s="5">
        <f>_xlfn.XLOOKUP(H1808,'Rest - Home'!A:A,'Rest - Home'!C:C)</f>
        <v>1</v>
      </c>
      <c r="X1808" s="5">
        <f t="shared" ref="X1808:X1813" si="1037">AM1809/K1808</f>
        <v>0.8783783783783784</v>
      </c>
      <c r="Y1808" s="5">
        <f t="shared" ref="Y1808:Y1813" si="1038">AK1809/K1808</f>
        <v>1.1351351351351351</v>
      </c>
      <c r="Z1808" s="5">
        <f>IF(J1808="",1,(_xlfn.XLOOKUP(I1808,Goalies!B:B,Goalies!J:J)))</f>
        <v>0.97499999999999998</v>
      </c>
      <c r="AA1808" s="23">
        <f>_xlfn.XLOOKUP(E1808,Injuries!A:A,Injuries!B:B)</f>
        <v>0.95</v>
      </c>
      <c r="AB1808" s="23">
        <f>_xlfn.XLOOKUP(E1808,Injuries!A:A,Injuries!C:C)</f>
        <v>1</v>
      </c>
      <c r="AC1808" s="23">
        <f>_xlfn.XLOOKUP(E1808,'Game Adjustments'!A:A,'Game Adjustments'!B:B)</f>
        <v>1</v>
      </c>
      <c r="AD1808" s="23">
        <f>_xlfn.XLOOKUP(E1808,'Game Adjustments'!A:A,'Game Adjustments'!C:C)</f>
        <v>1</v>
      </c>
      <c r="AE1808" s="23">
        <f>IF(D1808="A",_xlfn.XLOOKUP(E1808,'Rest - Home'!F:F,'Rest - Home'!J:J),_xlfn.XLOOKUP(E1808,'Rest - Home'!F:F,'Rest - Home'!I:I))</f>
        <v>1</v>
      </c>
      <c r="AF1808" s="23">
        <f>IF(D1808="A",_xlfn.XLOOKUP(E1808,'Rest - Home'!F:F,'Rest - Home'!L:L),_xlfn.XLOOKUP(E1808,'Rest - Home'!F:F,'Rest - Home'!K:K))</f>
        <v>1</v>
      </c>
      <c r="AG1808" s="26">
        <v>1</v>
      </c>
      <c r="AH1808" s="26">
        <v>1</v>
      </c>
      <c r="AI1808" s="53" cm="1">
        <f t="array" ref="AI1808">MAX(IF($E$63:E1807=E1808,ROW($E$63:E1807)-MIN(ROW($E$63:E1807))+1))</f>
        <v>1697</v>
      </c>
      <c r="AJ1808" s="53" cm="1">
        <f t="array" ref="AJ1808">MAX(IF($I$105:I1807=I1808,ROW($I$105:I1807)-MIN(ROW($I$105:I1807))+1))</f>
        <v>1655</v>
      </c>
      <c r="AK1808" s="23">
        <f>IF(AI1808=0,_xlfn.XLOOKUP(E1808,'Starting GF'!A:A,'Starting GF'!B:B),INDEX($AL$63:$AL1808,AI1808))</f>
        <v>2.97</v>
      </c>
      <c r="AL1808" s="23">
        <f t="shared" ref="AL1808:AL1813" si="1039">IF(R1808=0,AK1808,R1808*L1808*(1-M1808)+T1808*L1808*M1808+AK1808*(1-L1808))</f>
        <v>2.97</v>
      </c>
      <c r="AM1808" s="23">
        <f>IF(AI1808=0,_xlfn.XLOOKUP(E1808,'Starting GF'!A:A,'Starting GF'!C:C),INDEX($AN$63:$AN1808,AI1808))</f>
        <v>3.07</v>
      </c>
      <c r="AN1808" s="23">
        <f t="shared" ref="AN1808:AN1813" si="1040">IF(S1808=0,AM1808,S1808*L1808+AM1808*(1-L1808))</f>
        <v>3.07</v>
      </c>
      <c r="AO1808" s="23">
        <f>IF(AJ1808=0,_xlfn.XLOOKUP(I1808,Goalies!B:B,Goalies!I:I),INDEX($AP$105:$AP1808,AJ1808))</f>
        <v>3.135852339628479</v>
      </c>
      <c r="AP1808" s="23">
        <f t="shared" ref="AP1808:AP1813" si="1041">IF(S1808=0,AO1808,S1808*L1808*Z1808+AO1808*(1-L1808))</f>
        <v>3.135852339628479</v>
      </c>
      <c r="AQ1808" s="23">
        <f t="shared" ref="AQ1808:AQ1813" si="1042">AM1808*Z1808</f>
        <v>2.9932499999999997</v>
      </c>
      <c r="AR1808" s="66">
        <v>-0.05</v>
      </c>
      <c r="AS1808" s="96" t="s">
        <v>1590</v>
      </c>
      <c r="AT1808" s="20">
        <f t="shared" ref="AT1808:AT1813" si="1043">(AK1808*V1808*X1808*Z1809*AA1808*AB1809*AC1808*AD1809*AG1808*AH1809)+AR1808</f>
        <v>2.4133506097972974</v>
      </c>
      <c r="AU1808" s="20">
        <f t="shared" ref="AU1808:AU1813" si="1044">AT1809</f>
        <v>3.2438786486486482</v>
      </c>
      <c r="AV1808" s="12">
        <f t="shared" ref="AV1808:AV1813" si="1045">AK1808*V1808*X1808*Z1809*AA1808*AB1809</f>
        <v>2.4633506097972973</v>
      </c>
      <c r="AW1808" s="12">
        <f t="shared" ref="AW1808:AW1813" si="1046">AV1809</f>
        <v>3.1938786486486483</v>
      </c>
      <c r="AX1808" s="8">
        <f t="shared" ref="AX1808:AX1813" si="1047">(AT1808-N1808)</f>
        <v>2.4133506097972974</v>
      </c>
      <c r="AY1808" s="8">
        <f t="shared" ref="AY1808:AY1813" si="1048">(AU1808-O1808)</f>
        <v>3.2438786486486482</v>
      </c>
      <c r="AZ1808" s="8">
        <f t="shared" ref="AZ1808:AZ1813" si="1049">SUM(AX1808:AY1808)</f>
        <v>5.6572292584459456</v>
      </c>
      <c r="BA1808" s="8">
        <f t="shared" ref="BA1808:BA1813" si="1050">AX1808-AY1808</f>
        <v>-0.83052803885135074</v>
      </c>
      <c r="BB1808" s="62">
        <f t="shared" ref="BB1808:BB1813" si="1051">IF(BF1808=0.5,100,IF(BF1808&gt;0.5,-ROUND(100*BF1808/(1-BF1808),0),ROUND(100*(1-BF1808)/BF1808,0)))</f>
        <v>173</v>
      </c>
      <c r="BC1808" s="21">
        <f t="shared" ref="BC1808:BC1813" si="1052">IF(BG1808=0.5,100,IF(BG1808&gt;0.5,-ROUND(100*BG1808/(1-BG1808),0),ROUND(100*(1-BG1808)/BG1808,0)))</f>
        <v>-101</v>
      </c>
      <c r="BD1808" s="21">
        <f t="shared" ref="BD1808:BD1813" si="1053">IF(BH1808=0.5,100,IF(BH1808&gt;0.5,-ROUND(100*BH1808/(1-BH1808),0),ROUND(100*(1-BH1808)/BH1808,0)))</f>
        <v>128</v>
      </c>
      <c r="BE1808" s="21">
        <f t="shared" ref="BE1808:BE1813" si="1054">IF(BI1808=0.5,100,IF(BI1808&gt;0.5,-ROUND(100*BI1808/(1-BI1808),0),ROUND(100*(1-BI1808)/BI1808,0)))</f>
        <v>158</v>
      </c>
      <c r="BF1808" s="94">
        <f t="shared" ref="BF1808:BF1813" si="1055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IF(AT1808&gt;AT1809, 1-_xlpm.interp, _xlpm.interp)
)</f>
        <v>0.36598069005571132</v>
      </c>
      <c r="BG1808" s="22">
        <f t="shared" si="38"/>
        <v>0.50318954297961893</v>
      </c>
      <c r="BH1808" s="22">
        <f t="shared" si="38"/>
        <v>0.43827480449768763</v>
      </c>
      <c r="BI1808" s="22">
        <f t="shared" si="38"/>
        <v>0.3876240010250156</v>
      </c>
      <c r="BJ1808" s="21">
        <f t="shared" ref="BJ1808:BJ1813" si="1056">IF(BN1808=0.5,100,IF(BN1808&gt;0.5,-ROUND(100*BN1808/(1-BN1808),0),ROUND(100*(1-BN1808)/BN1808,0)))</f>
        <v>163</v>
      </c>
      <c r="BK1808" s="21">
        <f t="shared" ref="BK1808:BK1813" si="1057">IF(BO1808=0.5,100,IF(BO1808&gt;0.5,-ROUND(100*BO1808/(1-BO1808),0),ROUND(100*(1-BO1808)/BO1808,0)))</f>
        <v>-102</v>
      </c>
      <c r="BL1808" s="21">
        <f t="shared" ref="BL1808:BL1813" si="1058">IF(BP1808=0.5,100,IF(BP1808&gt;0.5,-ROUND(100*BP1808/(1-BP1808),0),ROUND(100*(1-BP1808)/BP1808,0)))</f>
        <v>127</v>
      </c>
      <c r="BM1808" s="21">
        <f t="shared" ref="BM1808:BM1813" si="1059">IF(BQ1808=0.5,100,IF(BQ1808&gt;0.5,-ROUND(100*BQ1808/(1-BQ1808),0),ROUND(100*(1-BQ1808)/BQ1808,0)))</f>
        <v>157</v>
      </c>
      <c r="BN1808" s="22">
        <f t="shared" ref="BN1808:BN1813" si="1060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IF(AV1808&gt;AV1809, 1-_xlpm.interp, _xlpm.interp)
)</f>
        <v>0.38038381256172626</v>
      </c>
      <c r="BO1808" s="22">
        <f t="shared" si="44"/>
        <v>0.50397450087066253</v>
      </c>
      <c r="BP1808" s="22">
        <f t="shared" si="44"/>
        <v>0.43982012312644003</v>
      </c>
      <c r="BQ1808" s="22">
        <f t="shared" si="44"/>
        <v>0.38945284085531606</v>
      </c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773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400"/>
        <v>TBL Andrei Vasilevskiy</v>
      </c>
      <c r="J1809" s="33" t="s">
        <v>187</v>
      </c>
      <c r="K1809" s="14">
        <v>2.96</v>
      </c>
      <c r="L1809" s="13">
        <v>0.15</v>
      </c>
      <c r="M1809" s="28">
        <v>0.1</v>
      </c>
      <c r="N1809">
        <f>IFERROR(_xlfn.XLOOKUP(A1809,Params!A:A,Params!D:D),0)</f>
        <v>0</v>
      </c>
      <c r="O1809">
        <f t="shared" ref="O1809:O1813" si="1061">N1808</f>
        <v>0</v>
      </c>
      <c r="P1809" s="68">
        <f t="shared" si="1031"/>
        <v>0</v>
      </c>
      <c r="Q1809">
        <f t="shared" ref="Q1809:Q1813" si="1062">P1808</f>
        <v>0</v>
      </c>
      <c r="R1809" s="5">
        <f t="shared" ref="R1809:R1813" si="1063">N1809/W1809/X1809/Z1808/AB1808/AA1809</f>
        <v>0</v>
      </c>
      <c r="S1809" s="5">
        <f t="shared" ref="S1809:S1813" si="1064">O1809/W1808/Y1809/Z1809/AA1808/AB1809</f>
        <v>0</v>
      </c>
      <c r="T1809" s="5">
        <f t="shared" ref="T1809:T1813" si="1065">P1809/W1809/X1809/Z1808/AB1808</f>
        <v>0</v>
      </c>
      <c r="U1809" s="5">
        <f t="shared" ref="U1809:U1813" si="1066">Q1809/W1808/Y1809/Z1809/AA1808</f>
        <v>0</v>
      </c>
      <c r="V1809" s="5">
        <f>_xlfn.XLOOKUP(H1809,'Rest - Home'!A:A,'Rest - Home'!B:B)</f>
        <v>1</v>
      </c>
      <c r="W1809" s="5">
        <f>_xlfn.XLOOKUP(H1809,'Rest - Home'!A:A,'Rest - Home'!C:C)</f>
        <v>1</v>
      </c>
      <c r="X1809" s="5">
        <f t="shared" ref="X1809:X1813" si="1067">AM1808/K1809</f>
        <v>1.0371621621621621</v>
      </c>
      <c r="Y1809" s="5">
        <f t="shared" ref="Y1809:Y1813" si="1068">AK1808/K1809</f>
        <v>1.0033783783783785</v>
      </c>
      <c r="Z1809" s="5">
        <f>IF(J1809="",1,(_xlfn.XLOOKUP(I1809,Goalies!B:B,Goalies!J:J)))</f>
        <v>0.96499999999999997</v>
      </c>
      <c r="AA1809" s="23">
        <f>_xlfn.XLOOKUP(E1809,Injuries!A:A,Injuries!B:B)</f>
        <v>0.94</v>
      </c>
      <c r="AB1809" s="23">
        <f>_xlfn.XLOOKUP(E1809,Injuries!A:A,Injuries!C:C)</f>
        <v>1.03</v>
      </c>
      <c r="AC1809" s="23">
        <f>_xlfn.XLOOKUP(E1809,'Game Adjustments'!A:A,'Game Adjustments'!B:B)</f>
        <v>1</v>
      </c>
      <c r="AD1809" s="23">
        <f>_xlfn.XLOOKUP(E1809,'Game Adjustments'!A:A,'Game Adjustments'!C:C)</f>
        <v>1</v>
      </c>
      <c r="AE1809" s="23">
        <f>IF(D1809="A",_xlfn.XLOOKUP(E1809,'Rest - Home'!F:F,'Rest - Home'!J:J),_xlfn.XLOOKUP(E1809,'Rest - Home'!F:F,'Rest - Home'!I:I))</f>
        <v>1</v>
      </c>
      <c r="AF1809" s="23">
        <f>IF(D1809="A",_xlfn.XLOOKUP(E1809,'Rest - Home'!F:F,'Rest - Home'!L:L),_xlfn.XLOOKUP(E1809,'Rest - Home'!F:F,'Rest - Home'!K:K))</f>
        <v>1</v>
      </c>
      <c r="AG1809" s="26">
        <v>1</v>
      </c>
      <c r="AH1809" s="26">
        <v>1</v>
      </c>
      <c r="AI1809" s="53" cm="1">
        <f t="array" ref="AI1809">MAX(IF($E$63:E1808=E1809,ROW($E$63:E1808)-MIN(ROW($E$63:E1808))+1))</f>
        <v>1701</v>
      </c>
      <c r="AJ1809" s="53" cm="1">
        <f t="array" ref="AJ1809">MAX(IF($I$105:I1808=I1809,ROW($I$105:I1808)-MIN(ROW($I$105:I1808))+1))</f>
        <v>1659</v>
      </c>
      <c r="AK1809" s="23">
        <f>IF(AI1809=0,_xlfn.XLOOKUP(E1809,'Starting GF'!A:A,'Starting GF'!B:B),INDEX($AL$63:$AL1809,AI1809))</f>
        <v>3.36</v>
      </c>
      <c r="AL1809" s="23">
        <f t="shared" si="1039"/>
        <v>3.36</v>
      </c>
      <c r="AM1809" s="23">
        <f>IF(AI1809=0,_xlfn.XLOOKUP(E1809,'Starting GF'!A:A,'Starting GF'!C:C),INDEX($AN$63:$AN1809,AI1809))</f>
        <v>2.6</v>
      </c>
      <c r="AN1809" s="23">
        <f t="shared" si="1040"/>
        <v>2.6</v>
      </c>
      <c r="AO1809" s="23">
        <f>IF(AJ1809=0,_xlfn.XLOOKUP(I1809,Goalies!B:B,Goalies!I:I),INDEX($AP$105:$AP1809,AJ1809))</f>
        <v>2.5767031712793353</v>
      </c>
      <c r="AP1809" s="23">
        <f t="shared" si="1041"/>
        <v>2.5767031712793353</v>
      </c>
      <c r="AQ1809" s="23">
        <f t="shared" si="1042"/>
        <v>2.5089999999999999</v>
      </c>
      <c r="AR1809" s="66">
        <v>0.05</v>
      </c>
      <c r="AS1809" s="96" t="s">
        <v>1590</v>
      </c>
      <c r="AT1809" s="20">
        <f t="shared" ref="AT1809:AT1813" si="1069">(AK1809*V1809*X1809*Z1808*AA1809*AB1808*AC1809*AD1808*AG1809*AH1808)+AR1809</f>
        <v>3.2438786486486482</v>
      </c>
      <c r="AU1809" s="20">
        <f t="shared" ref="AU1809:AU1813" si="1070">AT1808</f>
        <v>2.4133506097972974</v>
      </c>
      <c r="AV1809" s="12">
        <f t="shared" ref="AV1809:AV1813" si="1071">AK1809*W1809*X1809*Z1808*AA1809*AB1808</f>
        <v>3.1938786486486483</v>
      </c>
      <c r="AW1809" s="12">
        <f t="shared" ref="AW1809:AW1813" si="1072">AV1808</f>
        <v>2.4633506097972973</v>
      </c>
      <c r="AX1809" s="8">
        <f t="shared" si="1047"/>
        <v>3.2438786486486482</v>
      </c>
      <c r="AY1809" s="8">
        <f t="shared" si="1048"/>
        <v>2.4133506097972974</v>
      </c>
      <c r="AZ1809" s="8">
        <f t="shared" si="1049"/>
        <v>5.6572292584459456</v>
      </c>
      <c r="BA1809" s="8">
        <f t="shared" si="1050"/>
        <v>0.83052803885135074</v>
      </c>
      <c r="BB1809" s="62">
        <f t="shared" si="1051"/>
        <v>-173</v>
      </c>
      <c r="BC1809" s="21">
        <f t="shared" si="1052"/>
        <v>101</v>
      </c>
      <c r="BD1809" s="21">
        <f t="shared" si="1053"/>
        <v>-128</v>
      </c>
      <c r="BE1809" s="21">
        <f t="shared" si="1054"/>
        <v>-158</v>
      </c>
      <c r="BF1809" s="94">
        <f t="shared" si="58"/>
        <v>0.63401930994428868</v>
      </c>
      <c r="BG1809" s="22">
        <f t="shared" ref="BG1809:BG1813" si="1073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0.49681045702038101</v>
      </c>
      <c r="BH1809" s="22">
        <f t="shared" ref="BH1809:BH1813" si="1074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0.56172519550231237</v>
      </c>
      <c r="BI1809" s="22">
        <f t="shared" ref="BI1809:BI1813" si="1075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0.6123759989749844</v>
      </c>
      <c r="BJ1809" s="21">
        <f t="shared" si="1056"/>
        <v>-163</v>
      </c>
      <c r="BK1809" s="21">
        <f t="shared" si="1057"/>
        <v>102</v>
      </c>
      <c r="BL1809" s="21">
        <f t="shared" si="1058"/>
        <v>-127</v>
      </c>
      <c r="BM1809" s="21">
        <f t="shared" si="1059"/>
        <v>-157</v>
      </c>
      <c r="BN1809" s="22">
        <f t="shared" si="62"/>
        <v>0.61961618743827374</v>
      </c>
      <c r="BO1809" s="22">
        <f t="shared" ref="BO1809:BO1813" si="1076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0.49602549912933747</v>
      </c>
      <c r="BP1809" s="22">
        <f t="shared" ref="BP1809:BP1813" si="1077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0.56017987687355997</v>
      </c>
      <c r="BQ1809" s="22">
        <f t="shared" ref="BQ1809:BQ1813" si="1078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0.61054715914468394</v>
      </c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773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400"/>
        <v xml:space="preserve">LAK </v>
      </c>
      <c r="K1810" s="14">
        <v>2.96</v>
      </c>
      <c r="L1810" s="13">
        <v>0.15</v>
      </c>
      <c r="M1810" s="28">
        <v>0.1</v>
      </c>
      <c r="N1810">
        <f>IFERROR(_xlfn.XLOOKUP(A1810,Params!A:A,Params!D:D),0)</f>
        <v>0</v>
      </c>
      <c r="O1810">
        <f t="shared" ref="O1810:O1813" si="1079">N1811</f>
        <v>0</v>
      </c>
      <c r="P1810" s="68">
        <f t="shared" si="1031"/>
        <v>0</v>
      </c>
      <c r="Q1810">
        <f t="shared" ref="Q1810:Q1813" si="1080">P1811</f>
        <v>0</v>
      </c>
      <c r="R1810" s="5">
        <f t="shared" ref="R1810:R1813" si="1081">N1810/W1810/X1810/Z1811/AB1811/AA1810</f>
        <v>0</v>
      </c>
      <c r="S1810" s="5">
        <f t="shared" ref="S1810:S1813" si="1082">O1810/W1811/Y1810/Z1810/AA1811/AB1810</f>
        <v>0</v>
      </c>
      <c r="T1810" s="5">
        <f t="shared" ref="T1810:T1813" si="1083">P1810/W1810/X1810/Z1811/AB1811</f>
        <v>0</v>
      </c>
      <c r="U1810" s="5">
        <f t="shared" ref="U1810:U1813" si="1084">Q1810/W1811/Y1810/Z1810/AA1811</f>
        <v>0</v>
      </c>
      <c r="V1810" s="5">
        <f>_xlfn.XLOOKUP(H1810,'Rest - Home'!A:A,'Rest - Home'!B:B)</f>
        <v>0.96699999999999997</v>
      </c>
      <c r="W1810" s="5">
        <f>_xlfn.XLOOKUP(H1810,'Rest - Home'!A:A,'Rest - Home'!C:C)</f>
        <v>0.96943075693561398</v>
      </c>
      <c r="X1810" s="5">
        <f t="shared" ref="X1810:X1813" si="1085">AM1811/K1810</f>
        <v>0.93015469087853808</v>
      </c>
      <c r="Y1810" s="5">
        <f t="shared" ref="Y1810:Y1813" si="1086">AK1811/K1810</f>
        <v>1.133850682883581</v>
      </c>
      <c r="Z1810" s="5">
        <f>IF(J1810="",1,(_xlfn.XLOOKUP(I1810,Goalies!B:B,Goalies!J:J)))</f>
        <v>1</v>
      </c>
      <c r="AA1810" s="23">
        <f>_xlfn.XLOOKUP(E1810,Injuries!A:A,Injuries!B:B)</f>
        <v>0.96</v>
      </c>
      <c r="AB1810" s="23">
        <f>_xlfn.XLOOKUP(E1810,Injuries!A:A,Injuries!C:C)</f>
        <v>1.01</v>
      </c>
      <c r="AC1810" s="23">
        <f>_xlfn.XLOOKUP(E1810,'Game Adjustments'!A:A,'Game Adjustments'!B:B)</f>
        <v>1</v>
      </c>
      <c r="AD1810" s="23">
        <f>_xlfn.XLOOKUP(E1810,'Game Adjustments'!A:A,'Game Adjustments'!C:C)</f>
        <v>1</v>
      </c>
      <c r="AE1810" s="23">
        <f>IF(D1810="A",_xlfn.XLOOKUP(E1810,'Rest - Home'!F:F,'Rest - Home'!J:J),_xlfn.XLOOKUP(E1810,'Rest - Home'!F:F,'Rest - Home'!I:I))</f>
        <v>1</v>
      </c>
      <c r="AF1810" s="23">
        <f>IF(D1810="A",_xlfn.XLOOKUP(E1810,'Rest - Home'!F:F,'Rest - Home'!L:L),_xlfn.XLOOKUP(E1810,'Rest - Home'!F:F,'Rest - Home'!K:K))</f>
        <v>1</v>
      </c>
      <c r="AG1810" s="26">
        <v>1</v>
      </c>
      <c r="AH1810" s="26">
        <v>1</v>
      </c>
      <c r="AI1810" s="53" cm="1">
        <f t="array" ref="AI1810">MAX(IF($E$63:E1809=E1810,ROW($E$63:E1809)-MIN(ROW($E$63:E1809))+1))</f>
        <v>1718</v>
      </c>
      <c r="AJ1810" s="53" cm="1">
        <f t="array" ref="AJ1810">MAX(IF($I$105:I1809=I1810,ROW($I$105:I1809)-MIN(ROW($I$105:I1809))+1))</f>
        <v>0</v>
      </c>
      <c r="AK1810" s="23">
        <f>IF(AI1810=0,_xlfn.XLOOKUP(E1810,'Starting GF'!A:A,'Starting GF'!B:B),INDEX($AL$63:$AL1810,AI1810))</f>
        <v>2.84</v>
      </c>
      <c r="AL1810" s="23">
        <f t="shared" si="1039"/>
        <v>2.84</v>
      </c>
      <c r="AM1810" s="23">
        <f>IF(AI1810=0,_xlfn.XLOOKUP(E1810,'Starting GF'!A:A,'Starting GF'!C:C),INDEX($AN$63:$AN1810,AI1810))</f>
        <v>2.76</v>
      </c>
      <c r="AN1810" s="23">
        <f t="shared" si="1040"/>
        <v>2.76</v>
      </c>
      <c r="AO1810" s="23" t="e">
        <f>IF(AJ1810=0,_xlfn.XLOOKUP(I1810,Goalies!B:B,Goalies!I:I),INDEX($AP$105:$AP1810,AJ1810))</f>
        <v>#N/A</v>
      </c>
      <c r="AP1810" s="23" t="e">
        <f t="shared" si="1041"/>
        <v>#N/A</v>
      </c>
      <c r="AQ1810" s="23">
        <f t="shared" si="1042"/>
        <v>2.76</v>
      </c>
      <c r="AR1810" s="66">
        <v>0</v>
      </c>
      <c r="AS1810" s="96" t="s">
        <v>1591</v>
      </c>
      <c r="AT1810" s="20">
        <f t="shared" ref="AT1810:AT1813" si="1087">(AK1810*V1810*X1810*Z1811*AA1810*AB1811*AC1810*AD1811*AG1810*AH1811)+AR1810</f>
        <v>2.3909794501000925</v>
      </c>
      <c r="AU1810" s="20">
        <f t="shared" ref="AU1810:AU1813" si="1088">AT1811</f>
        <v>3.2555438285144591</v>
      </c>
      <c r="AV1810" s="12">
        <f t="shared" ref="AV1810:AV1813" si="1089">AK1810*V1810*X1810*Z1811*AA1810*AB1811</f>
        <v>2.3909794501000925</v>
      </c>
      <c r="AW1810" s="12">
        <f t="shared" ref="AW1810:AW1813" si="1090">AV1811</f>
        <v>3.2691112512606644</v>
      </c>
      <c r="AX1810" s="8">
        <f t="shared" si="1047"/>
        <v>2.3909794501000925</v>
      </c>
      <c r="AY1810" s="8">
        <f t="shared" si="1048"/>
        <v>3.2555438285144591</v>
      </c>
      <c r="AZ1810" s="8">
        <f t="shared" si="1049"/>
        <v>5.6465232786145521</v>
      </c>
      <c r="BA1810" s="8">
        <f t="shared" si="1050"/>
        <v>-0.86456437841436662</v>
      </c>
      <c r="BB1810" s="62">
        <f t="shared" si="1051"/>
        <v>178</v>
      </c>
      <c r="BC1810" s="21">
        <f t="shared" si="1052"/>
        <v>-101</v>
      </c>
      <c r="BD1810" s="21">
        <f t="shared" si="1053"/>
        <v>129</v>
      </c>
      <c r="BE1810" s="21">
        <f t="shared" si="1054"/>
        <v>159</v>
      </c>
      <c r="BF1810" s="94">
        <f t="shared" ref="BF1810:BF1813" si="1091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IF(AT1810&gt;AT1811, 1-_xlpm.interp, _xlpm.interp)
)</f>
        <v>0.36033251807217331</v>
      </c>
      <c r="BG1810" s="22">
        <f t="shared" si="38"/>
        <v>0.50127243755094786</v>
      </c>
      <c r="BH1810" s="22">
        <f t="shared" si="38"/>
        <v>0.43657629816706867</v>
      </c>
      <c r="BI1810" s="22">
        <f t="shared" si="38"/>
        <v>0.38644115417604219</v>
      </c>
      <c r="BJ1810" s="21">
        <f t="shared" si="1056"/>
        <v>179</v>
      </c>
      <c r="BK1810" s="21">
        <f t="shared" si="1057"/>
        <v>-101</v>
      </c>
      <c r="BL1810" s="21">
        <f t="shared" si="1058"/>
        <v>128</v>
      </c>
      <c r="BM1810" s="21">
        <f t="shared" si="1059"/>
        <v>158</v>
      </c>
      <c r="BN1810" s="22">
        <f t="shared" ref="BN1810:BN1813" si="1092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IF(AV1810&gt;AV1811, 1-_xlpm.interp, _xlpm.interp)
)</f>
        <v>0.35818943737922126</v>
      </c>
      <c r="BO1810" s="22">
        <f t="shared" si="44"/>
        <v>0.50325325230671492</v>
      </c>
      <c r="BP1810" s="22">
        <f t="shared" si="44"/>
        <v>0.43871510404374003</v>
      </c>
      <c r="BQ1810" s="22">
        <f t="shared" si="44"/>
        <v>0.38826619666701134</v>
      </c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773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400"/>
        <v>CAR Brandon Bussi</v>
      </c>
      <c r="J1811" s="33" t="s">
        <v>396</v>
      </c>
      <c r="K1811" s="14">
        <v>2.96</v>
      </c>
      <c r="L1811" s="13">
        <v>0.15</v>
      </c>
      <c r="M1811" s="28">
        <v>0.1</v>
      </c>
      <c r="N1811">
        <f>IFERROR(_xlfn.XLOOKUP(A1811,Params!A:A,Params!D:D),0)</f>
        <v>0</v>
      </c>
      <c r="O1811">
        <f t="shared" ref="O1811:O1813" si="1093">N1810</f>
        <v>0</v>
      </c>
      <c r="P1811" s="68">
        <f t="shared" si="1031"/>
        <v>0</v>
      </c>
      <c r="Q1811">
        <f t="shared" ref="Q1811:Q1813" si="1094">P1810</f>
        <v>0</v>
      </c>
      <c r="R1811" s="5">
        <f t="shared" ref="R1811:R1813" si="1095">N1811/W1811/X1811/Z1810/AB1810/AA1811</f>
        <v>0</v>
      </c>
      <c r="S1811" s="5">
        <f t="shared" ref="S1811:S1813" si="1096">O1811/W1810/Y1811/Z1811/AA1810/AB1811</f>
        <v>0</v>
      </c>
      <c r="T1811" s="5">
        <f t="shared" ref="T1811:T1813" si="1097">P1811/W1811/X1811/Z1810/AB1810</f>
        <v>0</v>
      </c>
      <c r="U1811" s="5">
        <f t="shared" ref="U1811:U1813" si="1098">Q1811/W1810/Y1811/Z1811/AA1810</f>
        <v>0</v>
      </c>
      <c r="V1811" s="5">
        <f>_xlfn.XLOOKUP(H1811,'Rest - Home'!A:A,'Rest - Home'!B:B)</f>
        <v>1.03</v>
      </c>
      <c r="W1811" s="5">
        <f>_xlfn.XLOOKUP(H1811,'Rest - Home'!A:A,'Rest - Home'!C:C)</f>
        <v>1.0342925072321845</v>
      </c>
      <c r="X1811" s="5">
        <f t="shared" ref="X1811:X1813" si="1099">AM1810/K1811</f>
        <v>0.93243243243243235</v>
      </c>
      <c r="Y1811" s="5">
        <f t="shared" ref="Y1811:Y1813" si="1100">AK1810/K1811</f>
        <v>0.95945945945945943</v>
      </c>
      <c r="Z1811" s="5">
        <f>IF(J1811="",1,(_xlfn.XLOOKUP(I1811,Goalies!B:B,Goalies!J:J)))</f>
        <v>0.97499999999999998</v>
      </c>
      <c r="AA1811" s="23">
        <f>_xlfn.XLOOKUP(E1811,Injuries!A:A,Injuries!B:B)</f>
        <v>1</v>
      </c>
      <c r="AB1811" s="23">
        <f>_xlfn.XLOOKUP(E1811,Injuries!A:A,Injuries!C:C)</f>
        <v>1</v>
      </c>
      <c r="AC1811" s="23">
        <f>_xlfn.XLOOKUP(E1811,'Game Adjustments'!A:A,'Game Adjustments'!B:B)</f>
        <v>1</v>
      </c>
      <c r="AD1811" s="23">
        <f>_xlfn.XLOOKUP(E1811,'Game Adjustments'!A:A,'Game Adjustments'!C:C)</f>
        <v>1</v>
      </c>
      <c r="AE1811" s="23">
        <f>IF(D1811="A",_xlfn.XLOOKUP(E1811,'Rest - Home'!F:F,'Rest - Home'!J:J),_xlfn.XLOOKUP(E1811,'Rest - Home'!F:F,'Rest - Home'!I:I))</f>
        <v>1</v>
      </c>
      <c r="AF1811" s="23">
        <f>IF(D1811="A",_xlfn.XLOOKUP(E1811,'Rest - Home'!F:F,'Rest - Home'!L:L),_xlfn.XLOOKUP(E1811,'Rest - Home'!F:F,'Rest - Home'!K:K))</f>
        <v>1</v>
      </c>
      <c r="AG1811" s="26">
        <v>1</v>
      </c>
      <c r="AH1811" s="26">
        <v>1</v>
      </c>
      <c r="AI1811" s="53" cm="1">
        <f t="array" ref="AI1811">MAX(IF($E$63:E1810=E1811,ROW($E$63:E1810)-MIN(ROW($E$63:E1810))+1))</f>
        <v>1728</v>
      </c>
      <c r="AJ1811" s="53" cm="1">
        <f t="array" ref="AJ1811">MAX(IF($I$105:I1810=I1811,ROW($I$105:I1810)-MIN(ROW($I$105:I1810))+1))</f>
        <v>1686</v>
      </c>
      <c r="AK1811" s="23">
        <f>IF(AI1811=0,_xlfn.XLOOKUP(E1811,'Starting GF'!A:A,'Starting GF'!B:B),INDEX($AL$63:$AL1811,AI1811))</f>
        <v>3.3561980213354001</v>
      </c>
      <c r="AL1811" s="23">
        <f t="shared" si="1039"/>
        <v>3.3561980213354001</v>
      </c>
      <c r="AM1811" s="23">
        <f>IF(AI1811=0,_xlfn.XLOOKUP(E1811,'Starting GF'!A:A,'Starting GF'!C:C),INDEX($AN$63:$AN1811,AI1811))</f>
        <v>2.7532578850004725</v>
      </c>
      <c r="AN1811" s="23">
        <f t="shared" si="1040"/>
        <v>2.7532578850004725</v>
      </c>
      <c r="AO1811" s="23">
        <f>IF(AJ1811=0,_xlfn.XLOOKUP(I1811,Goalies!B:B,Goalies!I:I),INDEX($AP$105:$AP1811,AJ1811))</f>
        <v>2.7109316565967347</v>
      </c>
      <c r="AP1811" s="23">
        <f t="shared" si="1041"/>
        <v>2.7109316565967347</v>
      </c>
      <c r="AQ1811" s="23">
        <f t="shared" si="1042"/>
        <v>2.6844264378754605</v>
      </c>
      <c r="AR1811" s="66">
        <v>0</v>
      </c>
      <c r="AS1811" s="96" t="s">
        <v>1591</v>
      </c>
      <c r="AT1811" s="20">
        <f t="shared" ref="AT1811:AT1813" si="1101">(AK1811*V1811*X1811*Z1810*AA1811*AB1810*AC1811*AD1810*AG1811*AH1810)+AR1811</f>
        <v>3.2555438285144591</v>
      </c>
      <c r="AU1811" s="20">
        <f t="shared" ref="AU1811:AU1813" si="1102">AT1810</f>
        <v>2.3909794501000925</v>
      </c>
      <c r="AV1811" s="12">
        <f t="shared" ref="AV1811:AV1813" si="1103">AK1811*W1811*X1811*Z1810*AA1811*AB1810</f>
        <v>3.2691112512606644</v>
      </c>
      <c r="AW1811" s="12">
        <f t="shared" ref="AW1811:AW1813" si="1104">AV1810</f>
        <v>2.3909794501000925</v>
      </c>
      <c r="AX1811" s="8">
        <f t="shared" si="1047"/>
        <v>3.2555438285144591</v>
      </c>
      <c r="AY1811" s="8">
        <f t="shared" si="1048"/>
        <v>2.3909794501000925</v>
      </c>
      <c r="AZ1811" s="8">
        <f t="shared" si="1049"/>
        <v>5.6465232786145521</v>
      </c>
      <c r="BA1811" s="8">
        <f t="shared" si="1050"/>
        <v>0.86456437841436662</v>
      </c>
      <c r="BB1811" s="62">
        <f t="shared" si="1051"/>
        <v>-178</v>
      </c>
      <c r="BC1811" s="21">
        <f t="shared" si="1052"/>
        <v>101</v>
      </c>
      <c r="BD1811" s="21">
        <f t="shared" si="1053"/>
        <v>-129</v>
      </c>
      <c r="BE1811" s="21">
        <f t="shared" si="1054"/>
        <v>-159</v>
      </c>
      <c r="BF1811" s="94">
        <f t="shared" si="58"/>
        <v>0.63966748192782674</v>
      </c>
      <c r="BG1811" s="22">
        <f t="shared" ref="BG1811:BG1813" si="1105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0.49872756244905209</v>
      </c>
      <c r="BH1811" s="22">
        <f t="shared" ref="BH1811:BH1813" si="1106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0.56342370183293133</v>
      </c>
      <c r="BI1811" s="22">
        <f t="shared" ref="BI1811:BI1813" si="1107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0.61355884582395781</v>
      </c>
      <c r="BJ1811" s="21">
        <f t="shared" si="1056"/>
        <v>-179</v>
      </c>
      <c r="BK1811" s="21">
        <f t="shared" si="1057"/>
        <v>101</v>
      </c>
      <c r="BL1811" s="21">
        <f t="shared" si="1058"/>
        <v>-128</v>
      </c>
      <c r="BM1811" s="21">
        <f t="shared" si="1059"/>
        <v>-158</v>
      </c>
      <c r="BN1811" s="22">
        <f t="shared" si="62"/>
        <v>0.64181056262077874</v>
      </c>
      <c r="BO1811" s="22">
        <f t="shared" ref="BO1811:BO1813" si="1108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0.49674674769328508</v>
      </c>
      <c r="BP1811" s="22">
        <f t="shared" ref="BP1811:BP1813" si="1109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0.56128489595625997</v>
      </c>
      <c r="BQ1811" s="22">
        <f t="shared" ref="BQ1811:BQ1813" si="1110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0.61173380333298866</v>
      </c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773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400"/>
        <v>VGK Akira Schmid</v>
      </c>
      <c r="J1812" s="33" t="s">
        <v>196</v>
      </c>
      <c r="K1812" s="14">
        <v>2.96</v>
      </c>
      <c r="L1812" s="13">
        <v>0.15</v>
      </c>
      <c r="M1812" s="28">
        <v>0.1</v>
      </c>
      <c r="N1812">
        <f>IFERROR(_xlfn.XLOOKUP(A1812,Params!A:A,Params!D:D),0)</f>
        <v>0</v>
      </c>
      <c r="O1812">
        <f t="shared" ref="O1812:O1813" si="1111">N1813</f>
        <v>0</v>
      </c>
      <c r="P1812" s="68">
        <f t="shared" si="1031"/>
        <v>0</v>
      </c>
      <c r="Q1812">
        <f t="shared" ref="Q1812:Q1813" si="1112">P1813</f>
        <v>0</v>
      </c>
      <c r="R1812" s="5">
        <f t="shared" ref="R1812:R1813" si="1113">N1812/W1812/X1812/Z1813/AB1813/AA1812</f>
        <v>0</v>
      </c>
      <c r="S1812" s="5">
        <f t="shared" ref="S1812:S1813" si="1114">O1812/W1813/Y1812/Z1812/AA1813/AB1812</f>
        <v>0</v>
      </c>
      <c r="T1812" s="5">
        <f t="shared" ref="T1812:T1813" si="1115">P1812/W1812/X1812/Z1813/AB1813</f>
        <v>0</v>
      </c>
      <c r="U1812" s="5">
        <f t="shared" ref="U1812:U1813" si="1116">Q1812/W1813/Y1812/Z1812/AA1813</f>
        <v>0</v>
      </c>
      <c r="V1812" s="5">
        <f>_xlfn.XLOOKUP(H1812,'Rest - Home'!A:A,'Rest - Home'!B:B)</f>
        <v>0.90300000000000002</v>
      </c>
      <c r="W1812" s="5">
        <f>_xlfn.XLOOKUP(H1812,'Rest - Home'!A:A,'Rest - Home'!C:C)</f>
        <v>0.92051577291954856</v>
      </c>
      <c r="X1812" s="5">
        <f t="shared" ref="X1812:X1813" si="1117">AM1813/K1812</f>
        <v>1.1162881373501252</v>
      </c>
      <c r="Y1812" s="5">
        <f t="shared" ref="Y1812:Y1813" si="1118">AK1813/K1812</f>
        <v>1.0647896011656581</v>
      </c>
      <c r="Z1812" s="5">
        <f>IF(J1812="",1,(_xlfn.XLOOKUP(I1812,Goalies!B:B,Goalies!J:J)))</f>
        <v>0.99</v>
      </c>
      <c r="AA1812" s="23">
        <f>_xlfn.XLOOKUP(E1812,Injuries!A:A,Injuries!B:B)</f>
        <v>0.97499999999999998</v>
      </c>
      <c r="AB1812" s="23">
        <f>_xlfn.XLOOKUP(E1812,Injuries!A:A,Injuries!C:C)</f>
        <v>1.02</v>
      </c>
      <c r="AC1812" s="23">
        <f>_xlfn.XLOOKUP(E1812,'Game Adjustments'!A:A,'Game Adjustments'!B:B)</f>
        <v>1</v>
      </c>
      <c r="AD1812" s="23">
        <f>_xlfn.XLOOKUP(E1812,'Game Adjustments'!A:A,'Game Adjustments'!C:C)</f>
        <v>1</v>
      </c>
      <c r="AE1812" s="23">
        <f>IF(D1812="A",_xlfn.XLOOKUP(E1812,'Rest - Home'!F:F,'Rest - Home'!J:J),_xlfn.XLOOKUP(E1812,'Rest - Home'!F:F,'Rest - Home'!I:I))</f>
        <v>1</v>
      </c>
      <c r="AF1812" s="23">
        <f>IF(D1812="A",_xlfn.XLOOKUP(E1812,'Rest - Home'!F:F,'Rest - Home'!L:L),_xlfn.XLOOKUP(E1812,'Rest - Home'!F:F,'Rest - Home'!K:K))</f>
        <v>1</v>
      </c>
      <c r="AG1812" s="26">
        <v>1</v>
      </c>
      <c r="AH1812" s="26">
        <v>1</v>
      </c>
      <c r="AI1812" s="53" cm="1">
        <f t="array" ref="AI1812">MAX(IF($E$63:E1811=E1812,ROW($E$63:E1811)-MIN(ROW($E$63:E1811))+1))</f>
        <v>1745</v>
      </c>
      <c r="AJ1812" s="53" cm="1">
        <f t="array" ref="AJ1812">MAX(IF($I$105:I1811=I1812,ROW($I$105:I1811)-MIN(ROW($I$105:I1811))+1))</f>
        <v>1626</v>
      </c>
      <c r="AK1812" s="23">
        <f>IF(AI1812=0,_xlfn.XLOOKUP(E1812,'Starting GF'!A:A,'Starting GF'!B:B),INDEX($AL$63:$AL1812,AI1812))</f>
        <v>3.23</v>
      </c>
      <c r="AL1812" s="23">
        <f t="shared" si="1039"/>
        <v>3.23</v>
      </c>
      <c r="AM1812" s="23">
        <f>IF(AI1812=0,_xlfn.XLOOKUP(E1812,'Starting GF'!A:A,'Starting GF'!C:C),INDEX($AN$63:$AN1812,AI1812))</f>
        <v>2.81</v>
      </c>
      <c r="AN1812" s="23">
        <f t="shared" si="1040"/>
        <v>2.81</v>
      </c>
      <c r="AO1812" s="23">
        <f>IF(AJ1812=0,_xlfn.XLOOKUP(I1812,Goalies!B:B,Goalies!I:I),INDEX($AP$105:$AP1812,AJ1812))</f>
        <v>2.7787015713325225</v>
      </c>
      <c r="AP1812" s="23">
        <f t="shared" si="1041"/>
        <v>2.7787015713325225</v>
      </c>
      <c r="AQ1812" s="23">
        <f t="shared" si="1042"/>
        <v>2.7818999999999998</v>
      </c>
      <c r="AR1812" s="66">
        <v>0.03</v>
      </c>
      <c r="AS1812" s="96" t="s">
        <v>1589</v>
      </c>
      <c r="AT1812" s="20">
        <f t="shared" ref="AT1812:AT1813" si="1119">(AK1812*V1812*X1812*Z1813*AA1812*AB1813*AC1812*AD1813*AG1812*AH1813)+AR1812</f>
        <v>3.1400280494858084</v>
      </c>
      <c r="AU1812" s="20">
        <f t="shared" ref="AU1812:AU1813" si="1120">AT1813</f>
        <v>3.0023334612754065</v>
      </c>
      <c r="AV1812" s="12">
        <f t="shared" ref="AV1812:AV1813" si="1121">AK1812*V1812*X1812*Z1813*AA1812*AB1813</f>
        <v>3.1100280494858086</v>
      </c>
      <c r="AW1812" s="12">
        <f t="shared" ref="AW1812:AW1813" si="1122">AV1813</f>
        <v>3.0273268968907239</v>
      </c>
      <c r="AX1812" s="8">
        <f t="shared" si="1047"/>
        <v>3.1400280494858084</v>
      </c>
      <c r="AY1812" s="8">
        <f t="shared" si="1048"/>
        <v>3.0023334612754065</v>
      </c>
      <c r="AZ1812" s="8">
        <f t="shared" si="1049"/>
        <v>6.1423615107612148</v>
      </c>
      <c r="BA1812" s="8">
        <f t="shared" si="1050"/>
        <v>0.13769458821040192</v>
      </c>
      <c r="BB1812" s="62">
        <f t="shared" si="1051"/>
        <v>-111</v>
      </c>
      <c r="BC1812" s="21">
        <f t="shared" si="1052"/>
        <v>-140</v>
      </c>
      <c r="BD1812" s="21">
        <f t="shared" si="1053"/>
        <v>-113</v>
      </c>
      <c r="BE1812" s="21">
        <f t="shared" si="1054"/>
        <v>112</v>
      </c>
      <c r="BF1812" s="94">
        <f t="shared" ref="BF1812:BF1813" si="1123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IF(AT1812&gt;AT1813, 1-_xlpm.interp, _xlpm.interp)
)</f>
        <v>0.52604108832249752</v>
      </c>
      <c r="BG1812" s="22">
        <f t="shared" si="38"/>
        <v>0.58376280629288768</v>
      </c>
      <c r="BH1812" s="22">
        <f t="shared" si="38"/>
        <v>0.53099418167247103</v>
      </c>
      <c r="BI1812" s="22">
        <f t="shared" si="38"/>
        <v>0.47125523948096615</v>
      </c>
      <c r="BJ1812" s="21">
        <f t="shared" si="1056"/>
        <v>-108</v>
      </c>
      <c r="BK1812" s="21">
        <f t="shared" si="1057"/>
        <v>-140</v>
      </c>
      <c r="BL1812" s="21">
        <f t="shared" si="1058"/>
        <v>-113</v>
      </c>
      <c r="BM1812" s="21">
        <f t="shared" si="1059"/>
        <v>113</v>
      </c>
      <c r="BN1812" s="22">
        <f t="shared" ref="BN1812:BN1813" si="1124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IF(AV1812&gt;AV1813, 1-_xlpm.interp, _xlpm.interp)
)</f>
        <v>0.51833111322974634</v>
      </c>
      <c r="BO1812" s="22">
        <f t="shared" si="44"/>
        <v>0.58316120623579371</v>
      </c>
      <c r="BP1812" s="22">
        <f t="shared" si="44"/>
        <v>0.53024808446107996</v>
      </c>
      <c r="BQ1812" s="22">
        <f t="shared" si="44"/>
        <v>0.47052860861930768</v>
      </c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773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400"/>
        <v>ANA Lukas Dostal</v>
      </c>
      <c r="J1813" s="33" t="s">
        <v>146</v>
      </c>
      <c r="K1813" s="14">
        <v>2.96</v>
      </c>
      <c r="L1813" s="13">
        <v>0.15</v>
      </c>
      <c r="M1813" s="28">
        <v>0.1</v>
      </c>
      <c r="N1813">
        <f>IFERROR(_xlfn.XLOOKUP(A1813,Params!A:A,Params!D:D),0)</f>
        <v>0</v>
      </c>
      <c r="O1813">
        <f t="shared" ref="O1813" si="1125">N1812</f>
        <v>0</v>
      </c>
      <c r="P1813" s="68">
        <f t="shared" si="1031"/>
        <v>0</v>
      </c>
      <c r="Q1813">
        <f t="shared" ref="Q1813" si="1126">P1812</f>
        <v>0</v>
      </c>
      <c r="R1813" s="5">
        <f t="shared" ref="R1813" si="1127">N1813/W1813/X1813/Z1812/AB1812/AA1813</f>
        <v>0</v>
      </c>
      <c r="S1813" s="5">
        <f t="shared" ref="S1813" si="1128">O1813/W1812/Y1813/Z1813/AA1812/AB1813</f>
        <v>0</v>
      </c>
      <c r="T1813" s="5">
        <f t="shared" ref="T1813" si="1129">P1813/W1813/X1813/Z1812/AB1812</f>
        <v>0</v>
      </c>
      <c r="U1813" s="5">
        <f t="shared" ref="U1813" si="1130">Q1813/W1812/Y1813/Z1813/AA1812</f>
        <v>0</v>
      </c>
      <c r="V1813" s="5">
        <f>_xlfn.XLOOKUP(H1813,'Rest - Home'!A:A,'Rest - Home'!B:B)</f>
        <v>1.085</v>
      </c>
      <c r="W1813" s="5">
        <f>_xlfn.XLOOKUP(H1813,'Rest - Home'!A:A,'Rest - Home'!C:C)</f>
        <v>1.0832085999357419</v>
      </c>
      <c r="X1813" s="5">
        <f t="shared" ref="X1813" si="1131">AM1812/K1813</f>
        <v>0.94932432432432434</v>
      </c>
      <c r="Y1813" s="5">
        <f t="shared" ref="Y1813" si="1132">AK1812/K1813</f>
        <v>1.0912162162162162</v>
      </c>
      <c r="Z1813" s="5">
        <f>IF(J1813="",1,(_xlfn.XLOOKUP(I1813,Goalies!B:B,Goalies!J:J)))</f>
        <v>0.97</v>
      </c>
      <c r="AA1813" s="23">
        <f>_xlfn.XLOOKUP(E1813,Injuries!A:A,Injuries!B:B)</f>
        <v>0.92500000000000004</v>
      </c>
      <c r="AB1813" s="23">
        <f>_xlfn.XLOOKUP(E1813,Injuries!A:A,Injuries!C:C)</f>
        <v>1.01</v>
      </c>
      <c r="AC1813" s="23">
        <f>_xlfn.XLOOKUP(E1813,'Game Adjustments'!A:A,'Game Adjustments'!B:B)</f>
        <v>1</v>
      </c>
      <c r="AD1813" s="23">
        <f>_xlfn.XLOOKUP(E1813,'Game Adjustments'!A:A,'Game Adjustments'!C:C)</f>
        <v>1</v>
      </c>
      <c r="AE1813" s="23">
        <f>IF(D1813="A",_xlfn.XLOOKUP(E1813,'Rest - Home'!F:F,'Rest - Home'!J:J),_xlfn.XLOOKUP(E1813,'Rest - Home'!F:F,'Rest - Home'!I:I))</f>
        <v>1</v>
      </c>
      <c r="AF1813" s="23">
        <f>IF(D1813="A",_xlfn.XLOOKUP(E1813,'Rest - Home'!F:F,'Rest - Home'!L:L),_xlfn.XLOOKUP(E1813,'Rest - Home'!F:F,'Rest - Home'!K:K))</f>
        <v>1</v>
      </c>
      <c r="AG1813" s="26">
        <v>1</v>
      </c>
      <c r="AH1813" s="26">
        <v>1</v>
      </c>
      <c r="AI1813" s="53" cm="1">
        <f t="array" ref="AI1813">MAX(IF($E$63:E1812=E1813,ROW($E$63:E1812)-MIN(ROW($E$63:E1812))+1))</f>
        <v>1710</v>
      </c>
      <c r="AJ1813" s="53" cm="1">
        <f t="array" ref="AJ1813">MAX(IF($I$105:I1812=I1813,ROW($I$105:I1812)-MIN(ROW($I$105:I1812))+1))</f>
        <v>1668</v>
      </c>
      <c r="AK1813" s="23">
        <f>IF(AI1813=0,_xlfn.XLOOKUP(E1813,'Starting GF'!A:A,'Starting GF'!B:B),INDEX($AL$63:$AL1813,AI1813))</f>
        <v>3.1517772194503477</v>
      </c>
      <c r="AL1813" s="23">
        <f t="shared" si="1039"/>
        <v>3.1517772194503477</v>
      </c>
      <c r="AM1813" s="23">
        <f>IF(AI1813=0,_xlfn.XLOOKUP(E1813,'Starting GF'!A:A,'Starting GF'!C:C),INDEX($AN$63:$AN1813,AI1813))</f>
        <v>3.3042128865563707</v>
      </c>
      <c r="AN1813" s="23">
        <f t="shared" si="1040"/>
        <v>3.3042128865563707</v>
      </c>
      <c r="AO1813" s="23">
        <f>IF(AJ1813=0,_xlfn.XLOOKUP(I1813,Goalies!B:B,Goalies!I:I),INDEX($AP$105:$AP1813,AJ1813))</f>
        <v>3.2902196554557226</v>
      </c>
      <c r="AP1813" s="23">
        <f t="shared" si="1041"/>
        <v>3.2902196554557226</v>
      </c>
      <c r="AQ1813" s="23">
        <f t="shared" si="1042"/>
        <v>3.2050864999596795</v>
      </c>
      <c r="AR1813" s="66">
        <v>-0.03</v>
      </c>
      <c r="AS1813" s="96" t="s">
        <v>1589</v>
      </c>
      <c r="AT1813" s="20">
        <f t="shared" ref="AT1813" si="1133">(AK1813*V1813*X1813*Z1812*AA1813*AB1812*AC1813*AD1812*AG1813*AH1812)+AR1813</f>
        <v>3.0023334612754065</v>
      </c>
      <c r="AU1813" s="20">
        <f t="shared" ref="AU1813" si="1134">AT1812</f>
        <v>3.1400280494858084</v>
      </c>
      <c r="AV1813" s="12">
        <f t="shared" ref="AV1813" si="1135">AK1813*W1813*X1813*Z1812*AA1813*AB1812</f>
        <v>3.0273268968907239</v>
      </c>
      <c r="AW1813" s="12">
        <f t="shared" ref="AW1813" si="1136">AV1812</f>
        <v>3.1100280494858086</v>
      </c>
      <c r="AX1813" s="8">
        <f t="shared" si="1047"/>
        <v>3.0023334612754065</v>
      </c>
      <c r="AY1813" s="8">
        <f t="shared" si="1048"/>
        <v>3.1400280494858084</v>
      </c>
      <c r="AZ1813" s="8">
        <f t="shared" si="1049"/>
        <v>6.1423615107612148</v>
      </c>
      <c r="BA1813" s="8">
        <f t="shared" si="1050"/>
        <v>-0.13769458821040192</v>
      </c>
      <c r="BB1813" s="62">
        <f t="shared" si="1051"/>
        <v>111</v>
      </c>
      <c r="BC1813" s="21">
        <f t="shared" si="1052"/>
        <v>140</v>
      </c>
      <c r="BD1813" s="21">
        <f t="shared" si="1053"/>
        <v>113</v>
      </c>
      <c r="BE1813" s="21">
        <f t="shared" si="1054"/>
        <v>-112</v>
      </c>
      <c r="BF1813" s="94">
        <f t="shared" si="58"/>
        <v>0.47395891167750248</v>
      </c>
      <c r="BG1813" s="22">
        <f t="shared" ref="BG1813" si="1137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0.41623719370711232</v>
      </c>
      <c r="BH1813" s="22">
        <f t="shared" ref="BH1813" si="1138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0.46900581832752891</v>
      </c>
      <c r="BI1813" s="22">
        <f t="shared" ref="BI1813" si="1139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0.52874476051903385</v>
      </c>
      <c r="BJ1813" s="21">
        <f t="shared" si="1056"/>
        <v>108</v>
      </c>
      <c r="BK1813" s="21">
        <f t="shared" si="1057"/>
        <v>140</v>
      </c>
      <c r="BL1813" s="21">
        <f t="shared" si="1058"/>
        <v>113</v>
      </c>
      <c r="BM1813" s="21">
        <f t="shared" si="1059"/>
        <v>-113</v>
      </c>
      <c r="BN1813" s="22">
        <f t="shared" si="62"/>
        <v>0.48166888677025366</v>
      </c>
      <c r="BO1813" s="22">
        <f t="shared" ref="BO1813" si="1140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0.41683879376420629</v>
      </c>
      <c r="BP1813" s="22">
        <f t="shared" ref="BP1813" si="1141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0.46975191553891998</v>
      </c>
      <c r="BQ1813" s="22">
        <f t="shared" ref="BQ1813" si="1142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0.52947139138069232</v>
      </c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773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400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773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400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773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400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773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400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773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400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773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400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773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400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773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400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773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400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773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400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773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400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773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400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773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400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773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400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773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400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773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400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773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400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773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400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773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400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773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400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773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400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773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143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773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143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773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143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773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143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773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143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773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143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773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143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773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143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773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143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773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143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773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143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773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143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773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143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773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143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773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143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773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143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773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143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773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143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773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143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773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143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773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143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144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143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144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143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144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143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144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143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144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143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144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143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144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143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144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143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144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143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144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143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144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143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144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143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144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143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144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143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144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143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144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143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144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143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144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143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144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143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144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143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144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143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144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143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144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143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144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143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144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143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144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143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144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143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144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143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144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143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144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143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144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143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144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143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144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143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144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143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144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143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144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143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144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143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144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143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144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143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144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143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144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143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144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143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144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143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144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145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144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145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144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145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144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145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144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145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144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145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144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145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144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145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144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145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144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145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144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145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144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145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144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145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144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145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144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145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144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145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144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145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144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145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144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145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144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145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144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145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1146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145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1146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145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1146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145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1146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145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1146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145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1146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145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1146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145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1146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145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1146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145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1146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145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1146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145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1146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145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1146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145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1146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145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1146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145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1146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145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1146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145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1146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145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1146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145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1146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145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1146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145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1146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145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1146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145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1146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145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1146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145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1146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145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1146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145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1146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145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1146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145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1146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145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1146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145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1146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145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1146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145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1146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145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1146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145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1146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145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1146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145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1146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145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1146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145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1146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145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1146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145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1146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145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1146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145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1146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147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1146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147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1146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147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1146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147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1146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147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1146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147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1146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147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1146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147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1146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147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1146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147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1146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147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1146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147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1146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147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1146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147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1146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147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1146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147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1146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147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1146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147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1146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147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1146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147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1146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147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1148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147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1148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147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1148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147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1148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147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1148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147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1148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147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1148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147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1148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147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1148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147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1148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147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1148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147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1148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147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1148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147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1148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147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1148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147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1148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147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1148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147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1148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147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1148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147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1148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147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1148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147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1148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147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1148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147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1148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147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1148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147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1148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147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1148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147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1148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147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1148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147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1148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147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1148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147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1148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147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1148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147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1148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147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1148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147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1148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147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1148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147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1148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147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1148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147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1148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147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1148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147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1148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147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1148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147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1148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149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1148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149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1148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149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1148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149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1148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149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1148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149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1148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149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1148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149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1148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149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1148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149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1148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149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1148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149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1148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149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1148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149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1148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149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1148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149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1148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149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1148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149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1148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149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1148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149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1148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149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1150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149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1150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149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1150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149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1150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149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1150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149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1150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149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1150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149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1150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149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1150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149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1150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149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1150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149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1150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149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1150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149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1150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149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1150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149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1150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149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1150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149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1150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149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1150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149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1150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149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1150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149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1150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149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1150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149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1150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149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1150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149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1150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149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1150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149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1150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149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1150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149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1150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149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1150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149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1150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149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1150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149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1150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149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1150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149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1150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149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1150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149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1150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149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1150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149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1150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149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1150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149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1150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149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1150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149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1150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151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1150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151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1150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151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1150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151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1150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151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1150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151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1150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151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1150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151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1150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151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1150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151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1150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151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1150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151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1150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151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1150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151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1150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151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1150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151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1150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151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1150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151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1150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151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1150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151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1150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151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1152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151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1152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151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1152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151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1152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151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1152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151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1152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151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1152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151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1152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151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1152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151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1152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151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1152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151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1152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151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1152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151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1152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151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1152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151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1152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151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1152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151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1152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151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1152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151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1152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151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1152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151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1152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151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1152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151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1152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151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1152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151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1152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151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1152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151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1152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151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1152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151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1152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151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1152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151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1152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151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1152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151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1152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151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1152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151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1152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151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1152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151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1152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151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1152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151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1152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151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1152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151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1152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151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1152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151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1152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153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1152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153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1152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153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1152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153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1152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153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1152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153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1152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153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1152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153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1152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153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1152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153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1152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153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1152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153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1152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153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1152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153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1152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153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1152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153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1152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153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1152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153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1152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153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1152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153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1152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153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1154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153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1154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153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1154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153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1154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153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1154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153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1154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153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1154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153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1154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153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1154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153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1154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153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1154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153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1154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153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1154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153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1154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153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1154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153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1154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153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1154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153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1154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153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1154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153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1154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153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1154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153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1154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153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1154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153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1154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153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1154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153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1154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153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1154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153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1154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153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1154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153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1154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153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1154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153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1154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153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1154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153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1154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153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1154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153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1154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153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1154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153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1154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153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1154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153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1154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153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1154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153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1154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153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1154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153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1154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155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1154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155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1154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155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1154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155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1154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155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1154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155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1154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155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1154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155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1154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155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1154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155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1154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155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1154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155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1154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155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1154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155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1154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155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1154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155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1154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155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1154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155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1154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155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1154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155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1154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155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1156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155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1156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155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1156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155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1156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155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1156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155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1156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155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1156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155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1156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155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1156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155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1156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155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1156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155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1156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155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1156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155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1156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155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1156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155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1156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155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1156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155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1156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155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1156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155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1156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155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1156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155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1156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155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1156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155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1156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155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1156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155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1156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155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1156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155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1156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155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1156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155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1156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155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1156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155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1156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155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1156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155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1156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155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1156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155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1156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155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1156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155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1156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155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1156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155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1156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155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1156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155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1156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155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1156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155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1156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157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1156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157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1156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157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1156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157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1156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157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1156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157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1156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157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1156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157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1156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157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1156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157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1156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157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1156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157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1156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157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1156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157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1156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157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1156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157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1156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157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1156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157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1156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157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1156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157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1156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157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1158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157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1158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157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1158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157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1158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157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1158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157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1158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157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1158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157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1158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157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1158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157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1158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157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1158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157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1158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157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1158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157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1158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157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1158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157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1158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157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1158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157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1158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157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1158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157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1158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157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1158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157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1158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157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1158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157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1158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157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1158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157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1158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157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1158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157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1158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157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1158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157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1158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157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1158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157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1158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157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1158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157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1158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157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1158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157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1158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157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1158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157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1158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157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1158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157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1158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157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1158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157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1158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157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1158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157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1158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159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1158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159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1158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159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1158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159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1158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159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1158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159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1158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159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1158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159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1158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159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1158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159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1158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159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1158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159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1158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159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1158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159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1158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159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1158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159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1158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159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1158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159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1158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159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1158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159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1158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159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1160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159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1160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159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1160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159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1160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159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1160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159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1160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159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1160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159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1160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159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1160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159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1160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159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1160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159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1160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159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1160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159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1160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159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1160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159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1160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159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1160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159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1160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159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1160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159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1160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159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1160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159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1160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159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1160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159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1160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159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1160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159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1160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159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1160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159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1160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159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1160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159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1160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159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1160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159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1160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159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1160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159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1160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159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1160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159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1160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159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1160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159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1160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159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1160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159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1160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159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1160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159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1160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159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1160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159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1160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161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1160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161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1160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161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1160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161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1160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161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1160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161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1160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161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1160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161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1160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161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1160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161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1160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161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1160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161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1160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161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1160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161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1160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161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1160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161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1160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161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1160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161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1160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161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1160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161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1160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161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1162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161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1162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161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1162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161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1162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161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1162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161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1162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161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1162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161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1162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161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1162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161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1162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161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1162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161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1162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161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1162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161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1162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161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1162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161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1162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161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1162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161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1162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161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1162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161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1162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161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1162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161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1162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161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1162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161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1162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161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1162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161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1162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161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1162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161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1162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161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1162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161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1162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161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1162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161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1162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161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1162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161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1162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161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1162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161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1162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161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1162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161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1162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161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1162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161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1162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161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1162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161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1162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161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1162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161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1162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163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1162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163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1162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163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1162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163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1162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163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1162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163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1162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163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1162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163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1162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163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1162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163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1162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163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1162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163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1162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163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1162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163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1162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163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1162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163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1162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163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1162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163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1162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163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1162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163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1162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163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1164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163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1164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163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1164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163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1164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163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1164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163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1164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163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1164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163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1164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163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1164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163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1164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163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1164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163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1164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163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1164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163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1164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163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1164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163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1164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163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1164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163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1164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163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1164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163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1164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163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1164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163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1164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163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1164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163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1164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163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1164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163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1164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163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1164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163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1164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163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1164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163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1164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163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1164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163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1164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163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1164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163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1164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163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1164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163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1164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163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1164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163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1164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163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1164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163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1164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163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1164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163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1164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163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1164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163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1164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165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1164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165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1164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165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1164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165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1164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165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1164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165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1164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165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1164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165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1164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165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1164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165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1164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165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1164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165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1164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165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1164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165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1164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165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1164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165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1164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165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1164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165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1164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165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1164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165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1164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165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1166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165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1166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165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1166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165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1166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165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1166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165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1166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165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1166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165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1166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165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1166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165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1166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165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1166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165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1166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165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1166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165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1166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165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1166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165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1166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165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1166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165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1166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165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1166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165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1166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165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1166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165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1166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165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1166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165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1166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165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1166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165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1166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165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1166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165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1166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165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1166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165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1166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165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1166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165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1166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165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1166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165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1166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165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1166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165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1166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165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1166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165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1166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165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1166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165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1166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165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1166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165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1166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165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1166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165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1166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167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1166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167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1166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167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1166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167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1166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167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1166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167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1166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167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1166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167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1166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167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1166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167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1166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167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1166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167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1166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167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1166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167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1166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167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1166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167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1166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167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1166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167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1166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167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1166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167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1166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167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1168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167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1168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167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1168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167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1168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167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1168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167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1168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167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1168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167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1168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167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1168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167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1168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167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1168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167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1168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167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1168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167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1168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167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1168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167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1168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167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1168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167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1168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167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1168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167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1168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167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1168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167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1168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167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1168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167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1168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167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1168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167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1168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167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1168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167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1168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167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1168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167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1168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167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1168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167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1168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167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1168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167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1168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167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1168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167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1168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167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1168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167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1168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167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1168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167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1168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167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1168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167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1168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167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1168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167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1168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169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1168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169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1168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169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1168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169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1168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169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1168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169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1168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169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1168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169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1168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169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1168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169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1168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169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1168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169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1168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169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1168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169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1168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169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1168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169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1168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169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1168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169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1168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169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1168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169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1168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169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813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813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813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813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814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813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1295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1163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1592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1593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1305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1293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1294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1166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1164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676"/>
  <sheetViews>
    <sheetView topLeftCell="A1652" workbookViewId="0">
      <selection activeCell="A1674" sqref="A1674:A1676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631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2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2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2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2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2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2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2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2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2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2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2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2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  <row r="1612" spans="1:5" x14ac:dyDescent="0.2">
      <c r="A1612" s="11" t="str">
        <f t="shared" si="25"/>
        <v>2025020824 CGY</v>
      </c>
      <c r="B1612">
        <v>2025020824</v>
      </c>
      <c r="C1612" t="s">
        <v>22</v>
      </c>
      <c r="D1612">
        <v>2.94999999999999</v>
      </c>
      <c r="E1612">
        <v>3.0499999999999901</v>
      </c>
    </row>
    <row r="1613" spans="1:5" x14ac:dyDescent="0.2">
      <c r="A1613" s="11" t="str">
        <f t="shared" si="25"/>
        <v>2025020825 UTA</v>
      </c>
      <c r="B1613">
        <v>2025020825</v>
      </c>
      <c r="C1613" t="s">
        <v>15</v>
      </c>
      <c r="D1613">
        <v>2.69999999999999</v>
      </c>
      <c r="E1613">
        <v>3.2999999999999901</v>
      </c>
    </row>
    <row r="1614" spans="1:5" x14ac:dyDescent="0.2">
      <c r="A1614" s="11" t="str">
        <f t="shared" si="25"/>
        <v>2025020825 TBL</v>
      </c>
      <c r="B1614">
        <v>2025020825</v>
      </c>
      <c r="C1614" t="s">
        <v>41</v>
      </c>
      <c r="D1614">
        <v>3.2999999999999901</v>
      </c>
      <c r="E1614">
        <v>2.69999999999999</v>
      </c>
    </row>
    <row r="1615" spans="1:5" x14ac:dyDescent="0.2">
      <c r="A1615" s="11" t="str">
        <f t="shared" si="25"/>
        <v>2025020826 BOS</v>
      </c>
      <c r="B1615">
        <v>2025020826</v>
      </c>
      <c r="C1615" t="s">
        <v>7</v>
      </c>
      <c r="D1615">
        <v>3.2499999999999898</v>
      </c>
      <c r="E1615">
        <v>3.0999999999999899</v>
      </c>
    </row>
    <row r="1616" spans="1:5" x14ac:dyDescent="0.2">
      <c r="A1616" s="11" t="str">
        <f t="shared" si="25"/>
        <v>2025020826 NYR</v>
      </c>
      <c r="B1616">
        <v>2025020826</v>
      </c>
      <c r="C1616" t="s">
        <v>20</v>
      </c>
      <c r="D1616">
        <v>3.0999999999999899</v>
      </c>
      <c r="E1616">
        <v>3.2499999999999898</v>
      </c>
    </row>
    <row r="1617" spans="1:5" x14ac:dyDescent="0.2">
      <c r="A1617" s="11" t="str">
        <f t="shared" si="25"/>
        <v>2025020827 NYI</v>
      </c>
      <c r="B1617">
        <v>2025020827</v>
      </c>
      <c r="C1617" t="s">
        <v>37</v>
      </c>
      <c r="D1617">
        <v>2.8999999999999901</v>
      </c>
      <c r="E1617">
        <v>2.94999999999999</v>
      </c>
    </row>
    <row r="1618" spans="1:5" x14ac:dyDescent="0.2">
      <c r="A1618" s="11" t="str">
        <f t="shared" si="25"/>
        <v>2025020827 PHI</v>
      </c>
      <c r="B1618">
        <v>2025020827</v>
      </c>
      <c r="C1618" t="s">
        <v>43</v>
      </c>
      <c r="D1618">
        <v>2.94999999999999</v>
      </c>
      <c r="E1618">
        <v>2.8999999999999901</v>
      </c>
    </row>
    <row r="1619" spans="1:5" x14ac:dyDescent="0.2">
      <c r="A1619" s="11" t="str">
        <f t="shared" si="25"/>
        <v>2025020829 ANA</v>
      </c>
      <c r="B1619">
        <v>2025020829</v>
      </c>
      <c r="C1619" t="s">
        <v>48</v>
      </c>
      <c r="D1619">
        <v>2.6499999999999901</v>
      </c>
      <c r="E1619">
        <v>4.0499999999999901</v>
      </c>
    </row>
    <row r="1620" spans="1:5" x14ac:dyDescent="0.2">
      <c r="A1620" s="11" t="str">
        <f t="shared" si="25"/>
        <v>2025020829 EDM</v>
      </c>
      <c r="B1620">
        <v>2025020829</v>
      </c>
      <c r="C1620" t="s">
        <v>17</v>
      </c>
      <c r="D1620">
        <v>4.0499999999999901</v>
      </c>
      <c r="E1620">
        <v>2.6499999999999901</v>
      </c>
    </row>
    <row r="1621" spans="1:5" x14ac:dyDescent="0.2">
      <c r="A1621" s="11" t="str">
        <f t="shared" si="25"/>
        <v>2025020830 NSH</v>
      </c>
      <c r="B1621">
        <v>2025020830</v>
      </c>
      <c r="C1621" t="s">
        <v>35</v>
      </c>
      <c r="D1621">
        <v>3.1499999999999901</v>
      </c>
      <c r="E1621">
        <v>3.1499999999999901</v>
      </c>
    </row>
    <row r="1622" spans="1:5" x14ac:dyDescent="0.2">
      <c r="A1622" s="11" t="str">
        <f t="shared" si="25"/>
        <v>2025020830 BOS</v>
      </c>
      <c r="B1622">
        <v>2025020830</v>
      </c>
      <c r="C1622" t="s">
        <v>7</v>
      </c>
      <c r="D1622">
        <v>3.1499999999999901</v>
      </c>
      <c r="E1622">
        <v>3.1499999999999901</v>
      </c>
    </row>
    <row r="1623" spans="1:5" x14ac:dyDescent="0.2">
      <c r="A1623" s="11" t="str">
        <f t="shared" si="25"/>
        <v>2025020831 BUF</v>
      </c>
      <c r="B1623">
        <v>2025020831</v>
      </c>
      <c r="C1623" t="s">
        <v>5</v>
      </c>
      <c r="D1623">
        <v>3.19999999999999</v>
      </c>
      <c r="E1623">
        <v>3.2999999999999901</v>
      </c>
    </row>
    <row r="1624" spans="1:5" x14ac:dyDescent="0.2">
      <c r="A1624" s="11" t="str">
        <f t="shared" si="25"/>
        <v>2025020831 TOR</v>
      </c>
      <c r="B1624">
        <v>2025020831</v>
      </c>
      <c r="C1624" t="s">
        <v>18</v>
      </c>
      <c r="D1624">
        <v>3.2999999999999901</v>
      </c>
      <c r="E1624">
        <v>3.19999999999999</v>
      </c>
    </row>
    <row r="1625" spans="1:5" x14ac:dyDescent="0.2">
      <c r="A1625" s="11" t="str">
        <f t="shared" si="25"/>
        <v>2025020832 MTL</v>
      </c>
      <c r="B1625">
        <v>2025020832</v>
      </c>
      <c r="C1625" t="s">
        <v>19</v>
      </c>
      <c r="D1625">
        <v>3.1499999999999901</v>
      </c>
      <c r="E1625">
        <v>3.2499999999999898</v>
      </c>
    </row>
    <row r="1626" spans="1:5" x14ac:dyDescent="0.2">
      <c r="A1626" s="11" t="str">
        <f t="shared" si="25"/>
        <v>2025020832 VGK</v>
      </c>
      <c r="B1626">
        <v>2025020832</v>
      </c>
      <c r="C1626" t="s">
        <v>25</v>
      </c>
      <c r="D1626">
        <v>3.2499999999999898</v>
      </c>
      <c r="E1626">
        <v>3.1499999999999901</v>
      </c>
    </row>
    <row r="1627" spans="1:5" x14ac:dyDescent="0.2">
      <c r="A1627" s="11" t="str">
        <f t="shared" si="25"/>
        <v>2025020833 DET</v>
      </c>
      <c r="B1627">
        <v>2025020833</v>
      </c>
      <c r="C1627" t="s">
        <v>30</v>
      </c>
      <c r="D1627">
        <v>2.8499999999999899</v>
      </c>
      <c r="E1627">
        <v>2.6499999999999901</v>
      </c>
    </row>
    <row r="1628" spans="1:5" x14ac:dyDescent="0.2">
      <c r="A1628" s="11" t="str">
        <f t="shared" si="25"/>
        <v>2025020833 LAK</v>
      </c>
      <c r="B1628">
        <v>2025020833</v>
      </c>
      <c r="C1628" t="s">
        <v>28</v>
      </c>
      <c r="D1628">
        <v>2.6499999999999901</v>
      </c>
      <c r="E1628">
        <v>2.8499999999999899</v>
      </c>
    </row>
    <row r="1629" spans="1:5" x14ac:dyDescent="0.2">
      <c r="A1629" s="11" t="str">
        <f t="shared" si="25"/>
        <v>2025020834 FLA</v>
      </c>
      <c r="B1629">
        <v>2025020834</v>
      </c>
      <c r="C1629" t="s">
        <v>10</v>
      </c>
      <c r="D1629">
        <v>3.3499999999999899</v>
      </c>
      <c r="E1629">
        <v>2.7999999999999901</v>
      </c>
    </row>
    <row r="1630" spans="1:5" x14ac:dyDescent="0.2">
      <c r="A1630" s="11" t="str">
        <f t="shared" si="25"/>
        <v>2025020834 UTA</v>
      </c>
      <c r="B1630">
        <v>2025020834</v>
      </c>
      <c r="C1630" t="s">
        <v>15</v>
      </c>
      <c r="D1630">
        <v>2.7999999999999901</v>
      </c>
      <c r="E1630">
        <v>3.3499999999999899</v>
      </c>
    </row>
    <row r="1631" spans="1:5" x14ac:dyDescent="0.2">
      <c r="A1631" s="11" t="str">
        <f t="shared" si="25"/>
        <v>2025020835 WPG</v>
      </c>
      <c r="B1631">
        <v>2025020835</v>
      </c>
      <c r="C1631" t="s">
        <v>16</v>
      </c>
      <c r="D1631">
        <v>2.6499999999999901</v>
      </c>
      <c r="E1631">
        <v>2.8499999999999899</v>
      </c>
    </row>
    <row r="1632" spans="1:5" x14ac:dyDescent="0.2">
      <c r="A1632" s="11" t="str">
        <f t="shared" ref="A1632:A1676" si="26">B1632&amp;" "&amp;C1632</f>
        <v>2025020835 NJD</v>
      </c>
      <c r="B1632">
        <v>2025020835</v>
      </c>
      <c r="C1632" t="s">
        <v>4</v>
      </c>
      <c r="D1632">
        <v>2.8499999999999899</v>
      </c>
      <c r="E1632">
        <v>2.6499999999999901</v>
      </c>
    </row>
    <row r="1633" spans="1:5" x14ac:dyDescent="0.2">
      <c r="A1633" s="11" t="str">
        <f t="shared" si="26"/>
        <v>2025020836 DAL</v>
      </c>
      <c r="B1633">
        <v>2025020836</v>
      </c>
      <c r="C1633" t="s">
        <v>34</v>
      </c>
      <c r="D1633">
        <v>3.1499999999999901</v>
      </c>
      <c r="E1633">
        <v>2.5499999999999901</v>
      </c>
    </row>
    <row r="1634" spans="1:5" x14ac:dyDescent="0.2">
      <c r="A1634" s="11" t="str">
        <f t="shared" si="26"/>
        <v>2025020836 STL</v>
      </c>
      <c r="B1634">
        <v>2025020836</v>
      </c>
      <c r="C1634" t="s">
        <v>12</v>
      </c>
      <c r="D1634">
        <v>2.5499999999999901</v>
      </c>
      <c r="E1634">
        <v>3.1499999999999901</v>
      </c>
    </row>
    <row r="1635" spans="1:5" x14ac:dyDescent="0.2">
      <c r="A1635" s="11" t="str">
        <f t="shared" si="26"/>
        <v>2025020837 CHI</v>
      </c>
      <c r="B1635">
        <v>2025020837</v>
      </c>
      <c r="C1635" t="s">
        <v>14</v>
      </c>
      <c r="D1635">
        <v>2.5499999999999901</v>
      </c>
      <c r="E1635">
        <v>3.4999999999999898</v>
      </c>
    </row>
    <row r="1636" spans="1:5" x14ac:dyDescent="0.2">
      <c r="A1636" s="11" t="str">
        <f t="shared" si="26"/>
        <v>2025020837 MIN</v>
      </c>
      <c r="B1636">
        <v>2025020837</v>
      </c>
      <c r="C1636" t="s">
        <v>33</v>
      </c>
      <c r="D1636">
        <v>3.4999999999999898</v>
      </c>
      <c r="E1636">
        <v>2.5499999999999901</v>
      </c>
    </row>
    <row r="1637" spans="1:5" x14ac:dyDescent="0.2">
      <c r="A1637" s="11" t="str">
        <f t="shared" si="26"/>
        <v>2025020838 SJS</v>
      </c>
      <c r="B1637">
        <v>2025020838</v>
      </c>
      <c r="C1637" t="s">
        <v>40</v>
      </c>
      <c r="D1637">
        <v>3.3999999999999901</v>
      </c>
      <c r="E1637">
        <v>3.0999999999999899</v>
      </c>
    </row>
    <row r="1638" spans="1:5" x14ac:dyDescent="0.2">
      <c r="A1638" s="11" t="str">
        <f t="shared" si="26"/>
        <v>2025020838 VAN</v>
      </c>
      <c r="B1638">
        <v>2025020838</v>
      </c>
      <c r="C1638" t="s">
        <v>23</v>
      </c>
      <c r="D1638">
        <v>3.0999999999999899</v>
      </c>
      <c r="E1638">
        <v>3.3999999999999901</v>
      </c>
    </row>
    <row r="1639" spans="1:5" x14ac:dyDescent="0.2">
      <c r="A1639" s="11" t="str">
        <f t="shared" si="26"/>
        <v>2025020839 WSH</v>
      </c>
      <c r="B1639">
        <v>2025020839</v>
      </c>
      <c r="C1639" t="s">
        <v>49</v>
      </c>
      <c r="D1639">
        <v>3.1499999999999901</v>
      </c>
      <c r="E1639">
        <v>2.8499999999999899</v>
      </c>
    </row>
    <row r="1640" spans="1:5" x14ac:dyDescent="0.2">
      <c r="A1640" s="11" t="str">
        <f t="shared" si="26"/>
        <v>2025020839 SEA</v>
      </c>
      <c r="B1640">
        <v>2025020839</v>
      </c>
      <c r="C1640" t="s">
        <v>13</v>
      </c>
      <c r="D1640">
        <v>2.8499999999999899</v>
      </c>
      <c r="E1640">
        <v>3.1499999999999901</v>
      </c>
    </row>
    <row r="1641" spans="1:5" x14ac:dyDescent="0.2">
      <c r="A1641" s="11" t="str">
        <f t="shared" si="26"/>
        <v>2025020841 COL</v>
      </c>
      <c r="B1641">
        <v>2025020841</v>
      </c>
      <c r="C1641" t="s">
        <v>24</v>
      </c>
      <c r="D1641">
        <v>3.44999999999999</v>
      </c>
      <c r="E1641">
        <v>2.9999999999999898</v>
      </c>
    </row>
    <row r="1642" spans="1:5" x14ac:dyDescent="0.2">
      <c r="A1642" s="11" t="str">
        <f t="shared" si="26"/>
        <v>2025020841 OTT</v>
      </c>
      <c r="B1642">
        <v>2025020841</v>
      </c>
      <c r="C1642" t="s">
        <v>39</v>
      </c>
      <c r="D1642">
        <v>2.9999999999999898</v>
      </c>
      <c r="E1642">
        <v>3.44999999999999</v>
      </c>
    </row>
    <row r="1643" spans="1:5" x14ac:dyDescent="0.2">
      <c r="A1643" s="11" t="str">
        <f t="shared" si="26"/>
        <v>2025020842 NYR</v>
      </c>
      <c r="B1643">
        <v>2025020842</v>
      </c>
      <c r="C1643" t="s">
        <v>20</v>
      </c>
      <c r="D1643">
        <v>2.8999999999999901</v>
      </c>
      <c r="E1643">
        <v>3.2999999999999901</v>
      </c>
    </row>
    <row r="1644" spans="1:5" x14ac:dyDescent="0.2">
      <c r="A1644" s="11" t="str">
        <f t="shared" si="26"/>
        <v>2025020842 NYI</v>
      </c>
      <c r="B1644">
        <v>2025020842</v>
      </c>
      <c r="C1644" t="s">
        <v>37</v>
      </c>
      <c r="D1644">
        <v>3.2999999999999901</v>
      </c>
      <c r="E1644">
        <v>2.8999999999999901</v>
      </c>
    </row>
    <row r="1645" spans="1:5" x14ac:dyDescent="0.2">
      <c r="A1645" s="11" t="str">
        <f t="shared" si="26"/>
        <v>2025020843 PHI</v>
      </c>
      <c r="B1645">
        <v>2025020843</v>
      </c>
      <c r="C1645" t="s">
        <v>43</v>
      </c>
      <c r="D1645">
        <v>2.7999999999999901</v>
      </c>
      <c r="E1645">
        <v>3.3999999999999901</v>
      </c>
    </row>
    <row r="1646" spans="1:5" x14ac:dyDescent="0.2">
      <c r="A1646" s="11" t="str">
        <f t="shared" si="26"/>
        <v>2025020843 BOS</v>
      </c>
      <c r="B1646">
        <v>2025020843</v>
      </c>
      <c r="C1646" t="s">
        <v>7</v>
      </c>
      <c r="D1646">
        <v>3.3999999999999901</v>
      </c>
      <c r="E1646">
        <v>2.7999999999999901</v>
      </c>
    </row>
    <row r="1647" spans="1:5" x14ac:dyDescent="0.2">
      <c r="A1647" s="11" t="str">
        <f t="shared" si="26"/>
        <v>2025020844 LAK</v>
      </c>
      <c r="B1647">
        <v>2025020844</v>
      </c>
      <c r="C1647" t="s">
        <v>28</v>
      </c>
      <c r="D1647">
        <v>2.69999999999999</v>
      </c>
      <c r="E1647">
        <v>2.8499999999999899</v>
      </c>
    </row>
    <row r="1648" spans="1:5" x14ac:dyDescent="0.2">
      <c r="A1648" s="11" t="str">
        <f t="shared" si="26"/>
        <v>2025020844 BUF</v>
      </c>
      <c r="B1648">
        <v>2025020844</v>
      </c>
      <c r="C1648" t="s">
        <v>5</v>
      </c>
      <c r="D1648">
        <v>2.8499999999999899</v>
      </c>
      <c r="E1648">
        <v>2.69999999999999</v>
      </c>
    </row>
    <row r="1649" spans="1:5" x14ac:dyDescent="0.2">
      <c r="A1649" s="11" t="str">
        <f t="shared" si="26"/>
        <v>2025020845 MTL</v>
      </c>
      <c r="B1649">
        <v>2025020845</v>
      </c>
      <c r="C1649" t="s">
        <v>19</v>
      </c>
      <c r="D1649">
        <v>3.1499999999999901</v>
      </c>
      <c r="E1649">
        <v>3.3499999999999899</v>
      </c>
    </row>
    <row r="1650" spans="1:5" x14ac:dyDescent="0.2">
      <c r="A1650" s="11" t="str">
        <f t="shared" si="26"/>
        <v>2025020845 COL</v>
      </c>
      <c r="B1650">
        <v>2025020845</v>
      </c>
      <c r="C1650" t="s">
        <v>24</v>
      </c>
      <c r="D1650">
        <v>3.3499999999999899</v>
      </c>
      <c r="E1650">
        <v>3.1499999999999901</v>
      </c>
    </row>
    <row r="1651" spans="1:5" x14ac:dyDescent="0.2">
      <c r="A1651" s="11" t="str">
        <f t="shared" si="26"/>
        <v>2025020846 WSH</v>
      </c>
      <c r="B1651">
        <v>2025020846</v>
      </c>
      <c r="C1651" t="s">
        <v>49</v>
      </c>
      <c r="D1651">
        <v>2.9999999999999898</v>
      </c>
      <c r="E1651">
        <v>3.19999999999999</v>
      </c>
    </row>
    <row r="1652" spans="1:5" x14ac:dyDescent="0.2">
      <c r="A1652" s="11" t="str">
        <f t="shared" si="26"/>
        <v>2025020846 DET</v>
      </c>
      <c r="B1652">
        <v>2025020846</v>
      </c>
      <c r="C1652" t="s">
        <v>30</v>
      </c>
      <c r="D1652">
        <v>3.19999999999999</v>
      </c>
      <c r="E1652">
        <v>2.9999999999999898</v>
      </c>
    </row>
    <row r="1653" spans="1:5" x14ac:dyDescent="0.2">
      <c r="A1653" s="11" t="str">
        <f t="shared" si="26"/>
        <v>2025020847 TBL</v>
      </c>
      <c r="B1653">
        <v>2025020847</v>
      </c>
      <c r="C1653" t="s">
        <v>41</v>
      </c>
      <c r="D1653">
        <v>3.2499999999999898</v>
      </c>
      <c r="E1653">
        <v>2.44999999999999</v>
      </c>
    </row>
    <row r="1654" spans="1:5" x14ac:dyDescent="0.2">
      <c r="A1654" s="11" t="str">
        <f t="shared" si="26"/>
        <v>2025020847 WPG</v>
      </c>
      <c r="B1654">
        <v>2025020847</v>
      </c>
      <c r="C1654" t="s">
        <v>16</v>
      </c>
      <c r="D1654">
        <v>2.44999999999999</v>
      </c>
      <c r="E1654">
        <v>3.2499999999999898</v>
      </c>
    </row>
    <row r="1655" spans="1:5" x14ac:dyDescent="0.2">
      <c r="A1655" s="11" t="str">
        <f t="shared" si="26"/>
        <v>2025020848 NSH</v>
      </c>
      <c r="B1655">
        <v>2025020848</v>
      </c>
      <c r="C1655" t="s">
        <v>35</v>
      </c>
      <c r="D1655">
        <v>2.8999999999999901</v>
      </c>
      <c r="E1655">
        <v>3.0999999999999899</v>
      </c>
    </row>
    <row r="1656" spans="1:5" x14ac:dyDescent="0.2">
      <c r="A1656" s="11" t="str">
        <f t="shared" si="26"/>
        <v>2025020848 NJD</v>
      </c>
      <c r="B1656">
        <v>2025020848</v>
      </c>
      <c r="C1656" t="s">
        <v>4</v>
      </c>
      <c r="D1656">
        <v>3.0999999999999899</v>
      </c>
      <c r="E1656">
        <v>2.8999999999999901</v>
      </c>
    </row>
    <row r="1657" spans="1:5" x14ac:dyDescent="0.2">
      <c r="A1657" s="11" t="str">
        <f t="shared" si="26"/>
        <v>2025020849 NYI</v>
      </c>
      <c r="B1657">
        <v>2025020849</v>
      </c>
      <c r="C1657" t="s">
        <v>37</v>
      </c>
      <c r="D1657">
        <v>3.0999999999999899</v>
      </c>
      <c r="E1657">
        <v>2.69999999999999</v>
      </c>
    </row>
    <row r="1658" spans="1:5" x14ac:dyDescent="0.2">
      <c r="A1658" s="11" t="str">
        <f t="shared" si="26"/>
        <v>2025020849 NYR</v>
      </c>
      <c r="B1658">
        <v>2025020849</v>
      </c>
      <c r="C1658" t="s">
        <v>20</v>
      </c>
      <c r="D1658">
        <v>2.69999999999999</v>
      </c>
      <c r="E1658">
        <v>3.0999999999999899</v>
      </c>
    </row>
    <row r="1659" spans="1:5" x14ac:dyDescent="0.2">
      <c r="A1659" s="11" t="str">
        <f t="shared" si="26"/>
        <v>2025020850 CHI</v>
      </c>
      <c r="B1659">
        <v>2025020850</v>
      </c>
      <c r="C1659" t="s">
        <v>14</v>
      </c>
      <c r="D1659">
        <v>2.69999999999999</v>
      </c>
      <c r="E1659">
        <v>3.44999999999999</v>
      </c>
    </row>
    <row r="1660" spans="1:5" x14ac:dyDescent="0.2">
      <c r="A1660" s="11" t="str">
        <f t="shared" si="26"/>
        <v>2025020850 PIT</v>
      </c>
      <c r="B1660">
        <v>2025020850</v>
      </c>
      <c r="C1660" t="s">
        <v>21</v>
      </c>
      <c r="D1660">
        <v>3.44999999999999</v>
      </c>
      <c r="E1660">
        <v>2.69999999999999</v>
      </c>
    </row>
    <row r="1661" spans="1:5" x14ac:dyDescent="0.2">
      <c r="A1661" s="11" t="str">
        <f t="shared" si="26"/>
        <v>2025020851 CAR</v>
      </c>
      <c r="B1661">
        <v>2025020851</v>
      </c>
      <c r="C1661" t="s">
        <v>42</v>
      </c>
      <c r="D1661">
        <v>3.3499999999999899</v>
      </c>
      <c r="E1661">
        <v>2.5999999999999899</v>
      </c>
    </row>
    <row r="1662" spans="1:5" x14ac:dyDescent="0.2">
      <c r="A1662" s="11" t="str">
        <f t="shared" si="26"/>
        <v>2025020851 UTA</v>
      </c>
      <c r="B1662">
        <v>2025020851</v>
      </c>
      <c r="C1662" t="s">
        <v>15</v>
      </c>
      <c r="D1662">
        <v>2.5999999999999899</v>
      </c>
      <c r="E1662">
        <v>3.3499999999999899</v>
      </c>
    </row>
    <row r="1663" spans="1:5" x14ac:dyDescent="0.2">
      <c r="A1663" s="11" t="str">
        <f t="shared" si="26"/>
        <v>2025020852 STL</v>
      </c>
      <c r="B1663">
        <v>2025020852</v>
      </c>
      <c r="C1663" t="s">
        <v>12</v>
      </c>
      <c r="D1663">
        <v>2.5999999999999899</v>
      </c>
      <c r="E1663">
        <v>3.0499999999999901</v>
      </c>
    </row>
    <row r="1664" spans="1:5" x14ac:dyDescent="0.2">
      <c r="A1664" s="11" t="str">
        <f t="shared" si="26"/>
        <v>2025020852 FLA</v>
      </c>
      <c r="B1664">
        <v>2025020852</v>
      </c>
      <c r="C1664" t="s">
        <v>10</v>
      </c>
      <c r="D1664">
        <v>3.0499999999999901</v>
      </c>
      <c r="E1664">
        <v>2.5999999999999899</v>
      </c>
    </row>
    <row r="1665" spans="1:5" x14ac:dyDescent="0.2">
      <c r="A1665" s="11" t="str">
        <f t="shared" si="26"/>
        <v>2025020853 MIN</v>
      </c>
      <c r="B1665">
        <v>2025020853</v>
      </c>
      <c r="C1665" t="s">
        <v>33</v>
      </c>
      <c r="D1665">
        <v>3.2999999999999901</v>
      </c>
      <c r="E1665">
        <v>2.5499999999999901</v>
      </c>
    </row>
    <row r="1666" spans="1:5" x14ac:dyDescent="0.2">
      <c r="A1666" s="11" t="str">
        <f t="shared" si="26"/>
        <v>2025020853 CGY</v>
      </c>
      <c r="B1666">
        <v>2025020853</v>
      </c>
      <c r="C1666" t="s">
        <v>22</v>
      </c>
      <c r="D1666">
        <v>2.5499999999999901</v>
      </c>
      <c r="E1666">
        <v>3.2999999999999901</v>
      </c>
    </row>
    <row r="1667" spans="1:5" x14ac:dyDescent="0.2">
      <c r="A1667" s="11" t="str">
        <f t="shared" si="26"/>
        <v>2025020854 SJS</v>
      </c>
      <c r="B1667">
        <v>2025020854</v>
      </c>
      <c r="C1667" t="s">
        <v>40</v>
      </c>
      <c r="D1667">
        <v>3.0499999999999901</v>
      </c>
      <c r="E1667">
        <v>3.8499999999999899</v>
      </c>
    </row>
    <row r="1668" spans="1:5" x14ac:dyDescent="0.2">
      <c r="A1668" s="11" t="str">
        <f t="shared" si="26"/>
        <v>2025020854 EDM</v>
      </c>
      <c r="B1668">
        <v>2025020854</v>
      </c>
      <c r="C1668" t="s">
        <v>17</v>
      </c>
      <c r="D1668">
        <v>3.8499999999999899</v>
      </c>
      <c r="E1668">
        <v>3.0499999999999901</v>
      </c>
    </row>
    <row r="1669" spans="1:5" x14ac:dyDescent="0.2">
      <c r="A1669" s="11" t="str">
        <f t="shared" si="26"/>
        <v>2025020855 ANA</v>
      </c>
      <c r="B1669">
        <v>2025020855</v>
      </c>
      <c r="C1669" t="s">
        <v>48</v>
      </c>
      <c r="D1669">
        <v>3.5499999999999901</v>
      </c>
      <c r="E1669">
        <v>3.0499999999999901</v>
      </c>
    </row>
    <row r="1670" spans="1:5" x14ac:dyDescent="0.2">
      <c r="A1670" s="11" t="str">
        <f t="shared" si="26"/>
        <v>2025020855 VAN</v>
      </c>
      <c r="B1670">
        <v>2025020855</v>
      </c>
      <c r="C1670" t="s">
        <v>23</v>
      </c>
      <c r="D1670">
        <v>3.0499999999999901</v>
      </c>
      <c r="E1670">
        <v>3.5499999999999901</v>
      </c>
    </row>
    <row r="1671" spans="1:5" x14ac:dyDescent="0.2">
      <c r="A1671" s="11" t="str">
        <f t="shared" si="26"/>
        <v>2025020856 DAL</v>
      </c>
      <c r="B1671">
        <v>2025020856</v>
      </c>
      <c r="C1671" t="s">
        <v>34</v>
      </c>
      <c r="D1671">
        <v>2.8499999999999899</v>
      </c>
      <c r="E1671">
        <v>2.9999999999999898</v>
      </c>
    </row>
    <row r="1672" spans="1:5" x14ac:dyDescent="0.2">
      <c r="A1672" s="11" t="str">
        <f t="shared" si="26"/>
        <v>2025020856 VGK</v>
      </c>
      <c r="B1672">
        <v>2025020856</v>
      </c>
      <c r="C1672" t="s">
        <v>25</v>
      </c>
      <c r="D1672">
        <v>2.9999999999999898</v>
      </c>
      <c r="E1672">
        <v>2.8499999999999899</v>
      </c>
    </row>
    <row r="1673" spans="1:5" x14ac:dyDescent="0.2">
      <c r="A1673" s="11" t="str">
        <f t="shared" si="26"/>
        <v>2025020857 TOR</v>
      </c>
      <c r="B1673">
        <v>2025020857</v>
      </c>
      <c r="C1673" t="s">
        <v>18</v>
      </c>
      <c r="D1673">
        <v>3.0999999999999899</v>
      </c>
      <c r="E1673">
        <v>3.0499999999999901</v>
      </c>
    </row>
    <row r="1674" spans="1:5" x14ac:dyDescent="0.2">
      <c r="A1674" s="11" t="str">
        <f t="shared" si="26"/>
        <v>2025020857 SEA</v>
      </c>
      <c r="B1674">
        <v>2025020857</v>
      </c>
      <c r="C1674" t="s">
        <v>13</v>
      </c>
      <c r="D1674">
        <v>3.0499999999999901</v>
      </c>
      <c r="E1674">
        <v>3.0999999999999899</v>
      </c>
    </row>
    <row r="1675" spans="1:5" x14ac:dyDescent="0.2">
      <c r="A1675" s="11" t="str">
        <f t="shared" si="26"/>
        <v>2025020858 CBJ</v>
      </c>
      <c r="B1675">
        <v>2025020858</v>
      </c>
      <c r="C1675" t="s">
        <v>32</v>
      </c>
      <c r="D1675">
        <v>3.3499999999999899</v>
      </c>
      <c r="E1675">
        <v>2.7499999999999898</v>
      </c>
    </row>
    <row r="1676" spans="1:5" x14ac:dyDescent="0.2">
      <c r="A1676" s="11" t="str">
        <f t="shared" si="26"/>
        <v>2025020858 CHI</v>
      </c>
      <c r="B1676">
        <v>2025020858</v>
      </c>
      <c r="C1676" t="s">
        <v>14</v>
      </c>
      <c r="D1676">
        <v>2.7499999999999898</v>
      </c>
      <c r="E1676">
        <v>3.3499999999999899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E22" sqref="E22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7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2">
      <c r="A2" t="s">
        <v>48</v>
      </c>
      <c r="B2">
        <v>0.92500000000000004</v>
      </c>
      <c r="C2">
        <v>1.01</v>
      </c>
      <c r="D2" t="s">
        <v>1586</v>
      </c>
      <c r="E2" t="s">
        <v>1777</v>
      </c>
      <c r="F2" t="s">
        <v>1778</v>
      </c>
      <c r="G2" t="s">
        <v>1936</v>
      </c>
    </row>
    <row r="3" spans="1:7" x14ac:dyDescent="0.2">
      <c r="A3" t="s">
        <v>7</v>
      </c>
      <c r="B3">
        <v>0.95</v>
      </c>
      <c r="C3">
        <v>1</v>
      </c>
      <c r="D3" t="s">
        <v>2883</v>
      </c>
      <c r="E3" t="s">
        <v>2882</v>
      </c>
    </row>
    <row r="4" spans="1:7" x14ac:dyDescent="0.2">
      <c r="A4" t="s">
        <v>5</v>
      </c>
      <c r="B4">
        <v>0.97499999999999998</v>
      </c>
      <c r="C4">
        <v>1</v>
      </c>
      <c r="D4" t="s">
        <v>1938</v>
      </c>
      <c r="E4" t="s">
        <v>1775</v>
      </c>
      <c r="F4" t="s">
        <v>2093</v>
      </c>
    </row>
    <row r="5" spans="1:7" x14ac:dyDescent="0.2">
      <c r="A5" t="s">
        <v>42</v>
      </c>
      <c r="B5">
        <v>1</v>
      </c>
      <c r="C5">
        <v>1</v>
      </c>
    </row>
    <row r="6" spans="1:7" x14ac:dyDescent="0.2">
      <c r="A6" t="s">
        <v>32</v>
      </c>
      <c r="B6">
        <v>1</v>
      </c>
      <c r="C6">
        <v>1</v>
      </c>
      <c r="F6" s="71"/>
    </row>
    <row r="7" spans="1:7" x14ac:dyDescent="0.2">
      <c r="A7" t="s">
        <v>22</v>
      </c>
      <c r="B7">
        <v>0.98</v>
      </c>
      <c r="C7">
        <v>1</v>
      </c>
      <c r="D7" t="s">
        <v>1734</v>
      </c>
    </row>
    <row r="8" spans="1:7" x14ac:dyDescent="0.2">
      <c r="A8" t="s">
        <v>14</v>
      </c>
      <c r="B8">
        <v>0.97499999999999998</v>
      </c>
      <c r="C8">
        <v>1</v>
      </c>
      <c r="D8" t="s">
        <v>2922</v>
      </c>
      <c r="E8" t="s">
        <v>1771</v>
      </c>
      <c r="F8" t="s">
        <v>1925</v>
      </c>
    </row>
    <row r="9" spans="1:7" x14ac:dyDescent="0.2">
      <c r="A9" t="s">
        <v>24</v>
      </c>
      <c r="B9">
        <v>0.97</v>
      </c>
      <c r="C9">
        <v>1.0249999999999999</v>
      </c>
      <c r="D9" t="s">
        <v>1597</v>
      </c>
      <c r="E9" s="72" t="s">
        <v>1598</v>
      </c>
      <c r="F9" t="s">
        <v>2094</v>
      </c>
    </row>
    <row r="10" spans="1:7" x14ac:dyDescent="0.2">
      <c r="A10" t="s">
        <v>34</v>
      </c>
      <c r="B10">
        <v>1</v>
      </c>
      <c r="C10">
        <v>1</v>
      </c>
      <c r="G10" s="25" t="s">
        <v>1165</v>
      </c>
    </row>
    <row r="11" spans="1:7" x14ac:dyDescent="0.2">
      <c r="A11" t="s">
        <v>30</v>
      </c>
      <c r="B11">
        <v>1</v>
      </c>
      <c r="C11">
        <v>1.03</v>
      </c>
      <c r="D11" t="s">
        <v>2880</v>
      </c>
    </row>
    <row r="12" spans="1:7" x14ac:dyDescent="0.2">
      <c r="A12" t="s">
        <v>17</v>
      </c>
      <c r="B12">
        <v>0.99</v>
      </c>
      <c r="C12">
        <v>1</v>
      </c>
      <c r="E12" t="s">
        <v>1945</v>
      </c>
    </row>
    <row r="13" spans="1:7" x14ac:dyDescent="0.2">
      <c r="A13" t="s">
        <v>10</v>
      </c>
      <c r="B13">
        <v>0.94</v>
      </c>
      <c r="C13">
        <v>1.04</v>
      </c>
      <c r="D13" t="s">
        <v>1292</v>
      </c>
      <c r="E13" t="s">
        <v>1596</v>
      </c>
      <c r="F13" t="s">
        <v>2879</v>
      </c>
      <c r="G13" t="s">
        <v>2881</v>
      </c>
    </row>
    <row r="14" spans="1:7" x14ac:dyDescent="0.2">
      <c r="A14" t="s">
        <v>28</v>
      </c>
      <c r="B14">
        <v>0.96</v>
      </c>
      <c r="C14">
        <v>1.01</v>
      </c>
      <c r="D14" t="s">
        <v>1944</v>
      </c>
      <c r="E14" t="s">
        <v>1600</v>
      </c>
    </row>
    <row r="15" spans="1:7" x14ac:dyDescent="0.2">
      <c r="A15" t="s">
        <v>33</v>
      </c>
      <c r="B15">
        <v>1</v>
      </c>
      <c r="C15">
        <v>1.04</v>
      </c>
      <c r="D15" t="s">
        <v>1599</v>
      </c>
      <c r="E15" t="s">
        <v>1776</v>
      </c>
    </row>
    <row r="16" spans="1:7" x14ac:dyDescent="0.2">
      <c r="A16" t="s">
        <v>19</v>
      </c>
      <c r="B16">
        <v>0.98</v>
      </c>
      <c r="C16">
        <v>1</v>
      </c>
      <c r="D16" t="s">
        <v>1773</v>
      </c>
      <c r="E16" t="s">
        <v>1926</v>
      </c>
      <c r="F16" t="s">
        <v>1927</v>
      </c>
    </row>
    <row r="17" spans="1:8" x14ac:dyDescent="0.2">
      <c r="A17" t="s">
        <v>4</v>
      </c>
      <c r="B17">
        <v>0.95</v>
      </c>
      <c r="C17">
        <v>1.03</v>
      </c>
      <c r="D17" t="s">
        <v>2884</v>
      </c>
      <c r="E17" t="s">
        <v>1441</v>
      </c>
      <c r="F17" t="s">
        <v>1928</v>
      </c>
    </row>
    <row r="18" spans="1:8" x14ac:dyDescent="0.2">
      <c r="A18" t="s">
        <v>35</v>
      </c>
      <c r="B18">
        <v>1</v>
      </c>
      <c r="C18">
        <v>1</v>
      </c>
      <c r="D18" t="s">
        <v>1439</v>
      </c>
    </row>
    <row r="19" spans="1:8" x14ac:dyDescent="0.2">
      <c r="A19" t="s">
        <v>37</v>
      </c>
      <c r="B19">
        <v>0.97</v>
      </c>
      <c r="C19">
        <v>1.01</v>
      </c>
      <c r="D19" t="s">
        <v>939</v>
      </c>
      <c r="E19" t="s">
        <v>1072</v>
      </c>
      <c r="F19" t="s">
        <v>1946</v>
      </c>
    </row>
    <row r="20" spans="1:8" x14ac:dyDescent="0.2">
      <c r="A20" t="s">
        <v>20</v>
      </c>
      <c r="B20">
        <v>0.94</v>
      </c>
      <c r="C20">
        <v>1.05</v>
      </c>
      <c r="D20" t="s">
        <v>1733</v>
      </c>
      <c r="E20" t="s">
        <v>2095</v>
      </c>
    </row>
    <row r="21" spans="1:8" x14ac:dyDescent="0.2">
      <c r="A21" t="s">
        <v>39</v>
      </c>
      <c r="B21">
        <v>1</v>
      </c>
      <c r="C21">
        <v>1</v>
      </c>
    </row>
    <row r="22" spans="1:8" x14ac:dyDescent="0.2">
      <c r="A22" t="s">
        <v>43</v>
      </c>
      <c r="B22">
        <v>0.99</v>
      </c>
      <c r="C22">
        <v>1</v>
      </c>
      <c r="D22" t="s">
        <v>1167</v>
      </c>
    </row>
    <row r="23" spans="1:8" x14ac:dyDescent="0.2">
      <c r="A23" t="s">
        <v>21</v>
      </c>
      <c r="B23">
        <v>0.98499999999999999</v>
      </c>
      <c r="C23">
        <v>1.01</v>
      </c>
      <c r="D23" t="s">
        <v>1937</v>
      </c>
      <c r="E23" t="s">
        <v>2090</v>
      </c>
    </row>
    <row r="24" spans="1:8" x14ac:dyDescent="0.2">
      <c r="A24" t="s">
        <v>13</v>
      </c>
      <c r="B24">
        <v>1</v>
      </c>
      <c r="C24">
        <v>1</v>
      </c>
      <c r="G24" t="s">
        <v>1438</v>
      </c>
    </row>
    <row r="25" spans="1:8" x14ac:dyDescent="0.2">
      <c r="A25" t="s">
        <v>40</v>
      </c>
      <c r="B25">
        <v>0.98499999999999999</v>
      </c>
      <c r="C25">
        <v>1</v>
      </c>
      <c r="D25" t="s">
        <v>1943</v>
      </c>
    </row>
    <row r="26" spans="1:8" x14ac:dyDescent="0.2">
      <c r="A26" t="s">
        <v>12</v>
      </c>
      <c r="B26">
        <v>0.94</v>
      </c>
      <c r="C26">
        <v>1.02</v>
      </c>
      <c r="D26" t="s">
        <v>1770</v>
      </c>
      <c r="E26" t="s">
        <v>1931</v>
      </c>
      <c r="F26" t="s">
        <v>1932</v>
      </c>
      <c r="G26" t="s">
        <v>1939</v>
      </c>
    </row>
    <row r="27" spans="1:8" x14ac:dyDescent="0.2">
      <c r="A27" t="s">
        <v>41</v>
      </c>
      <c r="B27">
        <v>0.94</v>
      </c>
      <c r="C27">
        <v>1.03</v>
      </c>
      <c r="D27" t="s">
        <v>1440</v>
      </c>
      <c r="F27" t="s">
        <v>1772</v>
      </c>
      <c r="G27" t="s">
        <v>1930</v>
      </c>
      <c r="H27" t="s">
        <v>1940</v>
      </c>
    </row>
    <row r="28" spans="1:8" x14ac:dyDescent="0.2">
      <c r="A28" t="s">
        <v>18</v>
      </c>
      <c r="B28">
        <v>1</v>
      </c>
      <c r="C28">
        <v>1.01</v>
      </c>
      <c r="D28" t="s">
        <v>1587</v>
      </c>
    </row>
    <row r="29" spans="1:8" x14ac:dyDescent="0.2">
      <c r="A29" t="s">
        <v>15</v>
      </c>
      <c r="B29">
        <v>0.93500000000000005</v>
      </c>
      <c r="C29">
        <v>1</v>
      </c>
      <c r="D29" t="s">
        <v>1211</v>
      </c>
      <c r="E29" t="s">
        <v>1774</v>
      </c>
      <c r="F29" t="s">
        <v>2092</v>
      </c>
    </row>
    <row r="30" spans="1:8" x14ac:dyDescent="0.2">
      <c r="A30" t="s">
        <v>23</v>
      </c>
      <c r="B30">
        <v>0.94499999999999995</v>
      </c>
      <c r="C30">
        <v>1.03</v>
      </c>
      <c r="D30" t="s">
        <v>1769</v>
      </c>
      <c r="E30" t="s">
        <v>528</v>
      </c>
      <c r="F30" t="s">
        <v>1768</v>
      </c>
      <c r="G30" t="s">
        <v>1942</v>
      </c>
      <c r="H30" t="s">
        <v>2091</v>
      </c>
    </row>
    <row r="31" spans="1:8" x14ac:dyDescent="0.2">
      <c r="A31" t="s">
        <v>25</v>
      </c>
      <c r="B31">
        <v>0.97499999999999998</v>
      </c>
      <c r="C31">
        <v>1.02</v>
      </c>
      <c r="D31" t="s">
        <v>1437</v>
      </c>
      <c r="E31" t="s">
        <v>1935</v>
      </c>
      <c r="F31" t="s">
        <v>1933</v>
      </c>
      <c r="G31" t="s">
        <v>1934</v>
      </c>
    </row>
    <row r="32" spans="1:8" x14ac:dyDescent="0.2">
      <c r="A32" t="s">
        <v>16</v>
      </c>
      <c r="B32">
        <v>1</v>
      </c>
      <c r="C32">
        <v>1.02</v>
      </c>
      <c r="D32" t="s">
        <v>1924</v>
      </c>
    </row>
    <row r="33" spans="1:5" x14ac:dyDescent="0.2">
      <c r="A33" t="s">
        <v>49</v>
      </c>
      <c r="B33">
        <v>0.99</v>
      </c>
      <c r="C33">
        <v>1</v>
      </c>
      <c r="D33" t="s">
        <v>692</v>
      </c>
      <c r="E33" t="s">
        <v>1941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BDD80-ADEE-489F-A3AE-293CB53A9DE6}">
  <dimension ref="A1:R756"/>
  <sheetViews>
    <sheetView topLeftCell="A14" workbookViewId="0">
      <selection activeCell="A28" sqref="A28"/>
    </sheetView>
  </sheetViews>
  <sheetFormatPr baseColWidth="10" defaultColWidth="8.83203125" defaultRowHeight="15" x14ac:dyDescent="0.2"/>
  <sheetData>
    <row r="1" spans="1:18" x14ac:dyDescent="0.2">
      <c r="A1" t="s">
        <v>65</v>
      </c>
      <c r="B1" t="s">
        <v>55</v>
      </c>
      <c r="C1" t="s">
        <v>392</v>
      </c>
      <c r="D1" t="s">
        <v>2096</v>
      </c>
      <c r="E1" t="s">
        <v>2097</v>
      </c>
      <c r="F1" t="s">
        <v>2098</v>
      </c>
      <c r="G1" t="s">
        <v>2099</v>
      </c>
      <c r="H1" t="s">
        <v>2100</v>
      </c>
      <c r="I1" t="s">
        <v>2101</v>
      </c>
      <c r="J1" t="s">
        <v>2102</v>
      </c>
      <c r="K1" t="s">
        <v>2103</v>
      </c>
      <c r="L1" t="s">
        <v>2104</v>
      </c>
      <c r="M1" t="s">
        <v>2105</v>
      </c>
      <c r="N1" t="s">
        <v>2106</v>
      </c>
      <c r="O1" t="s">
        <v>2107</v>
      </c>
      <c r="P1" t="s">
        <v>2108</v>
      </c>
      <c r="Q1" t="s">
        <v>2109</v>
      </c>
      <c r="R1" t="s">
        <v>2110</v>
      </c>
    </row>
    <row r="2" spans="1:18" x14ac:dyDescent="0.2">
      <c r="A2" t="s">
        <v>2111</v>
      </c>
      <c r="B2" t="s">
        <v>17</v>
      </c>
      <c r="C2" t="s">
        <v>2112</v>
      </c>
      <c r="D2" t="s">
        <v>2113</v>
      </c>
      <c r="E2">
        <v>47</v>
      </c>
      <c r="F2">
        <v>67</v>
      </c>
      <c r="G2">
        <v>17.509</v>
      </c>
      <c r="H2">
        <v>1.4370000000000001</v>
      </c>
      <c r="I2">
        <v>15.516</v>
      </c>
      <c r="J2">
        <v>1.0660000000000001</v>
      </c>
      <c r="K2">
        <v>98.4</v>
      </c>
      <c r="L2">
        <v>100</v>
      </c>
      <c r="M2">
        <v>100</v>
      </c>
      <c r="N2">
        <v>100</v>
      </c>
      <c r="O2">
        <v>99.8</v>
      </c>
      <c r="P2" t="s">
        <v>2114</v>
      </c>
      <c r="Q2">
        <v>-0.05</v>
      </c>
      <c r="R2">
        <v>0.02</v>
      </c>
    </row>
    <row r="3" spans="1:18" x14ac:dyDescent="0.2">
      <c r="A3" t="s">
        <v>2115</v>
      </c>
      <c r="B3" t="s">
        <v>17</v>
      </c>
      <c r="C3" t="s">
        <v>2112</v>
      </c>
      <c r="D3" t="s">
        <v>2113</v>
      </c>
      <c r="E3">
        <v>47</v>
      </c>
      <c r="F3">
        <v>71</v>
      </c>
      <c r="G3">
        <v>17.076000000000001</v>
      </c>
      <c r="H3">
        <v>1.3720000000000001</v>
      </c>
      <c r="I3">
        <v>14.811999999999999</v>
      </c>
      <c r="J3">
        <v>1.2769999999999999</v>
      </c>
      <c r="K3">
        <v>99.8</v>
      </c>
      <c r="L3">
        <v>99.6</v>
      </c>
      <c r="M3">
        <v>99.4</v>
      </c>
      <c r="N3">
        <v>99.9</v>
      </c>
      <c r="O3">
        <v>99.7</v>
      </c>
      <c r="P3" t="s">
        <v>2114</v>
      </c>
      <c r="Q3">
        <v>-0.05</v>
      </c>
      <c r="R3">
        <v>0.02</v>
      </c>
    </row>
    <row r="4" spans="1:18" x14ac:dyDescent="0.2">
      <c r="A4" t="s">
        <v>2116</v>
      </c>
      <c r="B4" t="s">
        <v>32</v>
      </c>
      <c r="C4" t="s">
        <v>2117</v>
      </c>
      <c r="D4" t="s">
        <v>2117</v>
      </c>
      <c r="E4">
        <v>42</v>
      </c>
      <c r="F4">
        <v>81</v>
      </c>
      <c r="G4">
        <v>21.390999999999998</v>
      </c>
      <c r="H4">
        <v>1.012</v>
      </c>
      <c r="I4">
        <v>11.244999999999999</v>
      </c>
      <c r="J4">
        <v>0.89</v>
      </c>
      <c r="K4">
        <v>99.6</v>
      </c>
      <c r="L4">
        <v>100</v>
      </c>
      <c r="M4">
        <v>99.6</v>
      </c>
      <c r="N4">
        <v>97.4</v>
      </c>
      <c r="O4">
        <v>99.2</v>
      </c>
      <c r="P4" t="s">
        <v>2114</v>
      </c>
      <c r="Q4">
        <v>-2.5000000000000001E-2</v>
      </c>
      <c r="R4">
        <v>0.04</v>
      </c>
    </row>
    <row r="5" spans="1:18" x14ac:dyDescent="0.2">
      <c r="A5" t="s">
        <v>2118</v>
      </c>
      <c r="B5" t="s">
        <v>24</v>
      </c>
      <c r="C5" t="s">
        <v>2112</v>
      </c>
      <c r="D5" t="s">
        <v>2113</v>
      </c>
      <c r="E5">
        <v>45</v>
      </c>
      <c r="F5">
        <v>79</v>
      </c>
      <c r="G5">
        <v>16.553000000000001</v>
      </c>
      <c r="H5">
        <v>1.373</v>
      </c>
      <c r="I5">
        <v>14.189</v>
      </c>
      <c r="J5">
        <v>1.089</v>
      </c>
      <c r="K5">
        <v>98.6</v>
      </c>
      <c r="L5">
        <v>98.6</v>
      </c>
      <c r="M5">
        <v>99.6</v>
      </c>
      <c r="N5">
        <v>99.5</v>
      </c>
      <c r="O5">
        <v>99</v>
      </c>
      <c r="P5" t="s">
        <v>2114</v>
      </c>
      <c r="Q5">
        <v>-0.05</v>
      </c>
      <c r="R5">
        <v>0.02</v>
      </c>
    </row>
    <row r="6" spans="1:18" x14ac:dyDescent="0.2">
      <c r="A6" t="s">
        <v>2119</v>
      </c>
      <c r="B6" t="s">
        <v>382</v>
      </c>
      <c r="C6" t="s">
        <v>2112</v>
      </c>
      <c r="D6" t="s">
        <v>2113</v>
      </c>
      <c r="E6">
        <v>28</v>
      </c>
      <c r="F6">
        <v>62</v>
      </c>
      <c r="G6">
        <v>16.882000000000001</v>
      </c>
      <c r="H6">
        <v>0.96399999999999997</v>
      </c>
      <c r="I6">
        <v>12.5</v>
      </c>
      <c r="J6">
        <v>0.91500000000000004</v>
      </c>
      <c r="K6">
        <v>97.4</v>
      </c>
      <c r="L6">
        <v>99.2</v>
      </c>
      <c r="M6">
        <v>95.6</v>
      </c>
      <c r="N6">
        <v>98.3</v>
      </c>
      <c r="O6">
        <v>98.2</v>
      </c>
      <c r="P6" t="s">
        <v>2114</v>
      </c>
      <c r="Q6">
        <v>-0.05</v>
      </c>
      <c r="R6">
        <v>0.02</v>
      </c>
    </row>
    <row r="7" spans="1:18" x14ac:dyDescent="0.2">
      <c r="A7" t="s">
        <v>2120</v>
      </c>
      <c r="B7" t="s">
        <v>16</v>
      </c>
      <c r="C7" t="s">
        <v>2112</v>
      </c>
      <c r="D7" t="s">
        <v>2113</v>
      </c>
      <c r="E7">
        <v>45</v>
      </c>
      <c r="F7">
        <v>82</v>
      </c>
      <c r="G7">
        <v>16.591000000000001</v>
      </c>
      <c r="H7">
        <v>1.008</v>
      </c>
      <c r="I7">
        <v>12.717000000000001</v>
      </c>
      <c r="J7">
        <v>0.86</v>
      </c>
      <c r="K7">
        <v>97</v>
      </c>
      <c r="L7">
        <v>98.8</v>
      </c>
      <c r="M7">
        <v>96.6</v>
      </c>
      <c r="N7">
        <v>98.5</v>
      </c>
      <c r="O7">
        <v>98.2</v>
      </c>
      <c r="P7" t="s">
        <v>2114</v>
      </c>
      <c r="Q7">
        <v>-0.05</v>
      </c>
      <c r="R7">
        <v>0.02</v>
      </c>
    </row>
    <row r="8" spans="1:18" x14ac:dyDescent="0.2">
      <c r="A8" t="s">
        <v>2121</v>
      </c>
      <c r="B8" t="s">
        <v>23</v>
      </c>
      <c r="C8" t="s">
        <v>2117</v>
      </c>
      <c r="D8" t="s">
        <v>2117</v>
      </c>
      <c r="E8">
        <v>26</v>
      </c>
      <c r="F8">
        <v>68</v>
      </c>
      <c r="G8">
        <v>21.274000000000001</v>
      </c>
      <c r="H8">
        <v>0.80200000000000005</v>
      </c>
      <c r="I8">
        <v>10.436</v>
      </c>
      <c r="J8">
        <v>0.71599999999999997</v>
      </c>
      <c r="K8">
        <v>97.7</v>
      </c>
      <c r="L8">
        <v>99.6</v>
      </c>
      <c r="M8">
        <v>98.5</v>
      </c>
      <c r="N8">
        <v>95.4</v>
      </c>
      <c r="O8">
        <v>98.2</v>
      </c>
      <c r="P8" t="s">
        <v>2114</v>
      </c>
      <c r="Q8">
        <v>-2.5000000000000001E-2</v>
      </c>
      <c r="R8">
        <v>0.04</v>
      </c>
    </row>
    <row r="9" spans="1:18" x14ac:dyDescent="0.2">
      <c r="A9" t="s">
        <v>2122</v>
      </c>
      <c r="B9" t="s">
        <v>33</v>
      </c>
      <c r="C9" t="s">
        <v>2123</v>
      </c>
      <c r="D9" t="s">
        <v>2113</v>
      </c>
      <c r="E9">
        <v>47</v>
      </c>
      <c r="F9">
        <v>41</v>
      </c>
      <c r="G9">
        <v>17.497</v>
      </c>
      <c r="H9">
        <v>1.0449999999999999</v>
      </c>
      <c r="I9">
        <v>13.173999999999999</v>
      </c>
      <c r="J9">
        <v>0.55900000000000005</v>
      </c>
      <c r="K9">
        <v>86.5</v>
      </c>
      <c r="L9">
        <v>99.8</v>
      </c>
      <c r="M9">
        <v>97.8</v>
      </c>
      <c r="N9">
        <v>98.9</v>
      </c>
      <c r="O9">
        <v>97.9</v>
      </c>
      <c r="P9" t="s">
        <v>2114</v>
      </c>
      <c r="Q9">
        <v>-0.05</v>
      </c>
      <c r="R9">
        <v>0.02</v>
      </c>
    </row>
    <row r="10" spans="1:18" x14ac:dyDescent="0.2">
      <c r="A10" t="s">
        <v>2124</v>
      </c>
      <c r="B10" t="s">
        <v>21</v>
      </c>
      <c r="C10" t="s">
        <v>2112</v>
      </c>
      <c r="D10" t="s">
        <v>2113</v>
      </c>
      <c r="E10">
        <v>45</v>
      </c>
      <c r="F10">
        <v>80</v>
      </c>
      <c r="G10">
        <v>15.737</v>
      </c>
      <c r="H10">
        <v>1.024</v>
      </c>
      <c r="I10">
        <v>11.856999999999999</v>
      </c>
      <c r="J10">
        <v>0.96099999999999997</v>
      </c>
      <c r="K10">
        <v>98</v>
      </c>
      <c r="L10">
        <v>97.2</v>
      </c>
      <c r="M10">
        <v>97.2</v>
      </c>
      <c r="N10">
        <v>98</v>
      </c>
      <c r="O10">
        <v>97.5</v>
      </c>
      <c r="P10" t="s">
        <v>2114</v>
      </c>
      <c r="Q10">
        <v>-0.05</v>
      </c>
      <c r="R10">
        <v>0.02</v>
      </c>
    </row>
    <row r="11" spans="1:18" x14ac:dyDescent="0.2">
      <c r="A11" t="s">
        <v>2125</v>
      </c>
      <c r="B11" t="s">
        <v>25</v>
      </c>
      <c r="C11" t="s">
        <v>2112</v>
      </c>
      <c r="D11" t="s">
        <v>2113</v>
      </c>
      <c r="E11">
        <v>37</v>
      </c>
      <c r="F11">
        <v>77</v>
      </c>
      <c r="G11">
        <v>15.746</v>
      </c>
      <c r="H11">
        <v>1.1339999999999999</v>
      </c>
      <c r="I11">
        <v>11.843</v>
      </c>
      <c r="J11">
        <v>0.73199999999999998</v>
      </c>
      <c r="K11">
        <v>92.9</v>
      </c>
      <c r="L11">
        <v>97.4</v>
      </c>
      <c r="M11">
        <v>98.8</v>
      </c>
      <c r="N11">
        <v>97.9</v>
      </c>
      <c r="O11">
        <v>97.3</v>
      </c>
      <c r="P11" t="s">
        <v>2114</v>
      </c>
      <c r="Q11">
        <v>-0.05</v>
      </c>
      <c r="R11">
        <v>0.02</v>
      </c>
    </row>
    <row r="12" spans="1:18" x14ac:dyDescent="0.2">
      <c r="A12" t="s">
        <v>2126</v>
      </c>
      <c r="B12" t="s">
        <v>20</v>
      </c>
      <c r="C12" t="s">
        <v>2123</v>
      </c>
      <c r="D12" t="s">
        <v>2113</v>
      </c>
      <c r="E12">
        <v>46</v>
      </c>
      <c r="F12">
        <v>80</v>
      </c>
      <c r="G12">
        <v>16.658000000000001</v>
      </c>
      <c r="H12">
        <v>0.99099999999999999</v>
      </c>
      <c r="I12">
        <v>12.554</v>
      </c>
      <c r="J12">
        <v>0.56999999999999995</v>
      </c>
      <c r="K12">
        <v>87.1</v>
      </c>
      <c r="L12">
        <v>99</v>
      </c>
      <c r="M12">
        <v>96.4</v>
      </c>
      <c r="N12">
        <v>98.4</v>
      </c>
      <c r="O12">
        <v>97.3</v>
      </c>
      <c r="P12" t="s">
        <v>2114</v>
      </c>
      <c r="Q12">
        <v>-0.05</v>
      </c>
      <c r="R12">
        <v>0.02</v>
      </c>
    </row>
    <row r="13" spans="1:18" x14ac:dyDescent="0.2">
      <c r="A13" t="s">
        <v>2127</v>
      </c>
      <c r="B13" t="s">
        <v>16</v>
      </c>
      <c r="C13" t="s">
        <v>2123</v>
      </c>
      <c r="D13" t="s">
        <v>2113</v>
      </c>
      <c r="E13">
        <v>45</v>
      </c>
      <c r="F13">
        <v>82</v>
      </c>
      <c r="G13">
        <v>15.935</v>
      </c>
      <c r="H13">
        <v>1.0349999999999999</v>
      </c>
      <c r="I13">
        <v>13.051</v>
      </c>
      <c r="J13">
        <v>0.624</v>
      </c>
      <c r="K13">
        <v>89.3</v>
      </c>
      <c r="L13">
        <v>98</v>
      </c>
      <c r="M13">
        <v>97.4</v>
      </c>
      <c r="N13">
        <v>98.8</v>
      </c>
      <c r="O13">
        <v>97.2</v>
      </c>
      <c r="P13" t="s">
        <v>2114</v>
      </c>
      <c r="Q13">
        <v>-0.05</v>
      </c>
      <c r="R13">
        <v>0.02</v>
      </c>
    </row>
    <row r="14" spans="1:18" x14ac:dyDescent="0.2">
      <c r="A14" t="s">
        <v>2128</v>
      </c>
      <c r="B14" t="s">
        <v>381</v>
      </c>
      <c r="C14" t="s">
        <v>2112</v>
      </c>
      <c r="D14" t="s">
        <v>2113</v>
      </c>
      <c r="E14">
        <v>45</v>
      </c>
      <c r="F14">
        <v>70</v>
      </c>
      <c r="G14">
        <v>16.256</v>
      </c>
      <c r="H14">
        <v>1.0780000000000001</v>
      </c>
      <c r="I14">
        <v>13.617000000000001</v>
      </c>
      <c r="J14">
        <v>0.52</v>
      </c>
      <c r="K14">
        <v>82.4</v>
      </c>
      <c r="L14">
        <v>98.2</v>
      </c>
      <c r="M14">
        <v>98.2</v>
      </c>
      <c r="N14">
        <v>99.2</v>
      </c>
      <c r="O14">
        <v>96.9</v>
      </c>
      <c r="P14" t="s">
        <v>2114</v>
      </c>
      <c r="Q14">
        <v>-0.05</v>
      </c>
      <c r="R14">
        <v>0.02</v>
      </c>
    </row>
    <row r="15" spans="1:18" x14ac:dyDescent="0.2">
      <c r="A15" t="s">
        <v>2129</v>
      </c>
      <c r="B15" t="s">
        <v>7</v>
      </c>
      <c r="C15" t="s">
        <v>2130</v>
      </c>
      <c r="D15" t="s">
        <v>2113</v>
      </c>
      <c r="E15">
        <v>42</v>
      </c>
      <c r="F15">
        <v>82</v>
      </c>
      <c r="G15">
        <v>15.432</v>
      </c>
      <c r="H15">
        <v>1.22</v>
      </c>
      <c r="I15">
        <v>14.691000000000001</v>
      </c>
      <c r="J15">
        <v>0.68100000000000005</v>
      </c>
      <c r="K15">
        <v>91.1</v>
      </c>
      <c r="L15">
        <v>95.4</v>
      </c>
      <c r="M15">
        <v>99.2</v>
      </c>
      <c r="N15">
        <v>99.7</v>
      </c>
      <c r="O15">
        <v>96.6</v>
      </c>
      <c r="P15" t="s">
        <v>2131</v>
      </c>
      <c r="Q15">
        <v>-4.2000000000000003E-2</v>
      </c>
      <c r="R15">
        <v>1.7999999999999999E-2</v>
      </c>
    </row>
    <row r="16" spans="1:18" x14ac:dyDescent="0.2">
      <c r="A16" t="s">
        <v>2132</v>
      </c>
      <c r="B16" t="s">
        <v>48</v>
      </c>
      <c r="C16" t="s">
        <v>2130</v>
      </c>
      <c r="D16" t="s">
        <v>2113</v>
      </c>
      <c r="E16">
        <v>46</v>
      </c>
      <c r="F16">
        <v>0</v>
      </c>
      <c r="G16">
        <v>14.476000000000001</v>
      </c>
      <c r="H16">
        <v>0.68899999999999995</v>
      </c>
      <c r="I16">
        <v>8.8249999999999993</v>
      </c>
      <c r="J16">
        <v>0.52300000000000002</v>
      </c>
      <c r="K16">
        <v>83.3</v>
      </c>
      <c r="L16">
        <v>86.9</v>
      </c>
      <c r="M16">
        <v>84.2</v>
      </c>
      <c r="N16">
        <v>89.8</v>
      </c>
      <c r="O16">
        <v>96.5</v>
      </c>
      <c r="P16" t="s">
        <v>2131</v>
      </c>
      <c r="Q16">
        <v>-4.2000000000000003E-2</v>
      </c>
      <c r="R16">
        <v>1.7999999999999999E-2</v>
      </c>
    </row>
    <row r="17" spans="1:18" x14ac:dyDescent="0.2">
      <c r="A17" t="s">
        <v>2133</v>
      </c>
      <c r="B17" t="s">
        <v>24</v>
      </c>
      <c r="C17" t="s">
        <v>2112</v>
      </c>
      <c r="D17" t="s">
        <v>2113</v>
      </c>
      <c r="E17">
        <v>45</v>
      </c>
      <c r="F17">
        <v>30</v>
      </c>
      <c r="G17">
        <v>15.91</v>
      </c>
      <c r="H17">
        <v>1.097</v>
      </c>
      <c r="I17">
        <v>11.339</v>
      </c>
      <c r="J17">
        <v>0.84299999999999997</v>
      </c>
      <c r="K17">
        <v>96</v>
      </c>
      <c r="L17">
        <v>97.8</v>
      </c>
      <c r="M17">
        <v>98.4</v>
      </c>
      <c r="N17">
        <v>97.5</v>
      </c>
      <c r="O17">
        <v>96.5</v>
      </c>
      <c r="P17" t="s">
        <v>2131</v>
      </c>
      <c r="Q17">
        <v>-4.2000000000000003E-2</v>
      </c>
      <c r="R17">
        <v>1.7999999999999999E-2</v>
      </c>
    </row>
    <row r="18" spans="1:18" x14ac:dyDescent="0.2">
      <c r="A18" t="s">
        <v>2134</v>
      </c>
      <c r="B18" t="s">
        <v>34</v>
      </c>
      <c r="C18" t="s">
        <v>2130</v>
      </c>
      <c r="D18" t="s">
        <v>2113</v>
      </c>
      <c r="E18">
        <v>46</v>
      </c>
      <c r="F18">
        <v>13</v>
      </c>
      <c r="G18">
        <v>15.484</v>
      </c>
      <c r="H18">
        <v>1.171</v>
      </c>
      <c r="I18">
        <v>12.815</v>
      </c>
      <c r="J18">
        <v>0.14599999999999999</v>
      </c>
      <c r="K18">
        <v>46.7</v>
      </c>
      <c r="L18">
        <v>96</v>
      </c>
      <c r="M18">
        <v>99</v>
      </c>
      <c r="N18">
        <v>98.7</v>
      </c>
      <c r="O18">
        <v>96.5</v>
      </c>
      <c r="P18" t="s">
        <v>2131</v>
      </c>
      <c r="Q18">
        <v>-4.2000000000000003E-2</v>
      </c>
      <c r="R18">
        <v>1.7999999999999999E-2</v>
      </c>
    </row>
    <row r="19" spans="1:18" x14ac:dyDescent="0.2">
      <c r="A19" t="s">
        <v>2135</v>
      </c>
      <c r="B19" t="s">
        <v>20</v>
      </c>
      <c r="C19" t="s">
        <v>2112</v>
      </c>
      <c r="D19" t="s">
        <v>2113</v>
      </c>
      <c r="E19">
        <v>38</v>
      </c>
      <c r="F19">
        <v>32</v>
      </c>
      <c r="G19">
        <v>15.031000000000001</v>
      </c>
      <c r="H19">
        <v>0.71199999999999997</v>
      </c>
      <c r="I19">
        <v>9.0180000000000007</v>
      </c>
      <c r="J19">
        <v>0.40600000000000003</v>
      </c>
      <c r="K19">
        <v>72.7</v>
      </c>
      <c r="L19">
        <v>92.5</v>
      </c>
      <c r="M19">
        <v>85.9</v>
      </c>
      <c r="N19">
        <v>91.1</v>
      </c>
      <c r="O19">
        <v>96.5</v>
      </c>
      <c r="P19" t="s">
        <v>2131</v>
      </c>
      <c r="Q19">
        <v>-4.2000000000000003E-2</v>
      </c>
      <c r="R19">
        <v>1.7999999999999999E-2</v>
      </c>
    </row>
    <row r="20" spans="1:18" x14ac:dyDescent="0.2">
      <c r="A20" t="s">
        <v>2136</v>
      </c>
      <c r="B20" t="s">
        <v>37</v>
      </c>
      <c r="C20" t="s">
        <v>2112</v>
      </c>
      <c r="D20" t="s">
        <v>2113</v>
      </c>
      <c r="E20">
        <v>45</v>
      </c>
      <c r="F20">
        <v>30</v>
      </c>
      <c r="G20">
        <v>16.466999999999999</v>
      </c>
      <c r="H20">
        <v>0.64100000000000001</v>
      </c>
      <c r="I20">
        <v>8.3059999999999992</v>
      </c>
      <c r="J20">
        <v>0.52</v>
      </c>
      <c r="K20">
        <v>82.8</v>
      </c>
      <c r="L20">
        <v>98.4</v>
      </c>
      <c r="M20">
        <v>80</v>
      </c>
      <c r="N20">
        <v>87.5</v>
      </c>
      <c r="O20">
        <v>96.5</v>
      </c>
      <c r="P20" t="s">
        <v>2131</v>
      </c>
      <c r="Q20">
        <v>-4.2000000000000003E-2</v>
      </c>
      <c r="R20">
        <v>1.7999999999999999E-2</v>
      </c>
    </row>
    <row r="21" spans="1:18" x14ac:dyDescent="0.2">
      <c r="A21" t="s">
        <v>2137</v>
      </c>
      <c r="B21" t="s">
        <v>37</v>
      </c>
      <c r="C21" t="s">
        <v>2117</v>
      </c>
      <c r="D21" t="s">
        <v>2117</v>
      </c>
      <c r="E21">
        <v>46</v>
      </c>
      <c r="F21">
        <v>0</v>
      </c>
      <c r="G21">
        <v>18.651</v>
      </c>
      <c r="H21">
        <v>0.57799999999999996</v>
      </c>
      <c r="I21">
        <v>7.4859999999999998</v>
      </c>
      <c r="J21">
        <v>0.61799999999999999</v>
      </c>
      <c r="K21">
        <v>94.6</v>
      </c>
      <c r="L21">
        <v>87.3</v>
      </c>
      <c r="M21">
        <v>91.2</v>
      </c>
      <c r="N21">
        <v>84</v>
      </c>
      <c r="O21">
        <v>96.5</v>
      </c>
      <c r="P21" t="s">
        <v>2131</v>
      </c>
      <c r="Q21">
        <v>-2.1999999999999999E-2</v>
      </c>
      <c r="R21">
        <v>3.5000000000000003E-2</v>
      </c>
    </row>
    <row r="22" spans="1:18" x14ac:dyDescent="0.2">
      <c r="A22" t="s">
        <v>2138</v>
      </c>
      <c r="B22" t="s">
        <v>34</v>
      </c>
      <c r="C22" t="s">
        <v>2123</v>
      </c>
      <c r="D22" t="s">
        <v>2113</v>
      </c>
      <c r="E22">
        <v>47</v>
      </c>
      <c r="F22">
        <v>82</v>
      </c>
      <c r="G22">
        <v>15.435</v>
      </c>
      <c r="H22">
        <v>0.99</v>
      </c>
      <c r="I22">
        <v>10.836</v>
      </c>
      <c r="J22">
        <v>1.026</v>
      </c>
      <c r="K22">
        <v>98.2</v>
      </c>
      <c r="L22">
        <v>95.6</v>
      </c>
      <c r="M22">
        <v>96.2</v>
      </c>
      <c r="N22">
        <v>96.7</v>
      </c>
      <c r="O22">
        <v>96.2</v>
      </c>
      <c r="P22" t="s">
        <v>2131</v>
      </c>
      <c r="Q22">
        <v>-4.2000000000000003E-2</v>
      </c>
      <c r="R22">
        <v>1.7999999999999999E-2</v>
      </c>
    </row>
    <row r="23" spans="1:18" x14ac:dyDescent="0.2">
      <c r="A23" t="s">
        <v>2139</v>
      </c>
      <c r="B23" t="s">
        <v>19</v>
      </c>
      <c r="C23" t="s">
        <v>2112</v>
      </c>
      <c r="D23" t="s">
        <v>2113</v>
      </c>
      <c r="E23">
        <v>47</v>
      </c>
      <c r="F23">
        <v>82</v>
      </c>
      <c r="G23">
        <v>15.664</v>
      </c>
      <c r="H23">
        <v>0.98799999999999999</v>
      </c>
      <c r="I23">
        <v>10.85</v>
      </c>
      <c r="J23">
        <v>0.64500000000000002</v>
      </c>
      <c r="K23">
        <v>89.9</v>
      </c>
      <c r="L23">
        <v>97</v>
      </c>
      <c r="M23">
        <v>96</v>
      </c>
      <c r="N23">
        <v>96.8</v>
      </c>
      <c r="O23">
        <v>96.1</v>
      </c>
      <c r="P23" t="s">
        <v>2131</v>
      </c>
      <c r="Q23">
        <v>-4.2000000000000003E-2</v>
      </c>
      <c r="R23">
        <v>1.7999999999999999E-2</v>
      </c>
    </row>
    <row r="24" spans="1:18" x14ac:dyDescent="0.2">
      <c r="A24" t="s">
        <v>2140</v>
      </c>
      <c r="B24" t="s">
        <v>16</v>
      </c>
      <c r="C24" t="s">
        <v>2117</v>
      </c>
      <c r="D24" t="s">
        <v>2117</v>
      </c>
      <c r="E24">
        <v>45</v>
      </c>
      <c r="F24">
        <v>80</v>
      </c>
      <c r="G24">
        <v>19.68</v>
      </c>
      <c r="H24">
        <v>0.76600000000000001</v>
      </c>
      <c r="I24">
        <v>9.657</v>
      </c>
      <c r="J24">
        <v>0.57599999999999996</v>
      </c>
      <c r="K24">
        <v>93.1</v>
      </c>
      <c r="L24">
        <v>96.5</v>
      </c>
      <c r="M24">
        <v>98.1</v>
      </c>
      <c r="N24">
        <v>94.2</v>
      </c>
      <c r="O24">
        <v>95.8</v>
      </c>
      <c r="P24" t="s">
        <v>2131</v>
      </c>
      <c r="Q24">
        <v>-2.1999999999999999E-2</v>
      </c>
      <c r="R24">
        <v>3.5000000000000003E-2</v>
      </c>
    </row>
    <row r="25" spans="1:18" x14ac:dyDescent="0.2">
      <c r="A25" t="s">
        <v>2141</v>
      </c>
      <c r="B25" t="s">
        <v>24</v>
      </c>
      <c r="C25" t="s">
        <v>2112</v>
      </c>
      <c r="D25" t="s">
        <v>2113</v>
      </c>
      <c r="E25">
        <v>45</v>
      </c>
      <c r="F25">
        <v>19</v>
      </c>
      <c r="G25">
        <v>13.653</v>
      </c>
      <c r="H25">
        <v>0.80100000000000005</v>
      </c>
      <c r="I25">
        <v>8.2799999999999994</v>
      </c>
      <c r="J25">
        <v>0.71299999999999997</v>
      </c>
      <c r="K25">
        <v>92.3</v>
      </c>
      <c r="L25">
        <v>76.599999999999994</v>
      </c>
      <c r="M25">
        <v>90.7</v>
      </c>
      <c r="N25">
        <v>87.3</v>
      </c>
      <c r="O25">
        <v>95.4</v>
      </c>
      <c r="P25" t="s">
        <v>2131</v>
      </c>
      <c r="Q25">
        <v>-4.2000000000000003E-2</v>
      </c>
      <c r="R25">
        <v>1.7999999999999999E-2</v>
      </c>
    </row>
    <row r="26" spans="1:18" x14ac:dyDescent="0.2">
      <c r="A26" t="s">
        <v>2142</v>
      </c>
      <c r="B26" t="s">
        <v>18</v>
      </c>
      <c r="C26" t="s">
        <v>2112</v>
      </c>
      <c r="D26" t="s">
        <v>2113</v>
      </c>
      <c r="E26">
        <v>40</v>
      </c>
      <c r="F26">
        <v>67</v>
      </c>
      <c r="G26">
        <v>15.849</v>
      </c>
      <c r="H26">
        <v>0.93700000000000006</v>
      </c>
      <c r="I26">
        <v>11.113</v>
      </c>
      <c r="J26">
        <v>0.42799999999999999</v>
      </c>
      <c r="K26">
        <v>74.7</v>
      </c>
      <c r="L26">
        <v>97.6</v>
      </c>
      <c r="M26">
        <v>95.4</v>
      </c>
      <c r="N26">
        <v>97.2</v>
      </c>
      <c r="O26">
        <v>94.9</v>
      </c>
      <c r="P26" t="s">
        <v>2131</v>
      </c>
      <c r="Q26">
        <v>-4.2000000000000003E-2</v>
      </c>
      <c r="R26">
        <v>1.7999999999999999E-2</v>
      </c>
    </row>
    <row r="27" spans="1:18" x14ac:dyDescent="0.2">
      <c r="A27" t="s">
        <v>2143</v>
      </c>
      <c r="B27" t="s">
        <v>19</v>
      </c>
      <c r="C27" t="s">
        <v>2117</v>
      </c>
      <c r="D27" t="s">
        <v>2117</v>
      </c>
      <c r="E27">
        <v>47</v>
      </c>
      <c r="F27">
        <v>82</v>
      </c>
      <c r="G27">
        <v>19.68</v>
      </c>
      <c r="H27">
        <v>0.82499999999999996</v>
      </c>
      <c r="I27">
        <v>9.0640000000000001</v>
      </c>
      <c r="J27">
        <v>0.49</v>
      </c>
      <c r="K27">
        <v>88.5</v>
      </c>
      <c r="L27">
        <v>96.2</v>
      </c>
      <c r="M27">
        <v>98.8</v>
      </c>
      <c r="N27">
        <v>91.7</v>
      </c>
      <c r="O27">
        <v>94.7</v>
      </c>
      <c r="P27" t="s">
        <v>2131</v>
      </c>
      <c r="Q27">
        <v>-2.1999999999999999E-2</v>
      </c>
      <c r="R27">
        <v>3.5000000000000003E-2</v>
      </c>
    </row>
    <row r="28" spans="1:18" x14ac:dyDescent="0.2">
      <c r="A28" t="s">
        <v>2144</v>
      </c>
      <c r="B28" t="s">
        <v>18</v>
      </c>
      <c r="C28" t="s">
        <v>2130</v>
      </c>
      <c r="D28" t="s">
        <v>2113</v>
      </c>
      <c r="E28">
        <v>36</v>
      </c>
      <c r="F28">
        <v>82</v>
      </c>
      <c r="G28">
        <v>15.294</v>
      </c>
      <c r="H28">
        <v>1.0229999999999999</v>
      </c>
      <c r="I28">
        <v>12.13</v>
      </c>
      <c r="J28">
        <v>0.55600000000000005</v>
      </c>
      <c r="K28">
        <v>85.7</v>
      </c>
      <c r="L28">
        <v>93.9</v>
      </c>
      <c r="M28">
        <v>97</v>
      </c>
      <c r="N28">
        <v>98.1</v>
      </c>
      <c r="O28">
        <v>94.6</v>
      </c>
      <c r="P28" t="s">
        <v>2131</v>
      </c>
      <c r="Q28">
        <v>-4.2000000000000003E-2</v>
      </c>
      <c r="R28">
        <v>1.7999999999999999E-2</v>
      </c>
    </row>
    <row r="29" spans="1:18" x14ac:dyDescent="0.2">
      <c r="A29" t="s">
        <v>2145</v>
      </c>
      <c r="B29" t="s">
        <v>384</v>
      </c>
      <c r="C29" t="s">
        <v>2130</v>
      </c>
      <c r="D29" t="s">
        <v>2113</v>
      </c>
      <c r="E29">
        <v>41</v>
      </c>
      <c r="F29">
        <v>78</v>
      </c>
      <c r="G29">
        <v>14.773999999999999</v>
      </c>
      <c r="H29">
        <v>1.4239999999999999</v>
      </c>
      <c r="I29">
        <v>14.215</v>
      </c>
      <c r="J29">
        <v>0.78200000000000003</v>
      </c>
      <c r="K29">
        <v>94.3</v>
      </c>
      <c r="L29">
        <v>90.1</v>
      </c>
      <c r="M29">
        <v>99.8</v>
      </c>
      <c r="N29">
        <v>99.6</v>
      </c>
      <c r="O29">
        <v>94.4</v>
      </c>
      <c r="P29" t="s">
        <v>2131</v>
      </c>
      <c r="Q29">
        <v>-4.2000000000000003E-2</v>
      </c>
      <c r="R29">
        <v>1.7999999999999999E-2</v>
      </c>
    </row>
    <row r="30" spans="1:18" x14ac:dyDescent="0.2">
      <c r="A30" t="s">
        <v>2146</v>
      </c>
      <c r="B30" t="s">
        <v>5</v>
      </c>
      <c r="C30" t="s">
        <v>2117</v>
      </c>
      <c r="D30" t="s">
        <v>2117</v>
      </c>
      <c r="E30">
        <v>40</v>
      </c>
      <c r="F30">
        <v>73</v>
      </c>
      <c r="G30">
        <v>19.707999999999998</v>
      </c>
      <c r="H30">
        <v>0.753</v>
      </c>
      <c r="I30">
        <v>8.8079999999999998</v>
      </c>
      <c r="J30">
        <v>0.45100000000000001</v>
      </c>
      <c r="K30">
        <v>86.5</v>
      </c>
      <c r="L30">
        <v>96.9</v>
      </c>
      <c r="M30">
        <v>97.3</v>
      </c>
      <c r="N30">
        <v>89.7</v>
      </c>
      <c r="O30">
        <v>94.1</v>
      </c>
      <c r="P30" t="s">
        <v>2131</v>
      </c>
      <c r="Q30">
        <v>-2.1999999999999999E-2</v>
      </c>
      <c r="R30">
        <v>3.5000000000000003E-2</v>
      </c>
    </row>
    <row r="31" spans="1:18" x14ac:dyDescent="0.2">
      <c r="A31" t="s">
        <v>2147</v>
      </c>
      <c r="B31" t="s">
        <v>34</v>
      </c>
      <c r="C31" t="s">
        <v>2112</v>
      </c>
      <c r="D31" t="s">
        <v>2113</v>
      </c>
      <c r="E31">
        <v>47</v>
      </c>
      <c r="F31">
        <v>82</v>
      </c>
      <c r="G31">
        <v>15.409000000000001</v>
      </c>
      <c r="H31">
        <v>0.90200000000000002</v>
      </c>
      <c r="I31">
        <v>9.8710000000000004</v>
      </c>
      <c r="J31">
        <v>0.53600000000000003</v>
      </c>
      <c r="K31">
        <v>84</v>
      </c>
      <c r="L31">
        <v>94.9</v>
      </c>
      <c r="M31">
        <v>94.5</v>
      </c>
      <c r="N31">
        <v>94.8</v>
      </c>
      <c r="O31">
        <v>93.8</v>
      </c>
      <c r="P31" t="s">
        <v>2131</v>
      </c>
      <c r="Q31">
        <v>-4.2000000000000003E-2</v>
      </c>
      <c r="R31">
        <v>1.7999999999999999E-2</v>
      </c>
    </row>
    <row r="32" spans="1:18" x14ac:dyDescent="0.2">
      <c r="A32" t="s">
        <v>2148</v>
      </c>
      <c r="B32" t="s">
        <v>382</v>
      </c>
      <c r="C32" t="s">
        <v>2112</v>
      </c>
      <c r="D32" t="s">
        <v>2113</v>
      </c>
      <c r="E32">
        <v>46</v>
      </c>
      <c r="F32">
        <v>75</v>
      </c>
      <c r="G32">
        <v>15.343</v>
      </c>
      <c r="H32">
        <v>0.751</v>
      </c>
      <c r="I32">
        <v>9.7349999999999994</v>
      </c>
      <c r="J32">
        <v>0.85099999999999998</v>
      </c>
      <c r="K32">
        <v>96.6</v>
      </c>
      <c r="L32">
        <v>94.1</v>
      </c>
      <c r="M32">
        <v>89.1</v>
      </c>
      <c r="N32">
        <v>94.6</v>
      </c>
      <c r="O32">
        <v>93.7</v>
      </c>
      <c r="P32" t="s">
        <v>2131</v>
      </c>
      <c r="Q32">
        <v>-4.2000000000000003E-2</v>
      </c>
      <c r="R32">
        <v>1.7999999999999999E-2</v>
      </c>
    </row>
    <row r="33" spans="1:18" x14ac:dyDescent="0.2">
      <c r="A33" t="s">
        <v>2149</v>
      </c>
      <c r="B33" t="s">
        <v>13</v>
      </c>
      <c r="C33" t="s">
        <v>2117</v>
      </c>
      <c r="D33" t="s">
        <v>2117</v>
      </c>
      <c r="E33">
        <v>27</v>
      </c>
      <c r="F33">
        <v>81</v>
      </c>
      <c r="G33">
        <v>19.114999999999998</v>
      </c>
      <c r="H33">
        <v>0.49399999999999999</v>
      </c>
      <c r="I33">
        <v>6.31</v>
      </c>
      <c r="J33">
        <v>0.39600000000000002</v>
      </c>
      <c r="K33">
        <v>83.1</v>
      </c>
      <c r="L33">
        <v>91.5</v>
      </c>
      <c r="M33">
        <v>86.5</v>
      </c>
      <c r="N33">
        <v>75.599999999999994</v>
      </c>
      <c r="O33">
        <v>93.5</v>
      </c>
      <c r="P33" t="s">
        <v>2131</v>
      </c>
      <c r="Q33">
        <v>-2.1999999999999999E-2</v>
      </c>
      <c r="R33">
        <v>3.5000000000000003E-2</v>
      </c>
    </row>
    <row r="34" spans="1:18" x14ac:dyDescent="0.2">
      <c r="A34" t="s">
        <v>2150</v>
      </c>
      <c r="B34" t="s">
        <v>33</v>
      </c>
      <c r="C34" t="s">
        <v>2117</v>
      </c>
      <c r="D34" t="s">
        <v>2117</v>
      </c>
      <c r="E34">
        <v>47</v>
      </c>
      <c r="F34">
        <v>78</v>
      </c>
      <c r="G34">
        <v>20.577000000000002</v>
      </c>
      <c r="H34">
        <v>0.46600000000000003</v>
      </c>
      <c r="I34">
        <v>5.8739999999999997</v>
      </c>
      <c r="J34">
        <v>0.22600000000000001</v>
      </c>
      <c r="K34">
        <v>62.3</v>
      </c>
      <c r="L34">
        <v>98.8</v>
      </c>
      <c r="M34">
        <v>84.2</v>
      </c>
      <c r="N34">
        <v>70.5</v>
      </c>
      <c r="O34">
        <v>93.5</v>
      </c>
      <c r="P34" t="s">
        <v>2131</v>
      </c>
      <c r="Q34">
        <v>-2.1999999999999999E-2</v>
      </c>
      <c r="R34">
        <v>3.5000000000000003E-2</v>
      </c>
    </row>
    <row r="35" spans="1:18" x14ac:dyDescent="0.2">
      <c r="A35" t="s">
        <v>2151</v>
      </c>
      <c r="B35" t="s">
        <v>34</v>
      </c>
      <c r="C35" t="s">
        <v>2117</v>
      </c>
      <c r="D35" t="s">
        <v>2117</v>
      </c>
      <c r="E35">
        <v>35</v>
      </c>
      <c r="F35">
        <v>78</v>
      </c>
      <c r="G35">
        <v>19.57</v>
      </c>
      <c r="H35">
        <v>0.54300000000000004</v>
      </c>
      <c r="I35">
        <v>5.94</v>
      </c>
      <c r="J35">
        <v>0.38300000000000001</v>
      </c>
      <c r="K35">
        <v>81.3</v>
      </c>
      <c r="L35">
        <v>95.4</v>
      </c>
      <c r="M35">
        <v>89.2</v>
      </c>
      <c r="N35">
        <v>70.7</v>
      </c>
      <c r="O35">
        <v>93.5</v>
      </c>
      <c r="P35" t="s">
        <v>2131</v>
      </c>
      <c r="Q35">
        <v>-2.1999999999999999E-2</v>
      </c>
      <c r="R35">
        <v>3.5000000000000003E-2</v>
      </c>
    </row>
    <row r="36" spans="1:18" x14ac:dyDescent="0.2">
      <c r="A36" t="s">
        <v>2152</v>
      </c>
      <c r="B36" t="s">
        <v>25</v>
      </c>
      <c r="C36" t="s">
        <v>2117</v>
      </c>
      <c r="D36" t="s">
        <v>2117</v>
      </c>
      <c r="E36">
        <v>33</v>
      </c>
      <c r="F36">
        <v>67</v>
      </c>
      <c r="G36">
        <v>19.79</v>
      </c>
      <c r="H36">
        <v>0.67600000000000005</v>
      </c>
      <c r="I36">
        <v>7.0579999999999998</v>
      </c>
      <c r="J36">
        <v>0.35099999999999998</v>
      </c>
      <c r="K36">
        <v>77.7</v>
      </c>
      <c r="L36">
        <v>97.3</v>
      </c>
      <c r="M36">
        <v>96.5</v>
      </c>
      <c r="N36">
        <v>79.599999999999994</v>
      </c>
      <c r="O36">
        <v>93.5</v>
      </c>
      <c r="P36" t="s">
        <v>2131</v>
      </c>
      <c r="Q36">
        <v>-2.1999999999999999E-2</v>
      </c>
      <c r="R36">
        <v>3.5000000000000003E-2</v>
      </c>
    </row>
    <row r="37" spans="1:18" x14ac:dyDescent="0.2">
      <c r="A37" t="s">
        <v>2153</v>
      </c>
      <c r="B37" t="s">
        <v>12</v>
      </c>
      <c r="C37" t="s">
        <v>2117</v>
      </c>
      <c r="D37" t="s">
        <v>2117</v>
      </c>
      <c r="E37">
        <v>47</v>
      </c>
      <c r="F37">
        <v>17</v>
      </c>
      <c r="G37">
        <v>18.163</v>
      </c>
      <c r="H37">
        <v>0.59399999999999997</v>
      </c>
      <c r="I37">
        <v>7.2720000000000002</v>
      </c>
      <c r="J37">
        <v>-0.48</v>
      </c>
      <c r="K37">
        <v>4.2</v>
      </c>
      <c r="L37">
        <v>80</v>
      </c>
      <c r="M37">
        <v>91.9</v>
      </c>
      <c r="N37">
        <v>81.900000000000006</v>
      </c>
      <c r="O37">
        <v>93.5</v>
      </c>
      <c r="P37" t="s">
        <v>2131</v>
      </c>
      <c r="Q37">
        <v>-2.1999999999999999E-2</v>
      </c>
      <c r="R37">
        <v>3.5000000000000003E-2</v>
      </c>
    </row>
    <row r="38" spans="1:18" x14ac:dyDescent="0.2">
      <c r="A38" t="s">
        <v>2154</v>
      </c>
      <c r="B38" t="s">
        <v>25</v>
      </c>
      <c r="C38" t="s">
        <v>2117</v>
      </c>
      <c r="D38" t="s">
        <v>2117</v>
      </c>
      <c r="E38">
        <v>34</v>
      </c>
      <c r="F38">
        <v>80</v>
      </c>
      <c r="G38">
        <v>20.423999999999999</v>
      </c>
      <c r="H38">
        <v>0.497</v>
      </c>
      <c r="I38">
        <v>5.1890000000000001</v>
      </c>
      <c r="J38">
        <v>0.28399999999999997</v>
      </c>
      <c r="K38">
        <v>70.8</v>
      </c>
      <c r="L38">
        <v>98.5</v>
      </c>
      <c r="M38">
        <v>86.9</v>
      </c>
      <c r="N38">
        <v>65.8</v>
      </c>
      <c r="O38">
        <v>93.5</v>
      </c>
      <c r="P38" t="s">
        <v>2131</v>
      </c>
      <c r="Q38">
        <v>-2.1999999999999999E-2</v>
      </c>
      <c r="R38">
        <v>3.5000000000000003E-2</v>
      </c>
    </row>
    <row r="39" spans="1:18" x14ac:dyDescent="0.2">
      <c r="A39" t="s">
        <v>2155</v>
      </c>
      <c r="B39" t="s">
        <v>20</v>
      </c>
      <c r="C39" t="s">
        <v>2117</v>
      </c>
      <c r="D39" t="s">
        <v>2117</v>
      </c>
      <c r="E39">
        <v>30</v>
      </c>
      <c r="F39">
        <v>74</v>
      </c>
      <c r="G39">
        <v>19.047999999999998</v>
      </c>
      <c r="H39">
        <v>0.75800000000000001</v>
      </c>
      <c r="I39">
        <v>9.6110000000000007</v>
      </c>
      <c r="J39">
        <v>0.80300000000000005</v>
      </c>
      <c r="K39">
        <v>98.1</v>
      </c>
      <c r="L39">
        <v>91.2</v>
      </c>
      <c r="M39">
        <v>97.7</v>
      </c>
      <c r="N39">
        <v>93.6</v>
      </c>
      <c r="O39">
        <v>93.4</v>
      </c>
      <c r="P39" t="s">
        <v>2156</v>
      </c>
      <c r="Q39">
        <v>-0.02</v>
      </c>
      <c r="R39">
        <v>0.03</v>
      </c>
    </row>
    <row r="40" spans="1:18" x14ac:dyDescent="0.2">
      <c r="A40" t="s">
        <v>2157</v>
      </c>
      <c r="B40" t="s">
        <v>16</v>
      </c>
      <c r="C40" t="s">
        <v>2112</v>
      </c>
      <c r="D40" t="s">
        <v>2113</v>
      </c>
      <c r="E40">
        <v>45</v>
      </c>
      <c r="F40">
        <v>71</v>
      </c>
      <c r="G40">
        <v>15.061</v>
      </c>
      <c r="H40">
        <v>0.84699999999999998</v>
      </c>
      <c r="I40">
        <v>10.68</v>
      </c>
      <c r="J40">
        <v>0.57599999999999996</v>
      </c>
      <c r="K40">
        <v>87.4</v>
      </c>
      <c r="L40">
        <v>92.9</v>
      </c>
      <c r="M40">
        <v>93.1</v>
      </c>
      <c r="N40">
        <v>96.4</v>
      </c>
      <c r="O40">
        <v>93.3</v>
      </c>
      <c r="P40" t="s">
        <v>2156</v>
      </c>
      <c r="Q40">
        <v>-3.5000000000000003E-2</v>
      </c>
      <c r="R40">
        <v>1.4999999999999999E-2</v>
      </c>
    </row>
    <row r="41" spans="1:18" x14ac:dyDescent="0.2">
      <c r="A41" t="s">
        <v>2158</v>
      </c>
      <c r="B41" t="s">
        <v>34</v>
      </c>
      <c r="C41" t="s">
        <v>2112</v>
      </c>
      <c r="D41" t="s">
        <v>2113</v>
      </c>
      <c r="E41">
        <v>27</v>
      </c>
      <c r="F41">
        <v>20</v>
      </c>
      <c r="G41">
        <v>13.893000000000001</v>
      </c>
      <c r="H41">
        <v>0.68400000000000005</v>
      </c>
      <c r="I41">
        <v>7.49</v>
      </c>
      <c r="J41">
        <v>0.48499999999999999</v>
      </c>
      <c r="K41">
        <v>80</v>
      </c>
      <c r="L41">
        <v>79.2</v>
      </c>
      <c r="M41">
        <v>83</v>
      </c>
      <c r="N41">
        <v>84.2</v>
      </c>
      <c r="O41">
        <v>93.3</v>
      </c>
      <c r="P41" t="s">
        <v>2156</v>
      </c>
      <c r="Q41">
        <v>-3.5000000000000003E-2</v>
      </c>
      <c r="R41">
        <v>1.4999999999999999E-2</v>
      </c>
    </row>
    <row r="42" spans="1:18" x14ac:dyDescent="0.2">
      <c r="A42" t="s">
        <v>2159</v>
      </c>
      <c r="B42" t="s">
        <v>32</v>
      </c>
      <c r="C42" t="s">
        <v>2130</v>
      </c>
      <c r="D42" t="s">
        <v>2113</v>
      </c>
      <c r="E42">
        <v>42</v>
      </c>
      <c r="F42">
        <v>79</v>
      </c>
      <c r="G42">
        <v>15.372</v>
      </c>
      <c r="H42">
        <v>0.85599999999999998</v>
      </c>
      <c r="I42">
        <v>9.5109999999999992</v>
      </c>
      <c r="J42">
        <v>0.54800000000000004</v>
      </c>
      <c r="K42">
        <v>84.9</v>
      </c>
      <c r="L42">
        <v>94.5</v>
      </c>
      <c r="M42">
        <v>93.7</v>
      </c>
      <c r="N42">
        <v>93.5</v>
      </c>
      <c r="O42">
        <v>93.2</v>
      </c>
      <c r="P42" t="s">
        <v>2156</v>
      </c>
      <c r="Q42">
        <v>-3.5000000000000003E-2</v>
      </c>
      <c r="R42">
        <v>1.4999999999999999E-2</v>
      </c>
    </row>
    <row r="43" spans="1:18" x14ac:dyDescent="0.2">
      <c r="A43" t="s">
        <v>2160</v>
      </c>
      <c r="B43" t="s">
        <v>15</v>
      </c>
      <c r="C43" t="s">
        <v>2130</v>
      </c>
      <c r="D43" t="s">
        <v>2113</v>
      </c>
      <c r="E43">
        <v>47</v>
      </c>
      <c r="F43">
        <v>81</v>
      </c>
      <c r="G43">
        <v>15.234999999999999</v>
      </c>
      <c r="H43">
        <v>0.97699999999999998</v>
      </c>
      <c r="I43">
        <v>11.622999999999999</v>
      </c>
      <c r="J43">
        <v>0.43</v>
      </c>
      <c r="K43">
        <v>75.2</v>
      </c>
      <c r="L43">
        <v>93.5</v>
      </c>
      <c r="M43">
        <v>95.8</v>
      </c>
      <c r="N43">
        <v>97.7</v>
      </c>
      <c r="O43">
        <v>93.1</v>
      </c>
      <c r="P43" t="s">
        <v>2156</v>
      </c>
      <c r="Q43">
        <v>-3.5000000000000003E-2</v>
      </c>
      <c r="R43">
        <v>1.4999999999999999E-2</v>
      </c>
    </row>
    <row r="44" spans="1:18" x14ac:dyDescent="0.2">
      <c r="A44" t="s">
        <v>2161</v>
      </c>
      <c r="B44" t="s">
        <v>5</v>
      </c>
      <c r="C44" t="s">
        <v>2112</v>
      </c>
      <c r="D44" t="s">
        <v>2113</v>
      </c>
      <c r="E44">
        <v>44</v>
      </c>
      <c r="F44">
        <v>76</v>
      </c>
      <c r="G44">
        <v>14.952999999999999</v>
      </c>
      <c r="H44">
        <v>0.84199999999999997</v>
      </c>
      <c r="I44">
        <v>9.8390000000000004</v>
      </c>
      <c r="J44">
        <v>0.8</v>
      </c>
      <c r="K44">
        <v>94.9</v>
      </c>
      <c r="L44">
        <v>91.9</v>
      </c>
      <c r="M44">
        <v>92.9</v>
      </c>
      <c r="N44">
        <v>94.7</v>
      </c>
      <c r="O44">
        <v>93.1</v>
      </c>
      <c r="P44" t="s">
        <v>2156</v>
      </c>
      <c r="Q44">
        <v>-3.5000000000000003E-2</v>
      </c>
      <c r="R44">
        <v>1.4999999999999999E-2</v>
      </c>
    </row>
    <row r="45" spans="1:18" x14ac:dyDescent="0.2">
      <c r="A45" t="s">
        <v>2162</v>
      </c>
      <c r="B45" t="s">
        <v>25</v>
      </c>
      <c r="C45" t="s">
        <v>2130</v>
      </c>
      <c r="D45" t="s">
        <v>2113</v>
      </c>
      <c r="E45">
        <v>44</v>
      </c>
      <c r="F45">
        <v>81</v>
      </c>
      <c r="G45">
        <v>14.832000000000001</v>
      </c>
      <c r="H45">
        <v>1.0149999999999999</v>
      </c>
      <c r="I45">
        <v>10.6</v>
      </c>
      <c r="J45">
        <v>0.67200000000000004</v>
      </c>
      <c r="K45">
        <v>90.9</v>
      </c>
      <c r="L45">
        <v>90.7</v>
      </c>
      <c r="M45">
        <v>96.8</v>
      </c>
      <c r="N45">
        <v>95.8</v>
      </c>
      <c r="O45">
        <v>92.9</v>
      </c>
      <c r="P45" t="s">
        <v>2156</v>
      </c>
      <c r="Q45">
        <v>-3.5000000000000003E-2</v>
      </c>
      <c r="R45">
        <v>1.4999999999999999E-2</v>
      </c>
    </row>
    <row r="46" spans="1:18" x14ac:dyDescent="0.2">
      <c r="A46" t="s">
        <v>2163</v>
      </c>
      <c r="B46" t="s">
        <v>30</v>
      </c>
      <c r="C46" t="s">
        <v>2117</v>
      </c>
      <c r="D46" t="s">
        <v>2117</v>
      </c>
      <c r="E46">
        <v>48</v>
      </c>
      <c r="F46">
        <v>82</v>
      </c>
      <c r="G46">
        <v>19.672999999999998</v>
      </c>
      <c r="H46">
        <v>0.62</v>
      </c>
      <c r="I46">
        <v>7.69</v>
      </c>
      <c r="J46">
        <v>0.70399999999999996</v>
      </c>
      <c r="K46">
        <v>97.3</v>
      </c>
      <c r="L46">
        <v>95.8</v>
      </c>
      <c r="M46">
        <v>93.1</v>
      </c>
      <c r="N46">
        <v>84.5</v>
      </c>
      <c r="O46">
        <v>92.7</v>
      </c>
      <c r="P46" t="s">
        <v>2156</v>
      </c>
      <c r="Q46">
        <v>-0.02</v>
      </c>
      <c r="R46">
        <v>0.03</v>
      </c>
    </row>
    <row r="47" spans="1:18" x14ac:dyDescent="0.2">
      <c r="A47" t="s">
        <v>2164</v>
      </c>
      <c r="B47" t="s">
        <v>14</v>
      </c>
      <c r="C47" t="s">
        <v>2112</v>
      </c>
      <c r="D47" t="s">
        <v>2113</v>
      </c>
      <c r="E47">
        <v>33</v>
      </c>
      <c r="F47">
        <v>82</v>
      </c>
      <c r="G47">
        <v>17.009</v>
      </c>
      <c r="H47">
        <v>1.0389999999999999</v>
      </c>
      <c r="I47">
        <v>13.458</v>
      </c>
      <c r="J47">
        <v>4.7E-2</v>
      </c>
      <c r="K47">
        <v>35.799999999999997</v>
      </c>
      <c r="L47">
        <v>99.4</v>
      </c>
      <c r="M47">
        <v>97.6</v>
      </c>
      <c r="N47">
        <v>99.1</v>
      </c>
      <c r="O47">
        <v>92.7</v>
      </c>
      <c r="P47" t="s">
        <v>2156</v>
      </c>
      <c r="Q47">
        <v>-3.5000000000000003E-2</v>
      </c>
      <c r="R47">
        <v>1.4999999999999999E-2</v>
      </c>
    </row>
    <row r="48" spans="1:18" x14ac:dyDescent="0.2">
      <c r="A48" t="s">
        <v>2165</v>
      </c>
      <c r="B48" t="s">
        <v>13</v>
      </c>
      <c r="C48" t="s">
        <v>2117</v>
      </c>
      <c r="D48" t="s">
        <v>2117</v>
      </c>
      <c r="E48">
        <v>43</v>
      </c>
      <c r="F48">
        <v>62</v>
      </c>
      <c r="G48">
        <v>18.855</v>
      </c>
      <c r="H48">
        <v>0.52500000000000002</v>
      </c>
      <c r="I48">
        <v>6.7089999999999996</v>
      </c>
      <c r="J48">
        <v>0.27900000000000003</v>
      </c>
      <c r="K48">
        <v>68.8</v>
      </c>
      <c r="L48">
        <v>89.2</v>
      </c>
      <c r="M48">
        <v>88.8</v>
      </c>
      <c r="N48">
        <v>77.400000000000006</v>
      </c>
      <c r="O48">
        <v>92.6</v>
      </c>
      <c r="P48" t="s">
        <v>2156</v>
      </c>
      <c r="Q48">
        <v>-0.02</v>
      </c>
      <c r="R48">
        <v>0.03</v>
      </c>
    </row>
    <row r="49" spans="1:18" x14ac:dyDescent="0.2">
      <c r="A49" t="s">
        <v>2166</v>
      </c>
      <c r="B49" t="s">
        <v>23</v>
      </c>
      <c r="C49" t="s">
        <v>2117</v>
      </c>
      <c r="D49" t="s">
        <v>2117</v>
      </c>
      <c r="E49">
        <v>46</v>
      </c>
      <c r="F49">
        <v>61</v>
      </c>
      <c r="G49">
        <v>19.564</v>
      </c>
      <c r="H49">
        <v>0.52400000000000002</v>
      </c>
      <c r="I49">
        <v>6.8109999999999999</v>
      </c>
      <c r="J49">
        <v>5.2999999999999999E-2</v>
      </c>
      <c r="K49">
        <v>40</v>
      </c>
      <c r="L49">
        <v>94.6</v>
      </c>
      <c r="M49">
        <v>88.5</v>
      </c>
      <c r="N49">
        <v>78</v>
      </c>
      <c r="O49">
        <v>92.5</v>
      </c>
      <c r="P49" t="s">
        <v>2156</v>
      </c>
      <c r="Q49">
        <v>-0.02</v>
      </c>
      <c r="R49">
        <v>0.03</v>
      </c>
    </row>
    <row r="50" spans="1:18" x14ac:dyDescent="0.2">
      <c r="A50" t="s">
        <v>2167</v>
      </c>
      <c r="B50" t="s">
        <v>382</v>
      </c>
      <c r="C50" t="s">
        <v>2117</v>
      </c>
      <c r="D50" t="s">
        <v>2117</v>
      </c>
      <c r="E50">
        <v>46</v>
      </c>
      <c r="F50">
        <v>71</v>
      </c>
      <c r="G50">
        <v>19.516999999999999</v>
      </c>
      <c r="H50">
        <v>0.55000000000000004</v>
      </c>
      <c r="I50">
        <v>7.1349999999999998</v>
      </c>
      <c r="J50">
        <v>-2.1999999999999999E-2</v>
      </c>
      <c r="K50">
        <v>31.5</v>
      </c>
      <c r="L50">
        <v>94.2</v>
      </c>
      <c r="M50">
        <v>90</v>
      </c>
      <c r="N50">
        <v>80.099999999999994</v>
      </c>
      <c r="O50">
        <v>92.2</v>
      </c>
      <c r="P50" t="s">
        <v>2156</v>
      </c>
      <c r="Q50">
        <v>-0.02</v>
      </c>
      <c r="R50">
        <v>0.03</v>
      </c>
    </row>
    <row r="51" spans="1:18" x14ac:dyDescent="0.2">
      <c r="A51" t="s">
        <v>2168</v>
      </c>
      <c r="B51" t="s">
        <v>34</v>
      </c>
      <c r="C51" t="s">
        <v>2117</v>
      </c>
      <c r="D51" t="s">
        <v>2117</v>
      </c>
      <c r="E51">
        <v>46</v>
      </c>
      <c r="F51">
        <v>50</v>
      </c>
      <c r="G51">
        <v>18.649999999999999</v>
      </c>
      <c r="H51">
        <v>0.56699999999999995</v>
      </c>
      <c r="I51">
        <v>6.2060000000000004</v>
      </c>
      <c r="J51">
        <v>0.38300000000000001</v>
      </c>
      <c r="K51">
        <v>81.3</v>
      </c>
      <c r="L51">
        <v>86.9</v>
      </c>
      <c r="M51">
        <v>90.4</v>
      </c>
      <c r="N51">
        <v>74.400000000000006</v>
      </c>
      <c r="O51">
        <v>92.1</v>
      </c>
      <c r="P51" t="s">
        <v>2156</v>
      </c>
      <c r="Q51">
        <v>-0.02</v>
      </c>
      <c r="R51">
        <v>0.03</v>
      </c>
    </row>
    <row r="52" spans="1:18" x14ac:dyDescent="0.2">
      <c r="A52" t="s">
        <v>2169</v>
      </c>
      <c r="B52" t="s">
        <v>19</v>
      </c>
      <c r="C52" t="s">
        <v>2130</v>
      </c>
      <c r="D52" t="s">
        <v>2113</v>
      </c>
      <c r="E52">
        <v>47</v>
      </c>
      <c r="F52">
        <v>82</v>
      </c>
      <c r="G52">
        <v>14.675000000000001</v>
      </c>
      <c r="H52">
        <v>0.85099999999999998</v>
      </c>
      <c r="I52">
        <v>9.343</v>
      </c>
      <c r="J52">
        <v>0.84399999999999997</v>
      </c>
      <c r="K52">
        <v>96.2</v>
      </c>
      <c r="L52">
        <v>89.1</v>
      </c>
      <c r="M52">
        <v>93.5</v>
      </c>
      <c r="N52">
        <v>92.7</v>
      </c>
      <c r="O52">
        <v>91.4</v>
      </c>
      <c r="P52" t="s">
        <v>2156</v>
      </c>
      <c r="Q52">
        <v>-3.5000000000000003E-2</v>
      </c>
      <c r="R52">
        <v>1.4999999999999999E-2</v>
      </c>
    </row>
    <row r="53" spans="1:18" x14ac:dyDescent="0.2">
      <c r="A53" t="s">
        <v>2170</v>
      </c>
      <c r="B53" t="s">
        <v>22</v>
      </c>
      <c r="C53" t="s">
        <v>2117</v>
      </c>
      <c r="D53" t="s">
        <v>2117</v>
      </c>
      <c r="E53">
        <v>46</v>
      </c>
      <c r="F53">
        <v>81</v>
      </c>
      <c r="G53">
        <v>18.675000000000001</v>
      </c>
      <c r="H53">
        <v>0.432</v>
      </c>
      <c r="I53">
        <v>6.78</v>
      </c>
      <c r="J53">
        <v>0.28699999999999998</v>
      </c>
      <c r="K53">
        <v>71.2</v>
      </c>
      <c r="L53">
        <v>88.1</v>
      </c>
      <c r="M53">
        <v>82.3</v>
      </c>
      <c r="N53">
        <v>77.900000000000006</v>
      </c>
      <c r="O53">
        <v>91.3</v>
      </c>
      <c r="P53" t="s">
        <v>2156</v>
      </c>
      <c r="Q53">
        <v>-0.02</v>
      </c>
      <c r="R53">
        <v>0.03</v>
      </c>
    </row>
    <row r="54" spans="1:18" x14ac:dyDescent="0.2">
      <c r="A54" t="s">
        <v>2171</v>
      </c>
      <c r="B54" t="s">
        <v>35</v>
      </c>
      <c r="C54" t="s">
        <v>2117</v>
      </c>
      <c r="D54" t="s">
        <v>2117</v>
      </c>
      <c r="E54">
        <v>34</v>
      </c>
      <c r="F54">
        <v>53</v>
      </c>
      <c r="G54">
        <v>18.027999999999999</v>
      </c>
      <c r="H54">
        <v>0.63400000000000001</v>
      </c>
      <c r="I54">
        <v>8.8789999999999996</v>
      </c>
      <c r="J54">
        <v>0.34</v>
      </c>
      <c r="K54">
        <v>75.8</v>
      </c>
      <c r="L54">
        <v>77.7</v>
      </c>
      <c r="M54">
        <v>93.5</v>
      </c>
      <c r="N54">
        <v>89.9</v>
      </c>
      <c r="O54">
        <v>91.2</v>
      </c>
      <c r="P54" t="s">
        <v>2156</v>
      </c>
      <c r="Q54">
        <v>-0.02</v>
      </c>
      <c r="R54">
        <v>0.03</v>
      </c>
    </row>
    <row r="55" spans="1:18" x14ac:dyDescent="0.2">
      <c r="A55" t="s">
        <v>2172</v>
      </c>
      <c r="B55" t="s">
        <v>30</v>
      </c>
      <c r="C55" t="s">
        <v>2123</v>
      </c>
      <c r="D55" t="s">
        <v>2113</v>
      </c>
      <c r="E55">
        <v>46</v>
      </c>
      <c r="F55">
        <v>82</v>
      </c>
      <c r="G55">
        <v>14.316000000000001</v>
      </c>
      <c r="H55">
        <v>0.93300000000000005</v>
      </c>
      <c r="I55">
        <v>11.586</v>
      </c>
      <c r="J55">
        <v>0.85399999999999998</v>
      </c>
      <c r="K55">
        <v>96.8</v>
      </c>
      <c r="L55">
        <v>85.3</v>
      </c>
      <c r="M55">
        <v>95.2</v>
      </c>
      <c r="N55">
        <v>97.6</v>
      </c>
      <c r="O55">
        <v>91</v>
      </c>
      <c r="P55" t="s">
        <v>2156</v>
      </c>
      <c r="Q55">
        <v>-3.5000000000000003E-2</v>
      </c>
      <c r="R55">
        <v>1.4999999999999999E-2</v>
      </c>
    </row>
    <row r="56" spans="1:18" x14ac:dyDescent="0.2">
      <c r="A56" t="s">
        <v>2173</v>
      </c>
      <c r="B56" t="s">
        <v>49</v>
      </c>
      <c r="C56" t="s">
        <v>2117</v>
      </c>
      <c r="D56" t="s">
        <v>2117</v>
      </c>
      <c r="E56">
        <v>45</v>
      </c>
      <c r="F56">
        <v>74</v>
      </c>
      <c r="G56">
        <v>19.195</v>
      </c>
      <c r="H56">
        <v>0.64200000000000002</v>
      </c>
      <c r="I56">
        <v>7.351</v>
      </c>
      <c r="J56">
        <v>0.61</v>
      </c>
      <c r="K56">
        <v>93.8</v>
      </c>
      <c r="L56">
        <v>92.7</v>
      </c>
      <c r="M56">
        <v>95</v>
      </c>
      <c r="N56">
        <v>83</v>
      </c>
      <c r="O56">
        <v>90.7</v>
      </c>
      <c r="P56" t="s">
        <v>2156</v>
      </c>
      <c r="Q56">
        <v>-0.02</v>
      </c>
      <c r="R56">
        <v>0.03</v>
      </c>
    </row>
    <row r="57" spans="1:18" x14ac:dyDescent="0.2">
      <c r="A57" t="s">
        <v>2174</v>
      </c>
      <c r="B57" t="s">
        <v>17</v>
      </c>
      <c r="C57" t="s">
        <v>2123</v>
      </c>
      <c r="D57" t="s">
        <v>2113</v>
      </c>
      <c r="E57">
        <v>28</v>
      </c>
      <c r="F57">
        <v>73</v>
      </c>
      <c r="G57">
        <v>15.597</v>
      </c>
      <c r="H57">
        <v>0.67700000000000005</v>
      </c>
      <c r="I57">
        <v>7.3090000000000002</v>
      </c>
      <c r="J57">
        <v>0.81899999999999995</v>
      </c>
      <c r="K57">
        <v>95.4</v>
      </c>
      <c r="L57">
        <v>96.4</v>
      </c>
      <c r="M57">
        <v>82.4</v>
      </c>
      <c r="N57">
        <v>82.3</v>
      </c>
      <c r="O57">
        <v>90.6</v>
      </c>
      <c r="P57" t="s">
        <v>2156</v>
      </c>
      <c r="Q57">
        <v>-3.5000000000000003E-2</v>
      </c>
      <c r="R57">
        <v>1.4999999999999999E-2</v>
      </c>
    </row>
    <row r="58" spans="1:18" x14ac:dyDescent="0.2">
      <c r="A58" t="s">
        <v>2175</v>
      </c>
      <c r="B58" t="s">
        <v>383</v>
      </c>
      <c r="C58" t="s">
        <v>2123</v>
      </c>
      <c r="D58" t="s">
        <v>2113</v>
      </c>
      <c r="E58">
        <v>45</v>
      </c>
      <c r="F58">
        <v>81</v>
      </c>
      <c r="G58">
        <v>15.125999999999999</v>
      </c>
      <c r="H58">
        <v>0.67500000000000004</v>
      </c>
      <c r="I58">
        <v>9.0299999999999994</v>
      </c>
      <c r="J58">
        <v>0.57999999999999996</v>
      </c>
      <c r="K58">
        <v>87.9</v>
      </c>
      <c r="L58">
        <v>93.3</v>
      </c>
      <c r="M58">
        <v>82.2</v>
      </c>
      <c r="N58">
        <v>91.4</v>
      </c>
      <c r="O58">
        <v>90.6</v>
      </c>
      <c r="P58" t="s">
        <v>2156</v>
      </c>
      <c r="Q58">
        <v>-3.5000000000000003E-2</v>
      </c>
      <c r="R58">
        <v>1.4999999999999999E-2</v>
      </c>
    </row>
    <row r="59" spans="1:18" x14ac:dyDescent="0.2">
      <c r="A59" t="s">
        <v>2176</v>
      </c>
      <c r="B59" t="s">
        <v>39</v>
      </c>
      <c r="C59" t="s">
        <v>2112</v>
      </c>
      <c r="D59" t="s">
        <v>2113</v>
      </c>
      <c r="E59">
        <v>45</v>
      </c>
      <c r="F59">
        <v>82</v>
      </c>
      <c r="G59">
        <v>14.404</v>
      </c>
      <c r="H59">
        <v>0.92800000000000005</v>
      </c>
      <c r="I59">
        <v>10.612</v>
      </c>
      <c r="J59">
        <v>0.63500000000000001</v>
      </c>
      <c r="K59">
        <v>89.7</v>
      </c>
      <c r="L59">
        <v>86.3</v>
      </c>
      <c r="M59">
        <v>94.9</v>
      </c>
      <c r="N59">
        <v>95.9</v>
      </c>
      <c r="O59">
        <v>90.3</v>
      </c>
      <c r="P59" t="s">
        <v>2156</v>
      </c>
      <c r="Q59">
        <v>-3.5000000000000003E-2</v>
      </c>
      <c r="R59">
        <v>1.4999999999999999E-2</v>
      </c>
    </row>
    <row r="60" spans="1:18" x14ac:dyDescent="0.2">
      <c r="A60" t="s">
        <v>2177</v>
      </c>
      <c r="B60" t="s">
        <v>33</v>
      </c>
      <c r="C60" t="s">
        <v>2123</v>
      </c>
      <c r="D60" t="s">
        <v>2113</v>
      </c>
      <c r="E60">
        <v>47</v>
      </c>
      <c r="F60">
        <v>82</v>
      </c>
      <c r="G60">
        <v>14.643000000000001</v>
      </c>
      <c r="H60">
        <v>0.83799999999999997</v>
      </c>
      <c r="I60">
        <v>10.561999999999999</v>
      </c>
      <c r="J60">
        <v>0.47699999999999998</v>
      </c>
      <c r="K60">
        <v>79.2</v>
      </c>
      <c r="L60">
        <v>88.7</v>
      </c>
      <c r="M60">
        <v>92.1</v>
      </c>
      <c r="N60">
        <v>95.6</v>
      </c>
      <c r="O60">
        <v>90</v>
      </c>
      <c r="P60" t="s">
        <v>2156</v>
      </c>
      <c r="Q60">
        <v>-3.5000000000000003E-2</v>
      </c>
      <c r="R60">
        <v>1.4999999999999999E-2</v>
      </c>
    </row>
    <row r="61" spans="1:18" x14ac:dyDescent="0.2">
      <c r="A61" t="s">
        <v>2178</v>
      </c>
      <c r="B61" t="s">
        <v>42</v>
      </c>
      <c r="C61" t="s">
        <v>2117</v>
      </c>
      <c r="D61" t="s">
        <v>2117</v>
      </c>
      <c r="E61">
        <v>39</v>
      </c>
      <c r="F61">
        <v>74</v>
      </c>
      <c r="G61">
        <v>19.004999999999999</v>
      </c>
      <c r="H61">
        <v>0.4</v>
      </c>
      <c r="I61">
        <v>4.8949999999999996</v>
      </c>
      <c r="J61">
        <v>0.38800000000000001</v>
      </c>
      <c r="K61">
        <v>81.900000000000006</v>
      </c>
      <c r="L61">
        <v>90.8</v>
      </c>
      <c r="M61">
        <v>78.8</v>
      </c>
      <c r="N61">
        <v>63.3</v>
      </c>
      <c r="O61">
        <v>89.4</v>
      </c>
      <c r="P61" t="s">
        <v>2156</v>
      </c>
      <c r="Q61">
        <v>-0.02</v>
      </c>
      <c r="R61">
        <v>0.03</v>
      </c>
    </row>
    <row r="62" spans="1:18" x14ac:dyDescent="0.2">
      <c r="A62" t="s">
        <v>2179</v>
      </c>
      <c r="B62" t="s">
        <v>14</v>
      </c>
      <c r="C62" t="s">
        <v>2123</v>
      </c>
      <c r="D62" t="s">
        <v>2113</v>
      </c>
      <c r="E62">
        <v>43</v>
      </c>
      <c r="F62">
        <v>82</v>
      </c>
      <c r="G62">
        <v>14.72</v>
      </c>
      <c r="H62">
        <v>0.68700000000000006</v>
      </c>
      <c r="I62">
        <v>8.8960000000000008</v>
      </c>
      <c r="J62">
        <v>0.70699999999999996</v>
      </c>
      <c r="K62">
        <v>91.9</v>
      </c>
      <c r="L62">
        <v>89.7</v>
      </c>
      <c r="M62">
        <v>83.8</v>
      </c>
      <c r="N62">
        <v>90.1</v>
      </c>
      <c r="O62">
        <v>89.1</v>
      </c>
      <c r="P62" t="s">
        <v>2156</v>
      </c>
      <c r="Q62">
        <v>-3.5000000000000003E-2</v>
      </c>
      <c r="R62">
        <v>1.4999999999999999E-2</v>
      </c>
    </row>
    <row r="63" spans="1:18" x14ac:dyDescent="0.2">
      <c r="A63" t="s">
        <v>2180</v>
      </c>
      <c r="B63" t="s">
        <v>12</v>
      </c>
      <c r="C63" t="s">
        <v>2117</v>
      </c>
      <c r="D63" t="s">
        <v>2117</v>
      </c>
      <c r="E63">
        <v>47</v>
      </c>
      <c r="F63">
        <v>64</v>
      </c>
      <c r="G63">
        <v>19.318000000000001</v>
      </c>
      <c r="H63">
        <v>0.372</v>
      </c>
      <c r="I63">
        <v>4.5529999999999999</v>
      </c>
      <c r="J63">
        <v>0.39300000000000002</v>
      </c>
      <c r="K63">
        <v>82.7</v>
      </c>
      <c r="L63">
        <v>93.5</v>
      </c>
      <c r="M63">
        <v>74.599999999999994</v>
      </c>
      <c r="N63">
        <v>59.3</v>
      </c>
      <c r="O63">
        <v>89.1</v>
      </c>
      <c r="P63" t="s">
        <v>2156</v>
      </c>
      <c r="Q63">
        <v>-0.02</v>
      </c>
      <c r="R63">
        <v>0.03</v>
      </c>
    </row>
    <row r="64" spans="1:18" x14ac:dyDescent="0.2">
      <c r="A64" t="s">
        <v>2181</v>
      </c>
      <c r="B64" t="s">
        <v>22</v>
      </c>
      <c r="C64" t="s">
        <v>2112</v>
      </c>
      <c r="D64" t="s">
        <v>2113</v>
      </c>
      <c r="E64">
        <v>46</v>
      </c>
      <c r="F64">
        <v>82</v>
      </c>
      <c r="G64">
        <v>15.358000000000001</v>
      </c>
      <c r="H64">
        <v>0.69899999999999995</v>
      </c>
      <c r="I64">
        <v>10.981999999999999</v>
      </c>
      <c r="J64">
        <v>0.17399999999999999</v>
      </c>
      <c r="K64">
        <v>49.3</v>
      </c>
      <c r="L64">
        <v>94.3</v>
      </c>
      <c r="M64">
        <v>85.1</v>
      </c>
      <c r="N64">
        <v>97</v>
      </c>
      <c r="O64">
        <v>89.1</v>
      </c>
      <c r="P64" t="s">
        <v>2156</v>
      </c>
      <c r="Q64">
        <v>-3.5000000000000003E-2</v>
      </c>
      <c r="R64">
        <v>1.4999999999999999E-2</v>
      </c>
    </row>
    <row r="65" spans="1:18" x14ac:dyDescent="0.2">
      <c r="A65" t="s">
        <v>2182</v>
      </c>
      <c r="B65" t="s">
        <v>10</v>
      </c>
      <c r="C65" t="s">
        <v>2112</v>
      </c>
      <c r="D65" t="s">
        <v>2113</v>
      </c>
      <c r="E65">
        <v>45</v>
      </c>
      <c r="F65">
        <v>79</v>
      </c>
      <c r="G65">
        <v>14.225</v>
      </c>
      <c r="H65">
        <v>0.84099999999999997</v>
      </c>
      <c r="I65">
        <v>10.654999999999999</v>
      </c>
      <c r="J65">
        <v>0.56599999999999995</v>
      </c>
      <c r="K65">
        <v>86.9</v>
      </c>
      <c r="L65">
        <v>84.2</v>
      </c>
      <c r="M65">
        <v>92.7</v>
      </c>
      <c r="N65">
        <v>96</v>
      </c>
      <c r="O65">
        <v>88.7</v>
      </c>
      <c r="P65" t="s">
        <v>2156</v>
      </c>
      <c r="Q65">
        <v>-3.5000000000000003E-2</v>
      </c>
      <c r="R65">
        <v>1.4999999999999999E-2</v>
      </c>
    </row>
    <row r="66" spans="1:18" x14ac:dyDescent="0.2">
      <c r="A66" t="s">
        <v>2183</v>
      </c>
      <c r="B66" t="s">
        <v>17</v>
      </c>
      <c r="C66" t="s">
        <v>2117</v>
      </c>
      <c r="D66" t="s">
        <v>2117</v>
      </c>
      <c r="E66">
        <v>47</v>
      </c>
      <c r="F66">
        <v>82</v>
      </c>
      <c r="G66">
        <v>18.459</v>
      </c>
      <c r="H66">
        <v>0.83499999999999996</v>
      </c>
      <c r="I66">
        <v>9.0120000000000005</v>
      </c>
      <c r="J66">
        <v>0.50800000000000001</v>
      </c>
      <c r="K66">
        <v>90.8</v>
      </c>
      <c r="L66">
        <v>83.8</v>
      </c>
      <c r="M66">
        <v>99.2</v>
      </c>
      <c r="N66">
        <v>91</v>
      </c>
      <c r="O66">
        <v>88.6</v>
      </c>
      <c r="P66" t="s">
        <v>2156</v>
      </c>
      <c r="Q66">
        <v>-0.02</v>
      </c>
      <c r="R66">
        <v>0.03</v>
      </c>
    </row>
    <row r="67" spans="1:18" x14ac:dyDescent="0.2">
      <c r="A67" t="s">
        <v>2184</v>
      </c>
      <c r="B67" t="s">
        <v>25</v>
      </c>
      <c r="C67" t="s">
        <v>2130</v>
      </c>
      <c r="D67" t="s">
        <v>2113</v>
      </c>
      <c r="E67">
        <v>28</v>
      </c>
      <c r="F67">
        <v>66</v>
      </c>
      <c r="G67">
        <v>13.893000000000001</v>
      </c>
      <c r="H67">
        <v>1.0569999999999999</v>
      </c>
      <c r="I67">
        <v>11.039</v>
      </c>
      <c r="J67">
        <v>1.155</v>
      </c>
      <c r="K67">
        <v>99.6</v>
      </c>
      <c r="L67">
        <v>79.400000000000006</v>
      </c>
      <c r="M67">
        <v>98</v>
      </c>
      <c r="N67">
        <v>97.1</v>
      </c>
      <c r="O67">
        <v>88.6</v>
      </c>
      <c r="P67" t="s">
        <v>2156</v>
      </c>
      <c r="Q67">
        <v>-3.5000000000000003E-2</v>
      </c>
      <c r="R67">
        <v>1.4999999999999999E-2</v>
      </c>
    </row>
    <row r="68" spans="1:18" x14ac:dyDescent="0.2">
      <c r="A68" t="s">
        <v>2185</v>
      </c>
      <c r="B68" t="s">
        <v>18</v>
      </c>
      <c r="C68" t="s">
        <v>2123</v>
      </c>
      <c r="D68" t="s">
        <v>2113</v>
      </c>
      <c r="E68">
        <v>43</v>
      </c>
      <c r="F68">
        <v>78</v>
      </c>
      <c r="G68">
        <v>14.936999999999999</v>
      </c>
      <c r="H68">
        <v>0.72699999999999998</v>
      </c>
      <c r="I68">
        <v>8.6140000000000008</v>
      </c>
      <c r="J68">
        <v>0.41899999999999998</v>
      </c>
      <c r="K68">
        <v>74.3</v>
      </c>
      <c r="L68">
        <v>91.5</v>
      </c>
      <c r="M68">
        <v>87.5</v>
      </c>
      <c r="N68">
        <v>89.1</v>
      </c>
      <c r="O68">
        <v>88.6</v>
      </c>
      <c r="P68" t="s">
        <v>2156</v>
      </c>
      <c r="Q68">
        <v>-3.5000000000000003E-2</v>
      </c>
      <c r="R68">
        <v>1.4999999999999999E-2</v>
      </c>
    </row>
    <row r="69" spans="1:18" x14ac:dyDescent="0.2">
      <c r="A69" t="s">
        <v>2186</v>
      </c>
      <c r="B69" t="s">
        <v>15</v>
      </c>
      <c r="C69" t="s">
        <v>2112</v>
      </c>
      <c r="D69" t="s">
        <v>2113</v>
      </c>
      <c r="E69">
        <v>47</v>
      </c>
      <c r="F69">
        <v>82</v>
      </c>
      <c r="G69">
        <v>14.531000000000001</v>
      </c>
      <c r="H69">
        <v>0.78500000000000003</v>
      </c>
      <c r="I69">
        <v>9.343</v>
      </c>
      <c r="J69">
        <v>0.47299999999999998</v>
      </c>
      <c r="K69">
        <v>79</v>
      </c>
      <c r="L69">
        <v>87.7</v>
      </c>
      <c r="M69">
        <v>90.1</v>
      </c>
      <c r="N69">
        <v>92.8</v>
      </c>
      <c r="O69">
        <v>88.5</v>
      </c>
      <c r="P69" t="s">
        <v>2156</v>
      </c>
      <c r="Q69">
        <v>-3.5000000000000003E-2</v>
      </c>
      <c r="R69">
        <v>1.4999999999999999E-2</v>
      </c>
    </row>
    <row r="70" spans="1:18" x14ac:dyDescent="0.2">
      <c r="A70" t="s">
        <v>2187</v>
      </c>
      <c r="B70" t="s">
        <v>12</v>
      </c>
      <c r="C70" t="s">
        <v>2123</v>
      </c>
      <c r="D70" t="s">
        <v>2113</v>
      </c>
      <c r="E70">
        <v>33</v>
      </c>
      <c r="F70">
        <v>77</v>
      </c>
      <c r="G70">
        <v>14.986000000000001</v>
      </c>
      <c r="H70">
        <v>0.64100000000000001</v>
      </c>
      <c r="I70">
        <v>7.8520000000000003</v>
      </c>
      <c r="J70">
        <v>0.58499999999999996</v>
      </c>
      <c r="K70">
        <v>88.5</v>
      </c>
      <c r="L70">
        <v>92.3</v>
      </c>
      <c r="M70">
        <v>80.2</v>
      </c>
      <c r="N70">
        <v>85</v>
      </c>
      <c r="O70">
        <v>88.3</v>
      </c>
      <c r="P70" t="s">
        <v>2156</v>
      </c>
      <c r="Q70">
        <v>-3.5000000000000003E-2</v>
      </c>
      <c r="R70">
        <v>1.4999999999999999E-2</v>
      </c>
    </row>
    <row r="71" spans="1:18" x14ac:dyDescent="0.2">
      <c r="A71" t="s">
        <v>2188</v>
      </c>
      <c r="B71" t="s">
        <v>49</v>
      </c>
      <c r="C71" t="s">
        <v>2112</v>
      </c>
      <c r="D71" t="s">
        <v>2113</v>
      </c>
      <c r="E71">
        <v>45</v>
      </c>
      <c r="F71">
        <v>82</v>
      </c>
      <c r="G71">
        <v>14.547000000000001</v>
      </c>
      <c r="H71">
        <v>0.84</v>
      </c>
      <c r="I71">
        <v>9.6180000000000003</v>
      </c>
      <c r="J71">
        <v>0.372</v>
      </c>
      <c r="K71">
        <v>69.3</v>
      </c>
      <c r="L71">
        <v>88.1</v>
      </c>
      <c r="M71">
        <v>92.3</v>
      </c>
      <c r="N71">
        <v>93.9</v>
      </c>
      <c r="O71">
        <v>88.3</v>
      </c>
      <c r="P71" t="s">
        <v>2156</v>
      </c>
      <c r="Q71">
        <v>-3.5000000000000003E-2</v>
      </c>
      <c r="R71">
        <v>1.4999999999999999E-2</v>
      </c>
    </row>
    <row r="72" spans="1:18" x14ac:dyDescent="0.2">
      <c r="A72" t="s">
        <v>2189</v>
      </c>
      <c r="B72" t="s">
        <v>49</v>
      </c>
      <c r="C72" t="s">
        <v>2112</v>
      </c>
      <c r="D72" t="s">
        <v>2113</v>
      </c>
      <c r="E72">
        <v>44</v>
      </c>
      <c r="F72">
        <v>76</v>
      </c>
      <c r="G72">
        <v>15.065</v>
      </c>
      <c r="H72">
        <v>0.628</v>
      </c>
      <c r="I72">
        <v>7.19</v>
      </c>
      <c r="J72">
        <v>0.82399999999999995</v>
      </c>
      <c r="K72">
        <v>95.6</v>
      </c>
      <c r="L72">
        <v>93.1</v>
      </c>
      <c r="M72">
        <v>79.2</v>
      </c>
      <c r="N72">
        <v>80.8</v>
      </c>
      <c r="O72">
        <v>88.2</v>
      </c>
      <c r="P72" t="s">
        <v>2156</v>
      </c>
      <c r="Q72">
        <v>-3.5000000000000003E-2</v>
      </c>
      <c r="R72">
        <v>1.4999999999999999E-2</v>
      </c>
    </row>
    <row r="73" spans="1:18" x14ac:dyDescent="0.2">
      <c r="A73" t="s">
        <v>2190</v>
      </c>
      <c r="B73" t="s">
        <v>384</v>
      </c>
      <c r="C73" t="s">
        <v>2112</v>
      </c>
      <c r="D73" t="s">
        <v>2113</v>
      </c>
      <c r="E73">
        <v>45</v>
      </c>
      <c r="F73">
        <v>80</v>
      </c>
      <c r="G73">
        <v>14.131</v>
      </c>
      <c r="H73">
        <v>0.91300000000000003</v>
      </c>
      <c r="I73">
        <v>9.1159999999999997</v>
      </c>
      <c r="J73">
        <v>0.76900000000000002</v>
      </c>
      <c r="K73">
        <v>93.9</v>
      </c>
      <c r="L73">
        <v>83</v>
      </c>
      <c r="M73">
        <v>94.7</v>
      </c>
      <c r="N73">
        <v>92.1</v>
      </c>
      <c r="O73">
        <v>88.1</v>
      </c>
      <c r="P73" t="s">
        <v>2156</v>
      </c>
      <c r="Q73">
        <v>-3.5000000000000003E-2</v>
      </c>
      <c r="R73">
        <v>1.4999999999999999E-2</v>
      </c>
    </row>
    <row r="74" spans="1:18" x14ac:dyDescent="0.2">
      <c r="A74" t="s">
        <v>2191</v>
      </c>
      <c r="B74" t="s">
        <v>43</v>
      </c>
      <c r="C74" t="s">
        <v>2112</v>
      </c>
      <c r="D74" t="s">
        <v>2113</v>
      </c>
      <c r="E74">
        <v>44</v>
      </c>
      <c r="F74">
        <v>57</v>
      </c>
      <c r="G74">
        <v>15.397</v>
      </c>
      <c r="H74">
        <v>0.68300000000000005</v>
      </c>
      <c r="I74">
        <v>9.2910000000000004</v>
      </c>
      <c r="J74">
        <v>0.17799999999999999</v>
      </c>
      <c r="K74">
        <v>50</v>
      </c>
      <c r="L74">
        <v>94.7</v>
      </c>
      <c r="M74">
        <v>82.8</v>
      </c>
      <c r="N74">
        <v>92.3</v>
      </c>
      <c r="O74">
        <v>87.9</v>
      </c>
      <c r="P74" t="s">
        <v>2156</v>
      </c>
      <c r="Q74">
        <v>-3.5000000000000003E-2</v>
      </c>
      <c r="R74">
        <v>1.4999999999999999E-2</v>
      </c>
    </row>
    <row r="75" spans="1:18" x14ac:dyDescent="0.2">
      <c r="A75" t="s">
        <v>2192</v>
      </c>
      <c r="B75" t="s">
        <v>42</v>
      </c>
      <c r="C75" t="s">
        <v>2112</v>
      </c>
      <c r="D75" t="s">
        <v>2113</v>
      </c>
      <c r="E75">
        <v>47</v>
      </c>
      <c r="F75">
        <v>79</v>
      </c>
      <c r="G75">
        <v>14.199</v>
      </c>
      <c r="H75">
        <v>0.79100000000000004</v>
      </c>
      <c r="I75">
        <v>9.6869999999999994</v>
      </c>
      <c r="J75">
        <v>0.58599999999999997</v>
      </c>
      <c r="K75">
        <v>88.7</v>
      </c>
      <c r="L75">
        <v>83.6</v>
      </c>
      <c r="M75">
        <v>90.3</v>
      </c>
      <c r="N75">
        <v>94.3</v>
      </c>
      <c r="O75">
        <v>87.8</v>
      </c>
      <c r="P75" t="s">
        <v>2156</v>
      </c>
      <c r="Q75">
        <v>-3.5000000000000003E-2</v>
      </c>
      <c r="R75">
        <v>1.4999999999999999E-2</v>
      </c>
    </row>
    <row r="76" spans="1:18" x14ac:dyDescent="0.2">
      <c r="A76" t="s">
        <v>2193</v>
      </c>
      <c r="B76" t="s">
        <v>30</v>
      </c>
      <c r="C76" t="s">
        <v>2112</v>
      </c>
      <c r="D76" t="s">
        <v>2113</v>
      </c>
      <c r="E76">
        <v>48</v>
      </c>
      <c r="F76">
        <v>82</v>
      </c>
      <c r="G76">
        <v>14.51</v>
      </c>
      <c r="H76">
        <v>0.73399999999999999</v>
      </c>
      <c r="I76">
        <v>9.1069999999999993</v>
      </c>
      <c r="J76">
        <v>0.47199999999999998</v>
      </c>
      <c r="K76">
        <v>78.8</v>
      </c>
      <c r="L76">
        <v>87.5</v>
      </c>
      <c r="M76">
        <v>87.7</v>
      </c>
      <c r="N76">
        <v>91.9</v>
      </c>
      <c r="O76">
        <v>87.7</v>
      </c>
      <c r="P76" t="s">
        <v>2156</v>
      </c>
      <c r="Q76">
        <v>-3.5000000000000003E-2</v>
      </c>
      <c r="R76">
        <v>1.4999999999999999E-2</v>
      </c>
    </row>
    <row r="77" spans="1:18" x14ac:dyDescent="0.2">
      <c r="A77" t="s">
        <v>2194</v>
      </c>
      <c r="B77" t="s">
        <v>35</v>
      </c>
      <c r="C77" t="s">
        <v>2123</v>
      </c>
      <c r="D77" t="s">
        <v>2113</v>
      </c>
      <c r="E77">
        <v>46</v>
      </c>
      <c r="F77">
        <v>82</v>
      </c>
      <c r="G77">
        <v>14.875</v>
      </c>
      <c r="H77">
        <v>0.72099999999999997</v>
      </c>
      <c r="I77">
        <v>10.098000000000001</v>
      </c>
      <c r="J77">
        <v>0.20200000000000001</v>
      </c>
      <c r="K77">
        <v>51.4</v>
      </c>
      <c r="L77">
        <v>91.3</v>
      </c>
      <c r="M77">
        <v>87.3</v>
      </c>
      <c r="N77">
        <v>95.1</v>
      </c>
      <c r="O77">
        <v>87.7</v>
      </c>
      <c r="P77" t="s">
        <v>2156</v>
      </c>
      <c r="Q77">
        <v>-3.5000000000000003E-2</v>
      </c>
      <c r="R77">
        <v>1.4999999999999999E-2</v>
      </c>
    </row>
    <row r="78" spans="1:18" x14ac:dyDescent="0.2">
      <c r="A78" t="s">
        <v>2195</v>
      </c>
      <c r="B78" t="s">
        <v>18</v>
      </c>
      <c r="C78" t="s">
        <v>2112</v>
      </c>
      <c r="D78" t="s">
        <v>2113</v>
      </c>
      <c r="E78">
        <v>46</v>
      </c>
      <c r="F78">
        <v>75</v>
      </c>
      <c r="G78">
        <v>14.372</v>
      </c>
      <c r="H78">
        <v>0.79800000000000004</v>
      </c>
      <c r="I78">
        <v>9.4640000000000004</v>
      </c>
      <c r="J78">
        <v>0.46800000000000003</v>
      </c>
      <c r="K78">
        <v>78.400000000000006</v>
      </c>
      <c r="L78">
        <v>85.9</v>
      </c>
      <c r="M78">
        <v>90.5</v>
      </c>
      <c r="N78">
        <v>93.2</v>
      </c>
      <c r="O78">
        <v>87.7</v>
      </c>
      <c r="P78" t="s">
        <v>2156</v>
      </c>
      <c r="Q78">
        <v>-3.5000000000000003E-2</v>
      </c>
      <c r="R78">
        <v>1.4999999999999999E-2</v>
      </c>
    </row>
    <row r="79" spans="1:18" x14ac:dyDescent="0.2">
      <c r="A79" t="s">
        <v>2196</v>
      </c>
      <c r="B79" t="s">
        <v>12</v>
      </c>
      <c r="C79" t="s">
        <v>2112</v>
      </c>
      <c r="D79" t="s">
        <v>2113</v>
      </c>
      <c r="E79">
        <v>42</v>
      </c>
      <c r="F79">
        <v>70</v>
      </c>
      <c r="G79">
        <v>14.071999999999999</v>
      </c>
      <c r="H79">
        <v>0.874</v>
      </c>
      <c r="I79">
        <v>10.702</v>
      </c>
      <c r="J79">
        <v>0.55700000000000005</v>
      </c>
      <c r="K79">
        <v>85.9</v>
      </c>
      <c r="L79">
        <v>81.599999999999994</v>
      </c>
      <c r="M79">
        <v>94.1</v>
      </c>
      <c r="N79">
        <v>96.6</v>
      </c>
      <c r="O79">
        <v>87.7</v>
      </c>
      <c r="P79" t="s">
        <v>2156</v>
      </c>
      <c r="Q79">
        <v>-3.5000000000000003E-2</v>
      </c>
      <c r="R79">
        <v>1.4999999999999999E-2</v>
      </c>
    </row>
    <row r="80" spans="1:18" x14ac:dyDescent="0.2">
      <c r="A80" t="s">
        <v>2197</v>
      </c>
      <c r="B80" t="s">
        <v>381</v>
      </c>
      <c r="C80" t="s">
        <v>2123</v>
      </c>
      <c r="D80" t="s">
        <v>2113</v>
      </c>
      <c r="E80">
        <v>41</v>
      </c>
      <c r="F80">
        <v>77</v>
      </c>
      <c r="G80">
        <v>15.47</v>
      </c>
      <c r="H80">
        <v>0.64600000000000002</v>
      </c>
      <c r="I80">
        <v>8.1679999999999993</v>
      </c>
      <c r="J80">
        <v>0.30199999999999999</v>
      </c>
      <c r="K80">
        <v>60.5</v>
      </c>
      <c r="L80">
        <v>95.8</v>
      </c>
      <c r="M80">
        <v>80.400000000000006</v>
      </c>
      <c r="N80">
        <v>86.6</v>
      </c>
      <c r="O80">
        <v>87.6</v>
      </c>
      <c r="P80" t="s">
        <v>2156</v>
      </c>
      <c r="Q80">
        <v>-3.5000000000000003E-2</v>
      </c>
      <c r="R80">
        <v>1.4999999999999999E-2</v>
      </c>
    </row>
    <row r="81" spans="1:18" x14ac:dyDescent="0.2">
      <c r="A81" t="s">
        <v>2198</v>
      </c>
      <c r="B81" t="s">
        <v>382</v>
      </c>
      <c r="C81" t="s">
        <v>2123</v>
      </c>
      <c r="D81" t="s">
        <v>2113</v>
      </c>
      <c r="E81">
        <v>46</v>
      </c>
      <c r="F81">
        <v>81</v>
      </c>
      <c r="G81">
        <v>14.29</v>
      </c>
      <c r="H81">
        <v>0.80600000000000005</v>
      </c>
      <c r="I81">
        <v>10.449</v>
      </c>
      <c r="J81">
        <v>0.43</v>
      </c>
      <c r="K81">
        <v>75.400000000000006</v>
      </c>
      <c r="L81">
        <v>85.1</v>
      </c>
      <c r="M81">
        <v>91.3</v>
      </c>
      <c r="N81">
        <v>95.5</v>
      </c>
      <c r="O81">
        <v>87.6</v>
      </c>
      <c r="P81" t="s">
        <v>2156</v>
      </c>
      <c r="Q81">
        <v>-3.5000000000000003E-2</v>
      </c>
      <c r="R81">
        <v>1.4999999999999999E-2</v>
      </c>
    </row>
    <row r="82" spans="1:18" x14ac:dyDescent="0.2">
      <c r="A82" t="s">
        <v>2199</v>
      </c>
      <c r="B82" t="s">
        <v>10</v>
      </c>
      <c r="C82" t="s">
        <v>2123</v>
      </c>
      <c r="D82" t="s">
        <v>2113</v>
      </c>
      <c r="E82">
        <v>41</v>
      </c>
      <c r="F82">
        <v>10</v>
      </c>
      <c r="G82">
        <v>12.875999999999999</v>
      </c>
      <c r="H82">
        <v>1.1080000000000001</v>
      </c>
      <c r="I82">
        <v>14.032</v>
      </c>
      <c r="J82">
        <v>0.32200000000000001</v>
      </c>
      <c r="K82">
        <v>62.9</v>
      </c>
      <c r="L82">
        <v>60.4</v>
      </c>
      <c r="M82">
        <v>98.6</v>
      </c>
      <c r="N82">
        <v>99.3</v>
      </c>
      <c r="O82">
        <v>87.5</v>
      </c>
      <c r="P82" t="s">
        <v>2156</v>
      </c>
      <c r="Q82">
        <v>-3.5000000000000003E-2</v>
      </c>
      <c r="R82">
        <v>1.4999999999999999E-2</v>
      </c>
    </row>
    <row r="83" spans="1:18" x14ac:dyDescent="0.2">
      <c r="A83" t="s">
        <v>2200</v>
      </c>
      <c r="B83" t="s">
        <v>5</v>
      </c>
      <c r="C83" t="s">
        <v>2117</v>
      </c>
      <c r="D83" t="s">
        <v>2117</v>
      </c>
      <c r="E83">
        <v>44</v>
      </c>
      <c r="F83">
        <v>82</v>
      </c>
      <c r="G83">
        <v>18.600000000000001</v>
      </c>
      <c r="H83">
        <v>0.47499999999999998</v>
      </c>
      <c r="I83">
        <v>5.55</v>
      </c>
      <c r="J83">
        <v>0.245</v>
      </c>
      <c r="K83">
        <v>65.599999999999994</v>
      </c>
      <c r="L83">
        <v>86.2</v>
      </c>
      <c r="M83">
        <v>85.4</v>
      </c>
      <c r="N83">
        <v>68.2</v>
      </c>
      <c r="O83">
        <v>87.4</v>
      </c>
      <c r="P83" t="s">
        <v>2156</v>
      </c>
      <c r="Q83">
        <v>-0.02</v>
      </c>
      <c r="R83">
        <v>0.03</v>
      </c>
    </row>
    <row r="84" spans="1:18" x14ac:dyDescent="0.2">
      <c r="A84" t="s">
        <v>2201</v>
      </c>
      <c r="B84" t="s">
        <v>39</v>
      </c>
      <c r="C84" t="s">
        <v>2130</v>
      </c>
      <c r="D84" t="s">
        <v>2113</v>
      </c>
      <c r="E84">
        <v>42</v>
      </c>
      <c r="F84">
        <v>82</v>
      </c>
      <c r="G84">
        <v>14.176</v>
      </c>
      <c r="H84">
        <v>0.84099999999999997</v>
      </c>
      <c r="I84">
        <v>9.6129999999999995</v>
      </c>
      <c r="J84">
        <v>0.51</v>
      </c>
      <c r="K84">
        <v>82</v>
      </c>
      <c r="L84">
        <v>83.4</v>
      </c>
      <c r="M84">
        <v>92.5</v>
      </c>
      <c r="N84">
        <v>93.8</v>
      </c>
      <c r="O84">
        <v>87.2</v>
      </c>
      <c r="P84" t="s">
        <v>2156</v>
      </c>
      <c r="Q84">
        <v>-3.5000000000000003E-2</v>
      </c>
      <c r="R84">
        <v>1.4999999999999999E-2</v>
      </c>
    </row>
    <row r="85" spans="1:18" x14ac:dyDescent="0.2">
      <c r="A85" t="s">
        <v>2202</v>
      </c>
      <c r="B85" t="s">
        <v>30</v>
      </c>
      <c r="C85" t="s">
        <v>2130</v>
      </c>
      <c r="D85" t="s">
        <v>2113</v>
      </c>
      <c r="E85">
        <v>48</v>
      </c>
      <c r="F85">
        <v>82</v>
      </c>
      <c r="G85">
        <v>13.805</v>
      </c>
      <c r="H85">
        <v>0.86</v>
      </c>
      <c r="I85">
        <v>10.678000000000001</v>
      </c>
      <c r="J85">
        <v>0.95499999999999996</v>
      </c>
      <c r="K85">
        <v>97.6</v>
      </c>
      <c r="L85">
        <v>78.599999999999994</v>
      </c>
      <c r="M85">
        <v>93.9</v>
      </c>
      <c r="N85">
        <v>96.3</v>
      </c>
      <c r="O85">
        <v>87.2</v>
      </c>
      <c r="P85" t="s">
        <v>2156</v>
      </c>
      <c r="Q85">
        <v>-3.5000000000000003E-2</v>
      </c>
      <c r="R85">
        <v>1.4999999999999999E-2</v>
      </c>
    </row>
    <row r="86" spans="1:18" x14ac:dyDescent="0.2">
      <c r="A86" t="s">
        <v>2203</v>
      </c>
      <c r="B86" t="s">
        <v>13</v>
      </c>
      <c r="C86" t="s">
        <v>2130</v>
      </c>
      <c r="D86" t="s">
        <v>2113</v>
      </c>
      <c r="E86">
        <v>42</v>
      </c>
      <c r="F86">
        <v>42</v>
      </c>
      <c r="G86">
        <v>15.422000000000001</v>
      </c>
      <c r="H86">
        <v>0.58399999999999996</v>
      </c>
      <c r="I86">
        <v>7.4539999999999997</v>
      </c>
      <c r="J86">
        <v>0.41199999999999998</v>
      </c>
      <c r="K86">
        <v>73.5</v>
      </c>
      <c r="L86">
        <v>95.2</v>
      </c>
      <c r="M86">
        <v>75.8</v>
      </c>
      <c r="N86">
        <v>83.6</v>
      </c>
      <c r="O86">
        <v>87.2</v>
      </c>
      <c r="P86" t="s">
        <v>2156</v>
      </c>
      <c r="Q86">
        <v>-3.5000000000000003E-2</v>
      </c>
      <c r="R86">
        <v>1.4999999999999999E-2</v>
      </c>
    </row>
    <row r="87" spans="1:18" x14ac:dyDescent="0.2">
      <c r="A87" t="s">
        <v>2204</v>
      </c>
      <c r="B87" t="s">
        <v>20</v>
      </c>
      <c r="C87" t="s">
        <v>2112</v>
      </c>
      <c r="D87" t="s">
        <v>2113</v>
      </c>
      <c r="E87">
        <v>46</v>
      </c>
      <c r="F87">
        <v>82</v>
      </c>
      <c r="G87">
        <v>14.986000000000001</v>
      </c>
      <c r="H87">
        <v>0.71299999999999997</v>
      </c>
      <c r="I87">
        <v>9.0380000000000003</v>
      </c>
      <c r="J87">
        <v>0.21</v>
      </c>
      <c r="K87">
        <v>52.9</v>
      </c>
      <c r="L87">
        <v>92.1</v>
      </c>
      <c r="M87">
        <v>86.1</v>
      </c>
      <c r="N87">
        <v>91.5</v>
      </c>
      <c r="O87">
        <v>87.1</v>
      </c>
      <c r="P87" t="s">
        <v>2156</v>
      </c>
      <c r="Q87">
        <v>-3.5000000000000003E-2</v>
      </c>
      <c r="R87">
        <v>1.4999999999999999E-2</v>
      </c>
    </row>
    <row r="88" spans="1:18" x14ac:dyDescent="0.2">
      <c r="A88" t="s">
        <v>2205</v>
      </c>
      <c r="B88" t="s">
        <v>19</v>
      </c>
      <c r="C88" t="s">
        <v>2117</v>
      </c>
      <c r="D88" t="s">
        <v>2117</v>
      </c>
      <c r="E88">
        <v>47</v>
      </c>
      <c r="F88">
        <v>71</v>
      </c>
      <c r="G88">
        <v>18.164999999999999</v>
      </c>
      <c r="H88">
        <v>0.54700000000000004</v>
      </c>
      <c r="I88">
        <v>6.0069999999999997</v>
      </c>
      <c r="J88">
        <v>0.34200000000000003</v>
      </c>
      <c r="K88">
        <v>76.5</v>
      </c>
      <c r="L88">
        <v>80.400000000000006</v>
      </c>
      <c r="M88">
        <v>89.6</v>
      </c>
      <c r="N88">
        <v>71.5</v>
      </c>
      <c r="O88">
        <v>87.1</v>
      </c>
      <c r="P88" t="s">
        <v>2156</v>
      </c>
      <c r="Q88">
        <v>-0.02</v>
      </c>
      <c r="R88">
        <v>0.03</v>
      </c>
    </row>
    <row r="89" spans="1:18" x14ac:dyDescent="0.2">
      <c r="A89" t="s">
        <v>2206</v>
      </c>
      <c r="B89" t="s">
        <v>22</v>
      </c>
      <c r="C89" t="s">
        <v>2117</v>
      </c>
      <c r="D89" t="s">
        <v>2117</v>
      </c>
      <c r="E89">
        <v>46</v>
      </c>
      <c r="F89">
        <v>81</v>
      </c>
      <c r="G89">
        <v>18.224</v>
      </c>
      <c r="H89">
        <v>0.46800000000000003</v>
      </c>
      <c r="I89">
        <v>7.35</v>
      </c>
      <c r="J89">
        <v>0.13200000000000001</v>
      </c>
      <c r="K89">
        <v>49.6</v>
      </c>
      <c r="L89">
        <v>81.5</v>
      </c>
      <c r="M89">
        <v>84.6</v>
      </c>
      <c r="N89">
        <v>82.9</v>
      </c>
      <c r="O89">
        <v>87.1</v>
      </c>
      <c r="P89" t="s">
        <v>2156</v>
      </c>
      <c r="Q89">
        <v>-0.02</v>
      </c>
      <c r="R89">
        <v>0.03</v>
      </c>
    </row>
    <row r="90" spans="1:18" x14ac:dyDescent="0.2">
      <c r="A90" t="s">
        <v>2207</v>
      </c>
      <c r="B90" t="s">
        <v>18</v>
      </c>
      <c r="C90" t="s">
        <v>2117</v>
      </c>
      <c r="D90" t="s">
        <v>2117</v>
      </c>
      <c r="E90">
        <v>45</v>
      </c>
      <c r="F90">
        <v>82</v>
      </c>
      <c r="G90">
        <v>18.292000000000002</v>
      </c>
      <c r="H90">
        <v>0.51500000000000001</v>
      </c>
      <c r="I90">
        <v>6.1079999999999997</v>
      </c>
      <c r="J90">
        <v>0.20399999999999999</v>
      </c>
      <c r="K90">
        <v>59.2</v>
      </c>
      <c r="L90">
        <v>83.5</v>
      </c>
      <c r="M90">
        <v>87.3</v>
      </c>
      <c r="N90">
        <v>73.2</v>
      </c>
      <c r="O90">
        <v>87</v>
      </c>
      <c r="P90" t="s">
        <v>2156</v>
      </c>
      <c r="Q90">
        <v>-0.02</v>
      </c>
      <c r="R90">
        <v>0.03</v>
      </c>
    </row>
    <row r="91" spans="1:18" x14ac:dyDescent="0.2">
      <c r="A91" t="s">
        <v>2208</v>
      </c>
      <c r="B91" t="s">
        <v>21</v>
      </c>
      <c r="C91" t="s">
        <v>2130</v>
      </c>
      <c r="D91" t="s">
        <v>2113</v>
      </c>
      <c r="E91">
        <v>41</v>
      </c>
      <c r="F91">
        <v>71</v>
      </c>
      <c r="G91">
        <v>14.951000000000001</v>
      </c>
      <c r="H91">
        <v>0.82099999999999995</v>
      </c>
      <c r="I91">
        <v>9.5009999999999994</v>
      </c>
      <c r="J91">
        <v>8.3000000000000004E-2</v>
      </c>
      <c r="K91">
        <v>40</v>
      </c>
      <c r="L91">
        <v>91.7</v>
      </c>
      <c r="M91">
        <v>91.7</v>
      </c>
      <c r="N91">
        <v>93.4</v>
      </c>
      <c r="O91">
        <v>87</v>
      </c>
      <c r="P91" t="s">
        <v>2156</v>
      </c>
      <c r="Q91">
        <v>-3.5000000000000003E-2</v>
      </c>
      <c r="R91">
        <v>1.4999999999999999E-2</v>
      </c>
    </row>
    <row r="92" spans="1:18" x14ac:dyDescent="0.2">
      <c r="A92" t="s">
        <v>2209</v>
      </c>
      <c r="B92" t="s">
        <v>383</v>
      </c>
      <c r="C92" t="s">
        <v>2117</v>
      </c>
      <c r="D92" t="s">
        <v>2117</v>
      </c>
      <c r="E92">
        <v>38</v>
      </c>
      <c r="F92">
        <v>30</v>
      </c>
      <c r="G92">
        <v>19.184999999999999</v>
      </c>
      <c r="H92">
        <v>0.38100000000000001</v>
      </c>
      <c r="I92">
        <v>5.0970000000000004</v>
      </c>
      <c r="J92">
        <v>0.14699999999999999</v>
      </c>
      <c r="K92">
        <v>50.8</v>
      </c>
      <c r="L92">
        <v>92.3</v>
      </c>
      <c r="M92">
        <v>76.900000000000006</v>
      </c>
      <c r="N92">
        <v>64.900000000000006</v>
      </c>
      <c r="O92">
        <v>86.9</v>
      </c>
      <c r="P92" t="s">
        <v>2156</v>
      </c>
      <c r="Q92">
        <v>-0.02</v>
      </c>
      <c r="R92">
        <v>0.03</v>
      </c>
    </row>
    <row r="93" spans="1:18" x14ac:dyDescent="0.2">
      <c r="A93" t="s">
        <v>2210</v>
      </c>
      <c r="B93" t="s">
        <v>25</v>
      </c>
      <c r="C93" t="s">
        <v>2123</v>
      </c>
      <c r="D93" t="s">
        <v>2113</v>
      </c>
      <c r="E93">
        <v>44</v>
      </c>
      <c r="F93">
        <v>70</v>
      </c>
      <c r="G93">
        <v>14.864000000000001</v>
      </c>
      <c r="H93">
        <v>0.7</v>
      </c>
      <c r="I93">
        <v>7.31</v>
      </c>
      <c r="J93">
        <v>0.441</v>
      </c>
      <c r="K93">
        <v>76.2</v>
      </c>
      <c r="L93">
        <v>91.1</v>
      </c>
      <c r="M93">
        <v>85.3</v>
      </c>
      <c r="N93">
        <v>82.4</v>
      </c>
      <c r="O93">
        <v>86.6</v>
      </c>
      <c r="P93" t="s">
        <v>2156</v>
      </c>
      <c r="Q93">
        <v>-3.5000000000000003E-2</v>
      </c>
      <c r="R93">
        <v>1.4999999999999999E-2</v>
      </c>
    </row>
    <row r="94" spans="1:18" x14ac:dyDescent="0.2">
      <c r="A94" t="s">
        <v>2211</v>
      </c>
      <c r="B94" t="s">
        <v>24</v>
      </c>
      <c r="C94" t="s">
        <v>2117</v>
      </c>
      <c r="D94" t="s">
        <v>2117</v>
      </c>
      <c r="E94">
        <v>45</v>
      </c>
      <c r="F94">
        <v>80</v>
      </c>
      <c r="G94">
        <v>17.917999999999999</v>
      </c>
      <c r="H94">
        <v>1.032</v>
      </c>
      <c r="I94">
        <v>10.667999999999999</v>
      </c>
      <c r="J94">
        <v>0.626</v>
      </c>
      <c r="K94">
        <v>95.8</v>
      </c>
      <c r="L94">
        <v>75.8</v>
      </c>
      <c r="M94">
        <v>100</v>
      </c>
      <c r="N94">
        <v>96.2</v>
      </c>
      <c r="O94">
        <v>86.5</v>
      </c>
      <c r="P94" t="s">
        <v>2156</v>
      </c>
      <c r="Q94">
        <v>-0.02</v>
      </c>
      <c r="R94">
        <v>0.03</v>
      </c>
    </row>
    <row r="95" spans="1:18" x14ac:dyDescent="0.2">
      <c r="A95" t="s">
        <v>2212</v>
      </c>
      <c r="B95" t="s">
        <v>43</v>
      </c>
      <c r="C95" t="s">
        <v>2117</v>
      </c>
      <c r="D95" t="s">
        <v>2117</v>
      </c>
      <c r="E95">
        <v>44</v>
      </c>
      <c r="F95">
        <v>82</v>
      </c>
      <c r="G95">
        <v>19.157</v>
      </c>
      <c r="H95">
        <v>0.33300000000000002</v>
      </c>
      <c r="I95">
        <v>4.524</v>
      </c>
      <c r="J95">
        <v>0.32400000000000001</v>
      </c>
      <c r="K95">
        <v>74.2</v>
      </c>
      <c r="L95">
        <v>91.9</v>
      </c>
      <c r="M95">
        <v>67.3</v>
      </c>
      <c r="N95">
        <v>58.8</v>
      </c>
      <c r="O95">
        <v>86</v>
      </c>
      <c r="P95" t="s">
        <v>2156</v>
      </c>
      <c r="Q95">
        <v>-0.02</v>
      </c>
      <c r="R95">
        <v>0.03</v>
      </c>
    </row>
    <row r="96" spans="1:18" x14ac:dyDescent="0.2">
      <c r="A96" t="s">
        <v>2213</v>
      </c>
      <c r="B96" t="s">
        <v>19</v>
      </c>
      <c r="C96" t="s">
        <v>2117</v>
      </c>
      <c r="D96" t="s">
        <v>2117</v>
      </c>
      <c r="E96">
        <v>44</v>
      </c>
      <c r="F96">
        <v>80</v>
      </c>
      <c r="G96">
        <v>19.57</v>
      </c>
      <c r="H96">
        <v>0.40300000000000002</v>
      </c>
      <c r="I96">
        <v>4.42</v>
      </c>
      <c r="J96">
        <v>7.6999999999999999E-2</v>
      </c>
      <c r="K96">
        <v>43.1</v>
      </c>
      <c r="L96">
        <v>95</v>
      </c>
      <c r="M96">
        <v>79.2</v>
      </c>
      <c r="N96">
        <v>57.2</v>
      </c>
      <c r="O96">
        <v>85.8</v>
      </c>
      <c r="P96" t="s">
        <v>2156</v>
      </c>
      <c r="Q96">
        <v>-0.02</v>
      </c>
      <c r="R96">
        <v>0.03</v>
      </c>
    </row>
    <row r="97" spans="1:18" x14ac:dyDescent="0.2">
      <c r="A97" t="s">
        <v>2214</v>
      </c>
      <c r="B97" t="s">
        <v>20</v>
      </c>
      <c r="C97" t="s">
        <v>2117</v>
      </c>
      <c r="D97" t="s">
        <v>2117</v>
      </c>
      <c r="E97">
        <v>47</v>
      </c>
      <c r="F97">
        <v>82</v>
      </c>
      <c r="G97">
        <v>20.39</v>
      </c>
      <c r="H97">
        <v>0.30599999999999999</v>
      </c>
      <c r="I97">
        <v>3.8719999999999999</v>
      </c>
      <c r="J97">
        <v>0.29099999999999998</v>
      </c>
      <c r="K97">
        <v>71.5</v>
      </c>
      <c r="L97">
        <v>98.1</v>
      </c>
      <c r="M97">
        <v>62.7</v>
      </c>
      <c r="N97">
        <v>48.9</v>
      </c>
      <c r="O97">
        <v>85.6</v>
      </c>
      <c r="P97" t="s">
        <v>2156</v>
      </c>
      <c r="Q97">
        <v>-0.02</v>
      </c>
      <c r="R97">
        <v>0.03</v>
      </c>
    </row>
    <row r="98" spans="1:18" x14ac:dyDescent="0.2">
      <c r="A98" t="s">
        <v>2215</v>
      </c>
      <c r="B98" t="s">
        <v>20</v>
      </c>
      <c r="C98" t="s">
        <v>2112</v>
      </c>
      <c r="D98" t="s">
        <v>2113</v>
      </c>
      <c r="E98">
        <v>33</v>
      </c>
      <c r="F98">
        <v>82</v>
      </c>
      <c r="G98">
        <v>15.605</v>
      </c>
      <c r="H98">
        <v>0.65700000000000003</v>
      </c>
      <c r="I98">
        <v>8.3219999999999992</v>
      </c>
      <c r="J98">
        <v>0.02</v>
      </c>
      <c r="K98">
        <v>31.9</v>
      </c>
      <c r="L98">
        <v>96.6</v>
      </c>
      <c r="M98">
        <v>81</v>
      </c>
      <c r="N98">
        <v>87.7</v>
      </c>
      <c r="O98">
        <v>85.5</v>
      </c>
      <c r="P98" t="s">
        <v>2156</v>
      </c>
      <c r="Q98">
        <v>-3.5000000000000003E-2</v>
      </c>
      <c r="R98">
        <v>1.4999999999999999E-2</v>
      </c>
    </row>
    <row r="99" spans="1:18" x14ac:dyDescent="0.2">
      <c r="A99" t="s">
        <v>2216</v>
      </c>
      <c r="B99" t="s">
        <v>18</v>
      </c>
      <c r="C99" t="s">
        <v>2117</v>
      </c>
      <c r="D99" t="s">
        <v>2117</v>
      </c>
      <c r="E99">
        <v>46</v>
      </c>
      <c r="F99">
        <v>77</v>
      </c>
      <c r="G99">
        <v>18.196000000000002</v>
      </c>
      <c r="H99">
        <v>0.48099999999999998</v>
      </c>
      <c r="I99">
        <v>5.7080000000000002</v>
      </c>
      <c r="J99">
        <v>0.27200000000000002</v>
      </c>
      <c r="K99">
        <v>68.5</v>
      </c>
      <c r="L99">
        <v>81.2</v>
      </c>
      <c r="M99">
        <v>85.8</v>
      </c>
      <c r="N99">
        <v>69.5</v>
      </c>
      <c r="O99">
        <v>85.4</v>
      </c>
      <c r="P99" t="s">
        <v>2156</v>
      </c>
      <c r="Q99">
        <v>-0.02</v>
      </c>
      <c r="R99">
        <v>0.03</v>
      </c>
    </row>
    <row r="100" spans="1:18" x14ac:dyDescent="0.2">
      <c r="A100" t="s">
        <v>2217</v>
      </c>
      <c r="B100" t="s">
        <v>384</v>
      </c>
      <c r="C100" t="s">
        <v>2123</v>
      </c>
      <c r="D100" t="s">
        <v>2113</v>
      </c>
      <c r="E100">
        <v>40</v>
      </c>
      <c r="F100">
        <v>82</v>
      </c>
      <c r="G100">
        <v>13.983000000000001</v>
      </c>
      <c r="H100">
        <v>0.82499999999999996</v>
      </c>
      <c r="I100">
        <v>8.2390000000000008</v>
      </c>
      <c r="J100">
        <v>0.84699999999999998</v>
      </c>
      <c r="K100">
        <v>96.4</v>
      </c>
      <c r="L100">
        <v>80.2</v>
      </c>
      <c r="M100">
        <v>91.9</v>
      </c>
      <c r="N100">
        <v>87.2</v>
      </c>
      <c r="O100">
        <v>85.3</v>
      </c>
      <c r="P100" t="s">
        <v>2156</v>
      </c>
      <c r="Q100">
        <v>-3.5000000000000003E-2</v>
      </c>
      <c r="R100">
        <v>1.4999999999999999E-2</v>
      </c>
    </row>
    <row r="101" spans="1:18" x14ac:dyDescent="0.2">
      <c r="A101" t="s">
        <v>2218</v>
      </c>
      <c r="B101" t="s">
        <v>35</v>
      </c>
      <c r="C101" t="s">
        <v>2112</v>
      </c>
      <c r="D101" t="s">
        <v>2113</v>
      </c>
      <c r="E101">
        <v>46</v>
      </c>
      <c r="F101">
        <v>79</v>
      </c>
      <c r="G101">
        <v>14.346</v>
      </c>
      <c r="H101">
        <v>0.67</v>
      </c>
      <c r="I101">
        <v>9.3840000000000003</v>
      </c>
      <c r="J101">
        <v>0.36199999999999999</v>
      </c>
      <c r="K101">
        <v>68.5</v>
      </c>
      <c r="L101">
        <v>85.7</v>
      </c>
      <c r="M101">
        <v>82</v>
      </c>
      <c r="N101">
        <v>93.1</v>
      </c>
      <c r="O101">
        <v>85.3</v>
      </c>
      <c r="P101" t="s">
        <v>2156</v>
      </c>
      <c r="Q101">
        <v>-3.5000000000000003E-2</v>
      </c>
      <c r="R101">
        <v>1.4999999999999999E-2</v>
      </c>
    </row>
    <row r="102" spans="1:18" x14ac:dyDescent="0.2">
      <c r="A102" t="s">
        <v>2219</v>
      </c>
      <c r="B102" t="s">
        <v>15</v>
      </c>
      <c r="C102" t="s">
        <v>2112</v>
      </c>
      <c r="D102" t="s">
        <v>2113</v>
      </c>
      <c r="E102">
        <v>29</v>
      </c>
      <c r="F102">
        <v>75</v>
      </c>
      <c r="G102">
        <v>13.903</v>
      </c>
      <c r="H102">
        <v>0.75800000000000001</v>
      </c>
      <c r="I102">
        <v>9.02</v>
      </c>
      <c r="J102">
        <v>0.69399999999999995</v>
      </c>
      <c r="K102">
        <v>91.7</v>
      </c>
      <c r="L102">
        <v>79.599999999999994</v>
      </c>
      <c r="M102">
        <v>89.3</v>
      </c>
      <c r="N102">
        <v>91.3</v>
      </c>
      <c r="O102">
        <v>85.2</v>
      </c>
      <c r="P102" t="s">
        <v>2156</v>
      </c>
      <c r="Q102">
        <v>-3.5000000000000003E-2</v>
      </c>
      <c r="R102">
        <v>1.4999999999999999E-2</v>
      </c>
    </row>
    <row r="103" spans="1:18" x14ac:dyDescent="0.2">
      <c r="A103" t="s">
        <v>2220</v>
      </c>
      <c r="B103" t="s">
        <v>32</v>
      </c>
      <c r="C103" t="s">
        <v>2117</v>
      </c>
      <c r="D103" t="s">
        <v>2117</v>
      </c>
      <c r="E103">
        <v>46</v>
      </c>
      <c r="F103">
        <v>82</v>
      </c>
      <c r="G103">
        <v>20.838999999999999</v>
      </c>
      <c r="H103">
        <v>0.35299999999999998</v>
      </c>
      <c r="I103">
        <v>3.9220000000000002</v>
      </c>
      <c r="J103">
        <v>9.1999999999999998E-2</v>
      </c>
      <c r="K103">
        <v>45.8</v>
      </c>
      <c r="L103">
        <v>99.2</v>
      </c>
      <c r="M103">
        <v>71.5</v>
      </c>
      <c r="N103">
        <v>49.8</v>
      </c>
      <c r="O103">
        <v>85.1</v>
      </c>
      <c r="P103" t="s">
        <v>2156</v>
      </c>
      <c r="Q103">
        <v>-0.02</v>
      </c>
      <c r="R103">
        <v>0.03</v>
      </c>
    </row>
    <row r="104" spans="1:18" x14ac:dyDescent="0.2">
      <c r="A104" t="s">
        <v>2221</v>
      </c>
      <c r="B104" t="s">
        <v>33</v>
      </c>
      <c r="C104" t="s">
        <v>2112</v>
      </c>
      <c r="D104" t="s">
        <v>2113</v>
      </c>
      <c r="E104">
        <v>17</v>
      </c>
      <c r="F104">
        <v>82</v>
      </c>
      <c r="G104">
        <v>14.66</v>
      </c>
      <c r="H104">
        <v>0.57099999999999995</v>
      </c>
      <c r="I104">
        <v>7.1950000000000003</v>
      </c>
      <c r="J104">
        <v>0.69199999999999995</v>
      </c>
      <c r="K104">
        <v>91.5</v>
      </c>
      <c r="L104">
        <v>88.9</v>
      </c>
      <c r="M104">
        <v>73.5</v>
      </c>
      <c r="N104">
        <v>80.900000000000006</v>
      </c>
      <c r="O104">
        <v>84.9</v>
      </c>
      <c r="P104" t="s">
        <v>2222</v>
      </c>
      <c r="Q104">
        <v>-0.02</v>
      </c>
      <c r="R104">
        <v>8.0000000000000002E-3</v>
      </c>
    </row>
    <row r="105" spans="1:18" x14ac:dyDescent="0.2">
      <c r="A105" t="s">
        <v>2223</v>
      </c>
      <c r="B105" t="s">
        <v>43</v>
      </c>
      <c r="C105" t="s">
        <v>2130</v>
      </c>
      <c r="D105" t="s">
        <v>2113</v>
      </c>
      <c r="E105">
        <v>43</v>
      </c>
      <c r="F105">
        <v>82</v>
      </c>
      <c r="G105">
        <v>14.531000000000001</v>
      </c>
      <c r="H105">
        <v>0.74399999999999999</v>
      </c>
      <c r="I105">
        <v>10.122999999999999</v>
      </c>
      <c r="J105">
        <v>3.4000000000000002E-2</v>
      </c>
      <c r="K105">
        <v>34.299999999999997</v>
      </c>
      <c r="L105">
        <v>87.9</v>
      </c>
      <c r="M105">
        <v>88.5</v>
      </c>
      <c r="N105">
        <v>95.2</v>
      </c>
      <c r="O105">
        <v>84.5</v>
      </c>
      <c r="P105" t="s">
        <v>2222</v>
      </c>
      <c r="Q105">
        <v>-0.02</v>
      </c>
      <c r="R105">
        <v>8.0000000000000002E-3</v>
      </c>
    </row>
    <row r="106" spans="1:18" x14ac:dyDescent="0.2">
      <c r="A106" t="s">
        <v>2224</v>
      </c>
      <c r="B106" t="s">
        <v>21</v>
      </c>
      <c r="C106" t="s">
        <v>2130</v>
      </c>
      <c r="D106" t="s">
        <v>2113</v>
      </c>
      <c r="E106">
        <v>25</v>
      </c>
      <c r="F106">
        <v>81</v>
      </c>
      <c r="G106">
        <v>14.791</v>
      </c>
      <c r="H106">
        <v>0.68600000000000005</v>
      </c>
      <c r="I106">
        <v>7.9450000000000003</v>
      </c>
      <c r="J106">
        <v>0.21099999999999999</v>
      </c>
      <c r="K106">
        <v>53.3</v>
      </c>
      <c r="L106">
        <v>90.3</v>
      </c>
      <c r="M106">
        <v>83.6</v>
      </c>
      <c r="N106">
        <v>85.4</v>
      </c>
      <c r="O106">
        <v>84.4</v>
      </c>
      <c r="P106" t="s">
        <v>2222</v>
      </c>
      <c r="Q106">
        <v>-0.02</v>
      </c>
      <c r="R106">
        <v>8.0000000000000002E-3</v>
      </c>
    </row>
    <row r="107" spans="1:18" x14ac:dyDescent="0.2">
      <c r="A107" t="s">
        <v>2225</v>
      </c>
      <c r="B107" t="s">
        <v>43</v>
      </c>
      <c r="C107" t="s">
        <v>2117</v>
      </c>
      <c r="D107" t="s">
        <v>2117</v>
      </c>
      <c r="E107">
        <v>41</v>
      </c>
      <c r="F107">
        <v>70</v>
      </c>
      <c r="G107">
        <v>18.716000000000001</v>
      </c>
      <c r="H107">
        <v>0.35</v>
      </c>
      <c r="I107">
        <v>4.7610000000000001</v>
      </c>
      <c r="J107">
        <v>0.23400000000000001</v>
      </c>
      <c r="K107">
        <v>63.8</v>
      </c>
      <c r="L107">
        <v>88.5</v>
      </c>
      <c r="M107">
        <v>70.8</v>
      </c>
      <c r="N107">
        <v>61.7</v>
      </c>
      <c r="O107">
        <v>84.3</v>
      </c>
      <c r="P107" t="s">
        <v>2222</v>
      </c>
      <c r="Q107">
        <v>-1.2E-2</v>
      </c>
      <c r="R107">
        <v>1.7999999999999999E-2</v>
      </c>
    </row>
    <row r="108" spans="1:18" x14ac:dyDescent="0.2">
      <c r="A108" t="s">
        <v>2226</v>
      </c>
      <c r="B108" t="s">
        <v>383</v>
      </c>
      <c r="C108" t="s">
        <v>2130</v>
      </c>
      <c r="D108" t="s">
        <v>2113</v>
      </c>
      <c r="E108">
        <v>45</v>
      </c>
      <c r="F108">
        <v>81</v>
      </c>
      <c r="G108">
        <v>14.683</v>
      </c>
      <c r="H108">
        <v>0.70099999999999996</v>
      </c>
      <c r="I108">
        <v>9.3759999999999994</v>
      </c>
      <c r="J108">
        <v>4.8000000000000001E-2</v>
      </c>
      <c r="K108">
        <v>36.200000000000003</v>
      </c>
      <c r="L108">
        <v>89.3</v>
      </c>
      <c r="M108">
        <v>85.5</v>
      </c>
      <c r="N108">
        <v>93</v>
      </c>
      <c r="O108">
        <v>84.3</v>
      </c>
      <c r="P108" t="s">
        <v>2222</v>
      </c>
      <c r="Q108">
        <v>-0.02</v>
      </c>
      <c r="R108">
        <v>8.0000000000000002E-3</v>
      </c>
    </row>
    <row r="109" spans="1:18" x14ac:dyDescent="0.2">
      <c r="A109" t="s">
        <v>2227</v>
      </c>
      <c r="B109" t="s">
        <v>32</v>
      </c>
      <c r="C109" t="s">
        <v>2112</v>
      </c>
      <c r="D109" t="s">
        <v>2113</v>
      </c>
      <c r="E109">
        <v>46</v>
      </c>
      <c r="F109">
        <v>19</v>
      </c>
      <c r="G109">
        <v>13.462</v>
      </c>
      <c r="H109">
        <v>0.54300000000000004</v>
      </c>
      <c r="I109">
        <v>6.0279999999999996</v>
      </c>
      <c r="J109">
        <v>0.66</v>
      </c>
      <c r="K109">
        <v>90.5</v>
      </c>
      <c r="L109">
        <v>71.099999999999994</v>
      </c>
      <c r="M109">
        <v>71.3</v>
      </c>
      <c r="N109">
        <v>71.900000000000006</v>
      </c>
      <c r="O109">
        <v>84.3</v>
      </c>
      <c r="P109" t="s">
        <v>2222</v>
      </c>
      <c r="Q109">
        <v>-0.02</v>
      </c>
      <c r="R109">
        <v>8.0000000000000002E-3</v>
      </c>
    </row>
    <row r="110" spans="1:18" x14ac:dyDescent="0.2">
      <c r="A110" t="s">
        <v>2228</v>
      </c>
      <c r="B110" t="s">
        <v>5</v>
      </c>
      <c r="C110" t="s">
        <v>2117</v>
      </c>
      <c r="D110" t="s">
        <v>2117</v>
      </c>
      <c r="E110">
        <v>42</v>
      </c>
      <c r="F110">
        <v>62</v>
      </c>
      <c r="G110">
        <v>19.395</v>
      </c>
      <c r="H110">
        <v>0.33100000000000002</v>
      </c>
      <c r="I110">
        <v>3.867</v>
      </c>
      <c r="J110">
        <v>0.32200000000000001</v>
      </c>
      <c r="K110">
        <v>73.8</v>
      </c>
      <c r="L110">
        <v>93.8</v>
      </c>
      <c r="M110">
        <v>66.5</v>
      </c>
      <c r="N110">
        <v>48.7</v>
      </c>
      <c r="O110">
        <v>84.1</v>
      </c>
      <c r="P110" t="s">
        <v>2222</v>
      </c>
      <c r="Q110">
        <v>-1.2E-2</v>
      </c>
      <c r="R110">
        <v>1.7999999999999999E-2</v>
      </c>
    </row>
    <row r="111" spans="1:18" x14ac:dyDescent="0.2">
      <c r="A111" t="s">
        <v>2229</v>
      </c>
      <c r="B111" t="s">
        <v>15</v>
      </c>
      <c r="C111" t="s">
        <v>2130</v>
      </c>
      <c r="D111" t="s">
        <v>2113</v>
      </c>
      <c r="E111">
        <v>47</v>
      </c>
      <c r="F111">
        <v>77</v>
      </c>
      <c r="G111">
        <v>14.124000000000001</v>
      </c>
      <c r="H111">
        <v>0.71799999999999997</v>
      </c>
      <c r="I111">
        <v>8.5370000000000008</v>
      </c>
      <c r="J111">
        <v>0.41</v>
      </c>
      <c r="K111">
        <v>73.3</v>
      </c>
      <c r="L111">
        <v>82.8</v>
      </c>
      <c r="M111">
        <v>86.7</v>
      </c>
      <c r="N111">
        <v>88.7</v>
      </c>
      <c r="O111">
        <v>83.9</v>
      </c>
      <c r="P111" t="s">
        <v>2222</v>
      </c>
      <c r="Q111">
        <v>-0.02</v>
      </c>
      <c r="R111">
        <v>8.0000000000000002E-3</v>
      </c>
    </row>
    <row r="112" spans="1:18" x14ac:dyDescent="0.2">
      <c r="A112" t="s">
        <v>2230</v>
      </c>
      <c r="B112" t="s">
        <v>383</v>
      </c>
      <c r="C112" t="s">
        <v>2130</v>
      </c>
      <c r="D112" t="s">
        <v>2113</v>
      </c>
      <c r="E112">
        <v>44</v>
      </c>
      <c r="F112">
        <v>81</v>
      </c>
      <c r="G112">
        <v>14.73</v>
      </c>
      <c r="H112">
        <v>0.54600000000000004</v>
      </c>
      <c r="I112">
        <v>7.3140000000000001</v>
      </c>
      <c r="J112">
        <v>0.432</v>
      </c>
      <c r="K112">
        <v>75.599999999999994</v>
      </c>
      <c r="L112">
        <v>89.9</v>
      </c>
      <c r="M112">
        <v>71.900000000000006</v>
      </c>
      <c r="N112">
        <v>82.5</v>
      </c>
      <c r="O112">
        <v>83.9</v>
      </c>
      <c r="P112" t="s">
        <v>2222</v>
      </c>
      <c r="Q112">
        <v>-0.02</v>
      </c>
      <c r="R112">
        <v>8.0000000000000002E-3</v>
      </c>
    </row>
    <row r="113" spans="1:18" x14ac:dyDescent="0.2">
      <c r="A113" t="s">
        <v>2231</v>
      </c>
      <c r="B113" t="s">
        <v>7</v>
      </c>
      <c r="C113" t="s">
        <v>2112</v>
      </c>
      <c r="D113" t="s">
        <v>2113</v>
      </c>
      <c r="E113">
        <v>46</v>
      </c>
      <c r="F113">
        <v>77</v>
      </c>
      <c r="G113">
        <v>13.558</v>
      </c>
      <c r="H113">
        <v>0.76700000000000002</v>
      </c>
      <c r="I113">
        <v>9.2349999999999994</v>
      </c>
      <c r="J113">
        <v>1.1160000000000001</v>
      </c>
      <c r="K113">
        <v>99</v>
      </c>
      <c r="L113">
        <v>74.7</v>
      </c>
      <c r="M113">
        <v>89.7</v>
      </c>
      <c r="N113">
        <v>92.2</v>
      </c>
      <c r="O113">
        <v>83.8</v>
      </c>
      <c r="P113" t="s">
        <v>2222</v>
      </c>
      <c r="Q113">
        <v>-0.02</v>
      </c>
      <c r="R113">
        <v>8.0000000000000002E-3</v>
      </c>
    </row>
    <row r="114" spans="1:18" x14ac:dyDescent="0.2">
      <c r="A114" t="s">
        <v>2232</v>
      </c>
      <c r="B114" t="s">
        <v>13</v>
      </c>
      <c r="C114" t="s">
        <v>2112</v>
      </c>
      <c r="D114" t="s">
        <v>2113</v>
      </c>
      <c r="E114">
        <v>44</v>
      </c>
      <c r="F114">
        <v>82</v>
      </c>
      <c r="G114">
        <v>15.609</v>
      </c>
      <c r="H114">
        <v>0.52100000000000002</v>
      </c>
      <c r="I114">
        <v>6.6559999999999997</v>
      </c>
      <c r="J114">
        <v>0.20899999999999999</v>
      </c>
      <c r="K114">
        <v>52.6</v>
      </c>
      <c r="L114">
        <v>96.8</v>
      </c>
      <c r="M114">
        <v>69.099999999999994</v>
      </c>
      <c r="N114">
        <v>77.099999999999994</v>
      </c>
      <c r="O114">
        <v>83.3</v>
      </c>
      <c r="P114" t="s">
        <v>2222</v>
      </c>
      <c r="Q114">
        <v>-0.02</v>
      </c>
      <c r="R114">
        <v>8.0000000000000002E-3</v>
      </c>
    </row>
    <row r="115" spans="1:18" x14ac:dyDescent="0.2">
      <c r="A115" t="s">
        <v>2233</v>
      </c>
      <c r="B115" t="s">
        <v>17</v>
      </c>
      <c r="C115" t="s">
        <v>2117</v>
      </c>
      <c r="D115" t="s">
        <v>2117</v>
      </c>
      <c r="E115">
        <v>18</v>
      </c>
      <c r="F115">
        <v>15</v>
      </c>
      <c r="G115">
        <v>17.814</v>
      </c>
      <c r="H115">
        <v>0.58099999999999996</v>
      </c>
      <c r="I115">
        <v>6.2779999999999996</v>
      </c>
      <c r="J115">
        <v>-7.4999999999999997E-2</v>
      </c>
      <c r="K115">
        <v>24</v>
      </c>
      <c r="L115">
        <v>74.599999999999994</v>
      </c>
      <c r="M115">
        <v>91.5</v>
      </c>
      <c r="N115">
        <v>75.2</v>
      </c>
      <c r="O115">
        <v>83.1</v>
      </c>
      <c r="P115" t="s">
        <v>2222</v>
      </c>
      <c r="Q115">
        <v>-1.2E-2</v>
      </c>
      <c r="R115">
        <v>1.7999999999999999E-2</v>
      </c>
    </row>
    <row r="116" spans="1:18" x14ac:dyDescent="0.2">
      <c r="A116" t="s">
        <v>2234</v>
      </c>
      <c r="B116" t="s">
        <v>32</v>
      </c>
      <c r="C116" t="s">
        <v>2112</v>
      </c>
      <c r="D116" t="s">
        <v>2113</v>
      </c>
      <c r="E116">
        <v>46</v>
      </c>
      <c r="F116">
        <v>82</v>
      </c>
      <c r="G116">
        <v>15.548999999999999</v>
      </c>
      <c r="H116">
        <v>0.58199999999999996</v>
      </c>
      <c r="I116">
        <v>6.4589999999999996</v>
      </c>
      <c r="J116">
        <v>0.14699999999999999</v>
      </c>
      <c r="K116">
        <v>47.1</v>
      </c>
      <c r="L116">
        <v>96.2</v>
      </c>
      <c r="M116">
        <v>75.400000000000006</v>
      </c>
      <c r="N116">
        <v>75.900000000000006</v>
      </c>
      <c r="O116">
        <v>83.1</v>
      </c>
      <c r="P116" t="s">
        <v>2222</v>
      </c>
      <c r="Q116">
        <v>-0.02</v>
      </c>
      <c r="R116">
        <v>8.0000000000000002E-3</v>
      </c>
    </row>
    <row r="117" spans="1:18" x14ac:dyDescent="0.2">
      <c r="A117" t="s">
        <v>2235</v>
      </c>
      <c r="B117" t="s">
        <v>381</v>
      </c>
      <c r="C117" t="s">
        <v>2123</v>
      </c>
      <c r="D117" t="s">
        <v>2113</v>
      </c>
      <c r="E117">
        <v>12</v>
      </c>
      <c r="F117">
        <v>0</v>
      </c>
      <c r="G117">
        <v>14.583</v>
      </c>
      <c r="H117">
        <v>0.5</v>
      </c>
      <c r="I117">
        <v>6.3170000000000002</v>
      </c>
      <c r="J117">
        <v>0.82499999999999996</v>
      </c>
      <c r="K117">
        <v>95.8</v>
      </c>
      <c r="L117">
        <v>88.5</v>
      </c>
      <c r="M117">
        <v>66.599999999999994</v>
      </c>
      <c r="N117">
        <v>75.8</v>
      </c>
      <c r="O117">
        <v>82.7</v>
      </c>
      <c r="P117" t="s">
        <v>2222</v>
      </c>
      <c r="Q117">
        <v>-0.02</v>
      </c>
      <c r="R117">
        <v>8.0000000000000002E-3</v>
      </c>
    </row>
    <row r="118" spans="1:18" x14ac:dyDescent="0.2">
      <c r="A118" t="s">
        <v>2236</v>
      </c>
      <c r="B118" t="s">
        <v>33</v>
      </c>
      <c r="C118" t="s">
        <v>2130</v>
      </c>
      <c r="D118" t="s">
        <v>2113</v>
      </c>
      <c r="E118">
        <v>27</v>
      </c>
      <c r="F118">
        <v>69</v>
      </c>
      <c r="G118">
        <v>14.257</v>
      </c>
      <c r="H118">
        <v>0.70699999999999996</v>
      </c>
      <c r="I118">
        <v>8.9179999999999993</v>
      </c>
      <c r="J118">
        <v>0.187</v>
      </c>
      <c r="K118">
        <v>50.5</v>
      </c>
      <c r="L118">
        <v>84.4</v>
      </c>
      <c r="M118">
        <v>85.7</v>
      </c>
      <c r="N118">
        <v>90.3</v>
      </c>
      <c r="O118">
        <v>82.7</v>
      </c>
      <c r="P118" t="s">
        <v>2222</v>
      </c>
      <c r="Q118">
        <v>-0.02</v>
      </c>
      <c r="R118">
        <v>8.0000000000000002E-3</v>
      </c>
    </row>
    <row r="119" spans="1:18" x14ac:dyDescent="0.2">
      <c r="A119" t="s">
        <v>2237</v>
      </c>
      <c r="B119" t="s">
        <v>382</v>
      </c>
      <c r="C119" t="s">
        <v>2130</v>
      </c>
      <c r="D119" t="s">
        <v>2113</v>
      </c>
      <c r="E119">
        <v>41</v>
      </c>
      <c r="F119">
        <v>80</v>
      </c>
      <c r="G119">
        <v>15.282</v>
      </c>
      <c r="H119">
        <v>0.57499999999999996</v>
      </c>
      <c r="I119">
        <v>7.4489999999999998</v>
      </c>
      <c r="J119">
        <v>3.4000000000000002E-2</v>
      </c>
      <c r="K119">
        <v>34.5</v>
      </c>
      <c r="L119">
        <v>93.7</v>
      </c>
      <c r="M119">
        <v>74.5</v>
      </c>
      <c r="N119">
        <v>83.4</v>
      </c>
      <c r="O119">
        <v>82.4</v>
      </c>
      <c r="P119" t="s">
        <v>2222</v>
      </c>
      <c r="Q119">
        <v>-0.02</v>
      </c>
      <c r="R119">
        <v>8.0000000000000002E-3</v>
      </c>
    </row>
    <row r="120" spans="1:18" x14ac:dyDescent="0.2">
      <c r="A120" t="s">
        <v>2238</v>
      </c>
      <c r="B120" t="s">
        <v>37</v>
      </c>
      <c r="C120" t="s">
        <v>2112</v>
      </c>
      <c r="D120" t="s">
        <v>2113</v>
      </c>
      <c r="E120">
        <v>36</v>
      </c>
      <c r="F120">
        <v>81</v>
      </c>
      <c r="G120">
        <v>13.582000000000001</v>
      </c>
      <c r="H120">
        <v>0.71899999999999997</v>
      </c>
      <c r="I120">
        <v>9.3170000000000002</v>
      </c>
      <c r="J120">
        <v>0.52300000000000002</v>
      </c>
      <c r="K120">
        <v>83.3</v>
      </c>
      <c r="L120">
        <v>75.400000000000006</v>
      </c>
      <c r="M120">
        <v>87.1</v>
      </c>
      <c r="N120">
        <v>92.6</v>
      </c>
      <c r="O120">
        <v>82.2</v>
      </c>
      <c r="P120" t="s">
        <v>2222</v>
      </c>
      <c r="Q120">
        <v>-0.02</v>
      </c>
      <c r="R120">
        <v>8.0000000000000002E-3</v>
      </c>
    </row>
    <row r="121" spans="1:18" x14ac:dyDescent="0.2">
      <c r="A121" t="s">
        <v>2239</v>
      </c>
      <c r="B121" t="s">
        <v>7</v>
      </c>
      <c r="C121" t="s">
        <v>2112</v>
      </c>
      <c r="D121" t="s">
        <v>2113</v>
      </c>
      <c r="E121">
        <v>37</v>
      </c>
      <c r="F121">
        <v>18</v>
      </c>
      <c r="G121">
        <v>12.975</v>
      </c>
      <c r="H121">
        <v>0.61199999999999999</v>
      </c>
      <c r="I121">
        <v>7.367</v>
      </c>
      <c r="J121">
        <v>0.46200000000000002</v>
      </c>
      <c r="K121">
        <v>77.8</v>
      </c>
      <c r="L121">
        <v>62.6</v>
      </c>
      <c r="M121">
        <v>77.2</v>
      </c>
      <c r="N121">
        <v>83.2</v>
      </c>
      <c r="O121">
        <v>82.2</v>
      </c>
      <c r="P121" t="s">
        <v>2222</v>
      </c>
      <c r="Q121">
        <v>-0.02</v>
      </c>
      <c r="R121">
        <v>8.0000000000000002E-3</v>
      </c>
    </row>
    <row r="122" spans="1:18" x14ac:dyDescent="0.2">
      <c r="A122" t="s">
        <v>2240</v>
      </c>
      <c r="B122" t="s">
        <v>32</v>
      </c>
      <c r="C122" t="s">
        <v>2112</v>
      </c>
      <c r="D122" t="s">
        <v>2113</v>
      </c>
      <c r="E122">
        <v>32</v>
      </c>
      <c r="F122">
        <v>26</v>
      </c>
      <c r="G122">
        <v>13.515000000000001</v>
      </c>
      <c r="H122">
        <v>0.63400000000000001</v>
      </c>
      <c r="I122">
        <v>7.04</v>
      </c>
      <c r="J122">
        <v>-1E-3</v>
      </c>
      <c r="K122">
        <v>29.5</v>
      </c>
      <c r="L122">
        <v>73.099999999999994</v>
      </c>
      <c r="M122">
        <v>79.599999999999994</v>
      </c>
      <c r="N122">
        <v>79.3</v>
      </c>
      <c r="O122">
        <v>82</v>
      </c>
      <c r="P122" t="s">
        <v>2222</v>
      </c>
      <c r="Q122">
        <v>-0.02</v>
      </c>
      <c r="R122">
        <v>8.0000000000000002E-3</v>
      </c>
    </row>
    <row r="123" spans="1:18" x14ac:dyDescent="0.2">
      <c r="A123" t="s">
        <v>2241</v>
      </c>
      <c r="B123" t="s">
        <v>49</v>
      </c>
      <c r="C123" t="s">
        <v>2130</v>
      </c>
      <c r="D123" t="s">
        <v>2113</v>
      </c>
      <c r="E123">
        <v>41</v>
      </c>
      <c r="F123">
        <v>81</v>
      </c>
      <c r="G123">
        <v>13.521000000000001</v>
      </c>
      <c r="H123">
        <v>0.74199999999999999</v>
      </c>
      <c r="I123">
        <v>8.5009999999999994</v>
      </c>
      <c r="J123">
        <v>1.1000000000000001</v>
      </c>
      <c r="K123">
        <v>98.8</v>
      </c>
      <c r="L123">
        <v>73.3</v>
      </c>
      <c r="M123">
        <v>88.3</v>
      </c>
      <c r="N123">
        <v>88.5</v>
      </c>
      <c r="O123">
        <v>81.900000000000006</v>
      </c>
      <c r="P123" t="s">
        <v>2222</v>
      </c>
      <c r="Q123">
        <v>-0.02</v>
      </c>
      <c r="R123">
        <v>8.0000000000000002E-3</v>
      </c>
    </row>
    <row r="124" spans="1:18" x14ac:dyDescent="0.2">
      <c r="A124" t="s">
        <v>2242</v>
      </c>
      <c r="B124" t="s">
        <v>12</v>
      </c>
      <c r="C124" t="s">
        <v>2117</v>
      </c>
      <c r="D124" t="s">
        <v>2117</v>
      </c>
      <c r="E124">
        <v>46</v>
      </c>
      <c r="F124">
        <v>68</v>
      </c>
      <c r="G124">
        <v>19.251000000000001</v>
      </c>
      <c r="H124">
        <v>0.376</v>
      </c>
      <c r="I124">
        <v>4.6059999999999999</v>
      </c>
      <c r="J124">
        <v>0.505</v>
      </c>
      <c r="K124">
        <v>90.4</v>
      </c>
      <c r="L124">
        <v>93.1</v>
      </c>
      <c r="M124">
        <v>75.400000000000006</v>
      </c>
      <c r="N124">
        <v>59.7</v>
      </c>
      <c r="O124">
        <v>81.8</v>
      </c>
      <c r="P124" t="s">
        <v>2222</v>
      </c>
      <c r="Q124">
        <v>-1.2E-2</v>
      </c>
      <c r="R124">
        <v>1.7999999999999999E-2</v>
      </c>
    </row>
    <row r="125" spans="1:18" x14ac:dyDescent="0.2">
      <c r="A125" t="s">
        <v>2243</v>
      </c>
      <c r="B125" t="s">
        <v>48</v>
      </c>
      <c r="C125" t="s">
        <v>2112</v>
      </c>
      <c r="D125" t="s">
        <v>2113</v>
      </c>
      <c r="E125">
        <v>44</v>
      </c>
      <c r="F125">
        <v>76</v>
      </c>
      <c r="G125">
        <v>14.22</v>
      </c>
      <c r="H125">
        <v>0.63200000000000001</v>
      </c>
      <c r="I125">
        <v>8.0909999999999993</v>
      </c>
      <c r="J125">
        <v>0.32200000000000001</v>
      </c>
      <c r="K125">
        <v>62.9</v>
      </c>
      <c r="L125">
        <v>84</v>
      </c>
      <c r="M125">
        <v>79.400000000000006</v>
      </c>
      <c r="N125">
        <v>86.2</v>
      </c>
      <c r="O125">
        <v>81.8</v>
      </c>
      <c r="P125" t="s">
        <v>2222</v>
      </c>
      <c r="Q125">
        <v>-0.02</v>
      </c>
      <c r="R125">
        <v>8.0000000000000002E-3</v>
      </c>
    </row>
    <row r="126" spans="1:18" x14ac:dyDescent="0.2">
      <c r="A126" t="s">
        <v>2244</v>
      </c>
      <c r="B126" t="s">
        <v>23</v>
      </c>
      <c r="C126" t="s">
        <v>2112</v>
      </c>
      <c r="D126" t="s">
        <v>2113</v>
      </c>
      <c r="E126">
        <v>38</v>
      </c>
      <c r="F126">
        <v>64</v>
      </c>
      <c r="G126">
        <v>14.045</v>
      </c>
      <c r="H126">
        <v>0.61699999999999999</v>
      </c>
      <c r="I126">
        <v>8.0280000000000005</v>
      </c>
      <c r="J126">
        <v>0.48399999999999999</v>
      </c>
      <c r="K126">
        <v>79.8</v>
      </c>
      <c r="L126">
        <v>81.2</v>
      </c>
      <c r="M126">
        <v>78</v>
      </c>
      <c r="N126">
        <v>85.8</v>
      </c>
      <c r="O126">
        <v>81.7</v>
      </c>
      <c r="P126" t="s">
        <v>2222</v>
      </c>
      <c r="Q126">
        <v>-0.02</v>
      </c>
      <c r="R126">
        <v>8.0000000000000002E-3</v>
      </c>
    </row>
    <row r="127" spans="1:18" x14ac:dyDescent="0.2">
      <c r="A127" t="s">
        <v>2245</v>
      </c>
      <c r="B127" t="s">
        <v>42</v>
      </c>
      <c r="C127" t="s">
        <v>2112</v>
      </c>
      <c r="D127" t="s">
        <v>2113</v>
      </c>
      <c r="E127">
        <v>47</v>
      </c>
      <c r="F127">
        <v>19</v>
      </c>
      <c r="G127">
        <v>13.586</v>
      </c>
      <c r="H127">
        <v>0.51500000000000001</v>
      </c>
      <c r="I127">
        <v>6.3079999999999998</v>
      </c>
      <c r="J127">
        <v>7.5999999999999998E-2</v>
      </c>
      <c r="K127">
        <v>39.200000000000003</v>
      </c>
      <c r="L127">
        <v>75.599999999999994</v>
      </c>
      <c r="M127">
        <v>68.5</v>
      </c>
      <c r="N127">
        <v>75.5</v>
      </c>
      <c r="O127">
        <v>81.5</v>
      </c>
      <c r="P127" t="s">
        <v>2222</v>
      </c>
      <c r="Q127">
        <v>-0.02</v>
      </c>
      <c r="R127">
        <v>8.0000000000000002E-3</v>
      </c>
    </row>
    <row r="128" spans="1:18" x14ac:dyDescent="0.2">
      <c r="A128" t="s">
        <v>2246</v>
      </c>
      <c r="B128" t="s">
        <v>48</v>
      </c>
      <c r="C128" t="s">
        <v>2123</v>
      </c>
      <c r="D128" t="s">
        <v>2113</v>
      </c>
      <c r="E128">
        <v>45</v>
      </c>
      <c r="F128">
        <v>82</v>
      </c>
      <c r="G128">
        <v>14.170999999999999</v>
      </c>
      <c r="H128">
        <v>0.65700000000000003</v>
      </c>
      <c r="I128">
        <v>8.41</v>
      </c>
      <c r="J128">
        <v>0.246</v>
      </c>
      <c r="K128">
        <v>55.3</v>
      </c>
      <c r="L128">
        <v>83.2</v>
      </c>
      <c r="M128">
        <v>80.8</v>
      </c>
      <c r="N128">
        <v>88.2</v>
      </c>
      <c r="O128">
        <v>81.3</v>
      </c>
      <c r="P128" t="s">
        <v>2222</v>
      </c>
      <c r="Q128">
        <v>-0.02</v>
      </c>
      <c r="R128">
        <v>8.0000000000000002E-3</v>
      </c>
    </row>
    <row r="129" spans="1:18" x14ac:dyDescent="0.2">
      <c r="A129" t="s">
        <v>2247</v>
      </c>
      <c r="B129" t="s">
        <v>30</v>
      </c>
      <c r="C129" t="s">
        <v>2117</v>
      </c>
      <c r="D129" t="s">
        <v>2117</v>
      </c>
      <c r="E129">
        <v>45</v>
      </c>
      <c r="F129">
        <v>78</v>
      </c>
      <c r="G129">
        <v>19.890999999999998</v>
      </c>
      <c r="H129">
        <v>0.28599999999999998</v>
      </c>
      <c r="I129">
        <v>3.55</v>
      </c>
      <c r="J129">
        <v>0.11799999999999999</v>
      </c>
      <c r="K129">
        <v>47.7</v>
      </c>
      <c r="L129">
        <v>97.7</v>
      </c>
      <c r="M129">
        <v>60</v>
      </c>
      <c r="N129">
        <v>45.2</v>
      </c>
      <c r="O129">
        <v>81.3</v>
      </c>
      <c r="P129" t="s">
        <v>2222</v>
      </c>
      <c r="Q129">
        <v>-1.2E-2</v>
      </c>
      <c r="R129">
        <v>1.7999999999999999E-2</v>
      </c>
    </row>
    <row r="130" spans="1:18" x14ac:dyDescent="0.2">
      <c r="A130" t="s">
        <v>2248</v>
      </c>
      <c r="B130" t="s">
        <v>17</v>
      </c>
      <c r="C130" t="s">
        <v>2112</v>
      </c>
      <c r="D130" t="s">
        <v>2113</v>
      </c>
      <c r="E130">
        <v>34</v>
      </c>
      <c r="F130">
        <v>81</v>
      </c>
      <c r="G130">
        <v>15.054</v>
      </c>
      <c r="H130">
        <v>0.52500000000000002</v>
      </c>
      <c r="I130">
        <v>5.6710000000000003</v>
      </c>
      <c r="J130">
        <v>0.40100000000000002</v>
      </c>
      <c r="K130">
        <v>71.900000000000006</v>
      </c>
      <c r="L130">
        <v>92.7</v>
      </c>
      <c r="M130">
        <v>69.5</v>
      </c>
      <c r="N130">
        <v>69.099999999999994</v>
      </c>
      <c r="O130">
        <v>81.3</v>
      </c>
      <c r="P130" t="s">
        <v>2222</v>
      </c>
      <c r="Q130">
        <v>-0.02</v>
      </c>
      <c r="R130">
        <v>8.0000000000000002E-3</v>
      </c>
    </row>
    <row r="131" spans="1:18" x14ac:dyDescent="0.2">
      <c r="A131" t="s">
        <v>2249</v>
      </c>
      <c r="B131" t="s">
        <v>10</v>
      </c>
      <c r="C131" t="s">
        <v>2112</v>
      </c>
      <c r="D131" t="s">
        <v>2113</v>
      </c>
      <c r="E131">
        <v>44</v>
      </c>
      <c r="F131">
        <v>81</v>
      </c>
      <c r="G131">
        <v>14.102</v>
      </c>
      <c r="H131">
        <v>0.65400000000000003</v>
      </c>
      <c r="I131">
        <v>8.2840000000000007</v>
      </c>
      <c r="J131">
        <v>0.309</v>
      </c>
      <c r="K131">
        <v>62</v>
      </c>
      <c r="L131">
        <v>82.2</v>
      </c>
      <c r="M131">
        <v>80.599999999999994</v>
      </c>
      <c r="N131">
        <v>87.4</v>
      </c>
      <c r="O131">
        <v>81.3</v>
      </c>
      <c r="P131" t="s">
        <v>2222</v>
      </c>
      <c r="Q131">
        <v>-0.02</v>
      </c>
      <c r="R131">
        <v>8.0000000000000002E-3</v>
      </c>
    </row>
    <row r="132" spans="1:18" x14ac:dyDescent="0.2">
      <c r="A132" t="s">
        <v>2250</v>
      </c>
      <c r="B132" t="s">
        <v>384</v>
      </c>
      <c r="C132" t="s">
        <v>2112</v>
      </c>
      <c r="D132" t="s">
        <v>2113</v>
      </c>
      <c r="E132">
        <v>37</v>
      </c>
      <c r="F132">
        <v>77</v>
      </c>
      <c r="G132">
        <v>13.525</v>
      </c>
      <c r="H132">
        <v>0.89900000000000002</v>
      </c>
      <c r="I132">
        <v>8.9710000000000001</v>
      </c>
      <c r="J132">
        <v>0.434</v>
      </c>
      <c r="K132">
        <v>75.8</v>
      </c>
      <c r="L132">
        <v>73.7</v>
      </c>
      <c r="M132">
        <v>94.3</v>
      </c>
      <c r="N132">
        <v>90.6</v>
      </c>
      <c r="O132">
        <v>81.2</v>
      </c>
      <c r="P132" t="s">
        <v>2222</v>
      </c>
      <c r="Q132">
        <v>-0.02</v>
      </c>
      <c r="R132">
        <v>8.0000000000000002E-3</v>
      </c>
    </row>
    <row r="133" spans="1:18" x14ac:dyDescent="0.2">
      <c r="A133" t="s">
        <v>2251</v>
      </c>
      <c r="B133" t="s">
        <v>24</v>
      </c>
      <c r="C133" t="s">
        <v>2123</v>
      </c>
      <c r="D133" t="s">
        <v>2113</v>
      </c>
      <c r="E133">
        <v>45</v>
      </c>
      <c r="F133">
        <v>69</v>
      </c>
      <c r="G133">
        <v>14.827999999999999</v>
      </c>
      <c r="H133">
        <v>0.57899999999999996</v>
      </c>
      <c r="I133">
        <v>5.984</v>
      </c>
      <c r="J133">
        <v>0.35499999999999998</v>
      </c>
      <c r="K133">
        <v>67.2</v>
      </c>
      <c r="L133">
        <v>90.5</v>
      </c>
      <c r="M133">
        <v>75.2</v>
      </c>
      <c r="N133">
        <v>71.400000000000006</v>
      </c>
      <c r="O133">
        <v>81.099999999999994</v>
      </c>
      <c r="P133" t="s">
        <v>2222</v>
      </c>
      <c r="Q133">
        <v>-0.02</v>
      </c>
      <c r="R133">
        <v>8.0000000000000002E-3</v>
      </c>
    </row>
    <row r="134" spans="1:18" x14ac:dyDescent="0.2">
      <c r="A134" t="s">
        <v>2252</v>
      </c>
      <c r="B134" t="s">
        <v>23</v>
      </c>
      <c r="C134" t="s">
        <v>2112</v>
      </c>
      <c r="D134" t="s">
        <v>2113</v>
      </c>
      <c r="E134">
        <v>6</v>
      </c>
      <c r="F134">
        <v>41</v>
      </c>
      <c r="G134">
        <v>14.12</v>
      </c>
      <c r="H134">
        <v>0.53500000000000003</v>
      </c>
      <c r="I134">
        <v>6.952</v>
      </c>
      <c r="J134">
        <v>0.78</v>
      </c>
      <c r="K134">
        <v>94.1</v>
      </c>
      <c r="L134">
        <v>82.6</v>
      </c>
      <c r="M134">
        <v>70.900000000000006</v>
      </c>
      <c r="N134">
        <v>78.8</v>
      </c>
      <c r="O134">
        <v>81.099999999999994</v>
      </c>
      <c r="P134" t="s">
        <v>2222</v>
      </c>
      <c r="Q134">
        <v>-0.02</v>
      </c>
      <c r="R134">
        <v>8.0000000000000002E-3</v>
      </c>
    </row>
    <row r="135" spans="1:18" x14ac:dyDescent="0.2">
      <c r="A135" t="s">
        <v>2253</v>
      </c>
      <c r="B135" t="s">
        <v>14</v>
      </c>
      <c r="C135" t="s">
        <v>2123</v>
      </c>
      <c r="D135" t="s">
        <v>2113</v>
      </c>
      <c r="E135">
        <v>41</v>
      </c>
      <c r="F135">
        <v>79</v>
      </c>
      <c r="G135">
        <v>14.477</v>
      </c>
      <c r="H135">
        <v>0.55700000000000005</v>
      </c>
      <c r="I135">
        <v>7.2149999999999999</v>
      </c>
      <c r="J135">
        <v>0.28599999999999998</v>
      </c>
      <c r="K135">
        <v>59.2</v>
      </c>
      <c r="L135">
        <v>87.1</v>
      </c>
      <c r="M135">
        <v>72.7</v>
      </c>
      <c r="N135">
        <v>81.2</v>
      </c>
      <c r="O135">
        <v>80.7</v>
      </c>
      <c r="P135" t="s">
        <v>2222</v>
      </c>
      <c r="Q135">
        <v>-0.02</v>
      </c>
      <c r="R135">
        <v>8.0000000000000002E-3</v>
      </c>
    </row>
    <row r="136" spans="1:18" x14ac:dyDescent="0.2">
      <c r="A136" t="s">
        <v>2254</v>
      </c>
      <c r="B136" t="s">
        <v>39</v>
      </c>
      <c r="C136" t="s">
        <v>2117</v>
      </c>
      <c r="D136" t="s">
        <v>2117</v>
      </c>
      <c r="E136">
        <v>45</v>
      </c>
      <c r="F136">
        <v>80</v>
      </c>
      <c r="G136">
        <v>17.722999999999999</v>
      </c>
      <c r="H136">
        <v>0.63400000000000001</v>
      </c>
      <c r="I136">
        <v>7.2469999999999999</v>
      </c>
      <c r="J136">
        <v>0.51800000000000002</v>
      </c>
      <c r="K136">
        <v>91.9</v>
      </c>
      <c r="L136">
        <v>73.8</v>
      </c>
      <c r="M136">
        <v>93.8</v>
      </c>
      <c r="N136">
        <v>81.5</v>
      </c>
      <c r="O136">
        <v>80.599999999999994</v>
      </c>
      <c r="P136" t="s">
        <v>2222</v>
      </c>
      <c r="Q136">
        <v>-1.2E-2</v>
      </c>
      <c r="R136">
        <v>1.7999999999999999E-2</v>
      </c>
    </row>
    <row r="137" spans="1:18" x14ac:dyDescent="0.2">
      <c r="A137" t="s">
        <v>2255</v>
      </c>
      <c r="B137" t="s">
        <v>19</v>
      </c>
      <c r="C137" t="s">
        <v>2123</v>
      </c>
      <c r="D137" t="s">
        <v>2113</v>
      </c>
      <c r="E137">
        <v>47</v>
      </c>
      <c r="F137">
        <v>79</v>
      </c>
      <c r="G137">
        <v>14.289</v>
      </c>
      <c r="H137">
        <v>0.68</v>
      </c>
      <c r="I137">
        <v>7.4669999999999996</v>
      </c>
      <c r="J137">
        <v>0.152</v>
      </c>
      <c r="K137">
        <v>47.9</v>
      </c>
      <c r="L137">
        <v>84.8</v>
      </c>
      <c r="M137">
        <v>82.6</v>
      </c>
      <c r="N137">
        <v>83.7</v>
      </c>
      <c r="O137">
        <v>80.5</v>
      </c>
      <c r="P137" t="s">
        <v>2222</v>
      </c>
      <c r="Q137">
        <v>-0.02</v>
      </c>
      <c r="R137">
        <v>8.0000000000000002E-3</v>
      </c>
    </row>
    <row r="138" spans="1:18" x14ac:dyDescent="0.2">
      <c r="A138" t="s">
        <v>2256</v>
      </c>
      <c r="B138" t="s">
        <v>21</v>
      </c>
      <c r="C138" t="s">
        <v>2112</v>
      </c>
      <c r="D138" t="s">
        <v>2113</v>
      </c>
      <c r="E138">
        <v>30</v>
      </c>
      <c r="F138">
        <v>68</v>
      </c>
      <c r="G138">
        <v>14.055999999999999</v>
      </c>
      <c r="H138">
        <v>0.80300000000000005</v>
      </c>
      <c r="I138">
        <v>9.2989999999999995</v>
      </c>
      <c r="J138">
        <v>1.0999999999999999E-2</v>
      </c>
      <c r="K138">
        <v>30.3</v>
      </c>
      <c r="L138">
        <v>81.400000000000006</v>
      </c>
      <c r="M138">
        <v>91.1</v>
      </c>
      <c r="N138">
        <v>92.5</v>
      </c>
      <c r="O138">
        <v>80.5</v>
      </c>
      <c r="P138" t="s">
        <v>2222</v>
      </c>
      <c r="Q138">
        <v>-0.02</v>
      </c>
      <c r="R138">
        <v>8.0000000000000002E-3</v>
      </c>
    </row>
    <row r="139" spans="1:18" x14ac:dyDescent="0.2">
      <c r="A139" t="s">
        <v>2257</v>
      </c>
      <c r="B139" t="s">
        <v>22</v>
      </c>
      <c r="C139" t="s">
        <v>2123</v>
      </c>
      <c r="D139" t="s">
        <v>2113</v>
      </c>
      <c r="E139">
        <v>41</v>
      </c>
      <c r="F139">
        <v>81</v>
      </c>
      <c r="G139">
        <v>13.907</v>
      </c>
      <c r="H139">
        <v>0.57099999999999995</v>
      </c>
      <c r="I139">
        <v>8.9779999999999998</v>
      </c>
      <c r="J139">
        <v>0.35499999999999998</v>
      </c>
      <c r="K139">
        <v>67.2</v>
      </c>
      <c r="L139">
        <v>79.8</v>
      </c>
      <c r="M139">
        <v>74.099999999999994</v>
      </c>
      <c r="N139">
        <v>90.7</v>
      </c>
      <c r="O139">
        <v>80.400000000000006</v>
      </c>
      <c r="P139" t="s">
        <v>2222</v>
      </c>
      <c r="Q139">
        <v>-0.02</v>
      </c>
      <c r="R139">
        <v>8.0000000000000002E-3</v>
      </c>
    </row>
    <row r="140" spans="1:18" x14ac:dyDescent="0.2">
      <c r="A140" t="s">
        <v>2258</v>
      </c>
      <c r="B140" t="s">
        <v>19</v>
      </c>
      <c r="C140" t="s">
        <v>2130</v>
      </c>
      <c r="D140" t="s">
        <v>2113</v>
      </c>
      <c r="E140">
        <v>47</v>
      </c>
      <c r="F140">
        <v>0</v>
      </c>
      <c r="G140">
        <v>12.176</v>
      </c>
      <c r="H140">
        <v>0.78300000000000003</v>
      </c>
      <c r="I140">
        <v>8.593</v>
      </c>
      <c r="J140">
        <v>0.65300000000000002</v>
      </c>
      <c r="K140">
        <v>90.3</v>
      </c>
      <c r="L140">
        <v>49.9</v>
      </c>
      <c r="M140">
        <v>89.9</v>
      </c>
      <c r="N140">
        <v>89</v>
      </c>
      <c r="O140">
        <v>80.2</v>
      </c>
      <c r="P140" t="s">
        <v>2222</v>
      </c>
      <c r="Q140">
        <v>-0.02</v>
      </c>
      <c r="R140">
        <v>8.0000000000000002E-3</v>
      </c>
    </row>
    <row r="141" spans="1:18" x14ac:dyDescent="0.2">
      <c r="A141" t="s">
        <v>2259</v>
      </c>
      <c r="B141" t="s">
        <v>5</v>
      </c>
      <c r="C141" t="s">
        <v>2130</v>
      </c>
      <c r="D141" t="s">
        <v>2113</v>
      </c>
      <c r="E141">
        <v>43</v>
      </c>
      <c r="F141">
        <v>82</v>
      </c>
      <c r="G141">
        <v>14.026999999999999</v>
      </c>
      <c r="H141">
        <v>0.68899999999999995</v>
      </c>
      <c r="I141">
        <v>8.0589999999999993</v>
      </c>
      <c r="J141">
        <v>0.23499999999999999</v>
      </c>
      <c r="K141">
        <v>54.5</v>
      </c>
      <c r="L141">
        <v>80.8</v>
      </c>
      <c r="M141">
        <v>84.4</v>
      </c>
      <c r="N141">
        <v>86</v>
      </c>
      <c r="O141">
        <v>80</v>
      </c>
      <c r="P141" t="s">
        <v>2222</v>
      </c>
      <c r="Q141">
        <v>-0.02</v>
      </c>
      <c r="R141">
        <v>8.0000000000000002E-3</v>
      </c>
    </row>
    <row r="142" spans="1:18" x14ac:dyDescent="0.2">
      <c r="A142" t="s">
        <v>2260</v>
      </c>
      <c r="B142" t="s">
        <v>48</v>
      </c>
      <c r="C142" t="s">
        <v>2130</v>
      </c>
      <c r="D142" t="s">
        <v>2113</v>
      </c>
      <c r="E142">
        <v>43</v>
      </c>
      <c r="F142">
        <v>77</v>
      </c>
      <c r="G142">
        <v>13.569000000000001</v>
      </c>
      <c r="H142">
        <v>0.69499999999999995</v>
      </c>
      <c r="I142">
        <v>8.9090000000000007</v>
      </c>
      <c r="J142">
        <v>0.40600000000000003</v>
      </c>
      <c r="K142">
        <v>72.400000000000006</v>
      </c>
      <c r="L142">
        <v>74.900000000000006</v>
      </c>
      <c r="M142">
        <v>84.8</v>
      </c>
      <c r="N142">
        <v>90.2</v>
      </c>
      <c r="O142">
        <v>80</v>
      </c>
      <c r="P142" t="s">
        <v>2222</v>
      </c>
      <c r="Q142">
        <v>-0.02</v>
      </c>
      <c r="R142">
        <v>8.0000000000000002E-3</v>
      </c>
    </row>
    <row r="143" spans="1:18" x14ac:dyDescent="0.2">
      <c r="A143" t="s">
        <v>2261</v>
      </c>
      <c r="B143" t="s">
        <v>21</v>
      </c>
      <c r="C143" t="s">
        <v>2117</v>
      </c>
      <c r="D143" t="s">
        <v>2117</v>
      </c>
      <c r="E143">
        <v>45</v>
      </c>
      <c r="F143">
        <v>74</v>
      </c>
      <c r="G143">
        <v>18.268000000000001</v>
      </c>
      <c r="H143">
        <v>0.41099999999999998</v>
      </c>
      <c r="I143">
        <v>4.7590000000000003</v>
      </c>
      <c r="J143">
        <v>-0.01</v>
      </c>
      <c r="K143">
        <v>33.1</v>
      </c>
      <c r="L143">
        <v>83.1</v>
      </c>
      <c r="M143">
        <v>80.400000000000006</v>
      </c>
      <c r="N143">
        <v>61.6</v>
      </c>
      <c r="O143">
        <v>79.5</v>
      </c>
      <c r="P143" t="s">
        <v>2222</v>
      </c>
      <c r="Q143">
        <v>-1.2E-2</v>
      </c>
      <c r="R143">
        <v>1.7999999999999999E-2</v>
      </c>
    </row>
    <row r="144" spans="1:18" x14ac:dyDescent="0.2">
      <c r="A144" t="s">
        <v>2262</v>
      </c>
      <c r="B144" t="s">
        <v>17</v>
      </c>
      <c r="C144" t="s">
        <v>2117</v>
      </c>
      <c r="D144" t="s">
        <v>2117</v>
      </c>
      <c r="E144">
        <v>47</v>
      </c>
      <c r="F144">
        <v>65</v>
      </c>
      <c r="G144">
        <v>18.097999999999999</v>
      </c>
      <c r="H144">
        <v>0.39200000000000002</v>
      </c>
      <c r="I144">
        <v>4.2320000000000002</v>
      </c>
      <c r="J144">
        <v>0.35499999999999998</v>
      </c>
      <c r="K144">
        <v>78.5</v>
      </c>
      <c r="L144">
        <v>78.099999999999994</v>
      </c>
      <c r="M144">
        <v>77.7</v>
      </c>
      <c r="N144">
        <v>54.4</v>
      </c>
      <c r="O144">
        <v>79.400000000000006</v>
      </c>
      <c r="P144" t="s">
        <v>2222</v>
      </c>
      <c r="Q144">
        <v>-1.2E-2</v>
      </c>
      <c r="R144">
        <v>1.7999999999999999E-2</v>
      </c>
    </row>
    <row r="145" spans="1:18" x14ac:dyDescent="0.2">
      <c r="A145" t="s">
        <v>2263</v>
      </c>
      <c r="B145" t="s">
        <v>42</v>
      </c>
      <c r="C145" t="s">
        <v>2112</v>
      </c>
      <c r="D145" t="s">
        <v>2113</v>
      </c>
      <c r="E145">
        <v>39</v>
      </c>
      <c r="F145">
        <v>73</v>
      </c>
      <c r="G145">
        <v>13.496</v>
      </c>
      <c r="H145">
        <v>0.68500000000000005</v>
      </c>
      <c r="I145">
        <v>8.3870000000000005</v>
      </c>
      <c r="J145">
        <v>0.58199999999999996</v>
      </c>
      <c r="K145">
        <v>88.1</v>
      </c>
      <c r="L145">
        <v>72.099999999999994</v>
      </c>
      <c r="M145">
        <v>83.2</v>
      </c>
      <c r="N145">
        <v>87.9</v>
      </c>
      <c r="O145">
        <v>79.3</v>
      </c>
      <c r="P145" t="s">
        <v>2222</v>
      </c>
      <c r="Q145">
        <v>-0.02</v>
      </c>
      <c r="R145">
        <v>8.0000000000000002E-3</v>
      </c>
    </row>
    <row r="146" spans="1:18" x14ac:dyDescent="0.2">
      <c r="A146" t="s">
        <v>2264</v>
      </c>
      <c r="B146" t="s">
        <v>37</v>
      </c>
      <c r="C146" t="s">
        <v>2123</v>
      </c>
      <c r="D146" t="s">
        <v>2113</v>
      </c>
      <c r="E146">
        <v>40</v>
      </c>
      <c r="F146">
        <v>43</v>
      </c>
      <c r="G146">
        <v>13.914</v>
      </c>
      <c r="H146">
        <v>0.625</v>
      </c>
      <c r="I146">
        <v>8.0980000000000008</v>
      </c>
      <c r="J146">
        <v>0.25800000000000001</v>
      </c>
      <c r="K146">
        <v>56.4</v>
      </c>
      <c r="L146">
        <v>80</v>
      </c>
      <c r="M146">
        <v>78.8</v>
      </c>
      <c r="N146">
        <v>86.4</v>
      </c>
      <c r="O146">
        <v>79</v>
      </c>
      <c r="P146" t="s">
        <v>2222</v>
      </c>
      <c r="Q146">
        <v>-0.02</v>
      </c>
      <c r="R146">
        <v>8.0000000000000002E-3</v>
      </c>
    </row>
    <row r="147" spans="1:18" x14ac:dyDescent="0.2">
      <c r="A147" t="s">
        <v>2265</v>
      </c>
      <c r="B147" t="s">
        <v>12</v>
      </c>
      <c r="C147" t="s">
        <v>2117</v>
      </c>
      <c r="D147" t="s">
        <v>2117</v>
      </c>
      <c r="E147">
        <v>47</v>
      </c>
      <c r="F147">
        <v>78</v>
      </c>
      <c r="G147">
        <v>18.526</v>
      </c>
      <c r="H147">
        <v>0.36099999999999999</v>
      </c>
      <c r="I147">
        <v>4.4219999999999997</v>
      </c>
      <c r="J147">
        <v>4.8000000000000001E-2</v>
      </c>
      <c r="K147">
        <v>38.5</v>
      </c>
      <c r="L147">
        <v>85.4</v>
      </c>
      <c r="M147">
        <v>73.099999999999994</v>
      </c>
      <c r="N147">
        <v>57.4</v>
      </c>
      <c r="O147">
        <v>79</v>
      </c>
      <c r="P147" t="s">
        <v>2222</v>
      </c>
      <c r="Q147">
        <v>-1.2E-2</v>
      </c>
      <c r="R147">
        <v>1.7999999999999999E-2</v>
      </c>
    </row>
    <row r="148" spans="1:18" x14ac:dyDescent="0.2">
      <c r="A148" t="s">
        <v>2266</v>
      </c>
      <c r="B148" t="s">
        <v>10</v>
      </c>
      <c r="C148" t="s">
        <v>2117</v>
      </c>
      <c r="D148" t="s">
        <v>2117</v>
      </c>
      <c r="E148">
        <v>45</v>
      </c>
      <c r="F148">
        <v>80</v>
      </c>
      <c r="G148">
        <v>18.161000000000001</v>
      </c>
      <c r="H148">
        <v>0.33500000000000002</v>
      </c>
      <c r="I148">
        <v>4.2380000000000004</v>
      </c>
      <c r="J148">
        <v>0.36499999999999999</v>
      </c>
      <c r="K148">
        <v>79.599999999999994</v>
      </c>
      <c r="L148">
        <v>79.599999999999994</v>
      </c>
      <c r="M148">
        <v>67.7</v>
      </c>
      <c r="N148">
        <v>54.6</v>
      </c>
      <c r="O148">
        <v>78.7</v>
      </c>
      <c r="P148" t="s">
        <v>2222</v>
      </c>
      <c r="Q148">
        <v>-1.2E-2</v>
      </c>
      <c r="R148">
        <v>1.7999999999999999E-2</v>
      </c>
    </row>
    <row r="149" spans="1:18" x14ac:dyDescent="0.2">
      <c r="A149" t="s">
        <v>2267</v>
      </c>
      <c r="B149" t="s">
        <v>18</v>
      </c>
      <c r="C149" t="s">
        <v>2117</v>
      </c>
      <c r="D149" t="s">
        <v>2117</v>
      </c>
      <c r="E149">
        <v>44</v>
      </c>
      <c r="F149">
        <v>66</v>
      </c>
      <c r="G149">
        <v>18.526</v>
      </c>
      <c r="H149">
        <v>0.32900000000000001</v>
      </c>
      <c r="I149">
        <v>3.9020000000000001</v>
      </c>
      <c r="J149">
        <v>0.248</v>
      </c>
      <c r="K149">
        <v>66.2</v>
      </c>
      <c r="L149">
        <v>85</v>
      </c>
      <c r="M149">
        <v>65.400000000000006</v>
      </c>
      <c r="N149">
        <v>49.7</v>
      </c>
      <c r="O149">
        <v>78.5</v>
      </c>
      <c r="P149" t="s">
        <v>2222</v>
      </c>
      <c r="Q149">
        <v>-1.2E-2</v>
      </c>
      <c r="R149">
        <v>1.7999999999999999E-2</v>
      </c>
    </row>
    <row r="150" spans="1:18" x14ac:dyDescent="0.2">
      <c r="A150" t="s">
        <v>2268</v>
      </c>
      <c r="B150" t="s">
        <v>20</v>
      </c>
      <c r="C150" t="s">
        <v>2123</v>
      </c>
      <c r="D150" t="s">
        <v>2113</v>
      </c>
      <c r="E150">
        <v>47</v>
      </c>
      <c r="F150">
        <v>82</v>
      </c>
      <c r="G150">
        <v>14.694000000000001</v>
      </c>
      <c r="H150">
        <v>0.48099999999999998</v>
      </c>
      <c r="I150">
        <v>6.1</v>
      </c>
      <c r="J150">
        <v>0.28399999999999997</v>
      </c>
      <c r="K150">
        <v>59</v>
      </c>
      <c r="L150">
        <v>89.5</v>
      </c>
      <c r="M150">
        <v>63.8</v>
      </c>
      <c r="N150">
        <v>73</v>
      </c>
      <c r="O150">
        <v>78.5</v>
      </c>
      <c r="P150" t="s">
        <v>2222</v>
      </c>
      <c r="Q150">
        <v>-0.02</v>
      </c>
      <c r="R150">
        <v>8.0000000000000002E-3</v>
      </c>
    </row>
    <row r="151" spans="1:18" x14ac:dyDescent="0.2">
      <c r="A151" t="s">
        <v>2269</v>
      </c>
      <c r="B151" t="s">
        <v>17</v>
      </c>
      <c r="C151" t="s">
        <v>2117</v>
      </c>
      <c r="D151" t="s">
        <v>2117</v>
      </c>
      <c r="E151">
        <v>47</v>
      </c>
      <c r="F151">
        <v>76</v>
      </c>
      <c r="G151">
        <v>18.899999999999999</v>
      </c>
      <c r="H151">
        <v>0.33200000000000002</v>
      </c>
      <c r="I151">
        <v>3.5859999999999999</v>
      </c>
      <c r="J151">
        <v>0.1</v>
      </c>
      <c r="K151">
        <v>46.9</v>
      </c>
      <c r="L151">
        <v>90</v>
      </c>
      <c r="M151">
        <v>66.900000000000006</v>
      </c>
      <c r="N151">
        <v>45.7</v>
      </c>
      <c r="O151">
        <v>78.3</v>
      </c>
      <c r="P151" t="s">
        <v>2222</v>
      </c>
      <c r="Q151">
        <v>-1.2E-2</v>
      </c>
      <c r="R151">
        <v>1.7999999999999999E-2</v>
      </c>
    </row>
    <row r="152" spans="1:18" x14ac:dyDescent="0.2">
      <c r="A152" t="s">
        <v>2270</v>
      </c>
      <c r="B152" t="s">
        <v>15</v>
      </c>
      <c r="C152" t="s">
        <v>2117</v>
      </c>
      <c r="D152" t="s">
        <v>2117</v>
      </c>
      <c r="E152">
        <v>47</v>
      </c>
      <c r="F152">
        <v>77</v>
      </c>
      <c r="G152">
        <v>17.622</v>
      </c>
      <c r="H152">
        <v>0.66200000000000003</v>
      </c>
      <c r="I152">
        <v>7.8789999999999996</v>
      </c>
      <c r="J152">
        <v>0.28199999999999997</v>
      </c>
      <c r="K152">
        <v>69.599999999999994</v>
      </c>
      <c r="L152">
        <v>71.2</v>
      </c>
      <c r="M152">
        <v>95.4</v>
      </c>
      <c r="N152">
        <v>85.2</v>
      </c>
      <c r="O152">
        <v>78.099999999999994</v>
      </c>
      <c r="P152" t="s">
        <v>2222</v>
      </c>
      <c r="Q152">
        <v>-1.2E-2</v>
      </c>
      <c r="R152">
        <v>1.7999999999999999E-2</v>
      </c>
    </row>
    <row r="153" spans="1:18" x14ac:dyDescent="0.2">
      <c r="A153" t="s">
        <v>2271</v>
      </c>
      <c r="B153" t="s">
        <v>381</v>
      </c>
      <c r="C153" t="s">
        <v>2112</v>
      </c>
      <c r="D153" t="s">
        <v>2113</v>
      </c>
      <c r="E153">
        <v>33</v>
      </c>
      <c r="F153">
        <v>74</v>
      </c>
      <c r="G153">
        <v>13.778</v>
      </c>
      <c r="H153">
        <v>0.68600000000000005</v>
      </c>
      <c r="I153">
        <v>8.6639999999999997</v>
      </c>
      <c r="J153">
        <v>0.10299999999999999</v>
      </c>
      <c r="K153">
        <v>42</v>
      </c>
      <c r="L153">
        <v>78</v>
      </c>
      <c r="M153">
        <v>83.4</v>
      </c>
      <c r="N153">
        <v>89.3</v>
      </c>
      <c r="O153">
        <v>78</v>
      </c>
      <c r="P153" t="s">
        <v>2222</v>
      </c>
      <c r="Q153">
        <v>-0.02</v>
      </c>
      <c r="R153">
        <v>8.0000000000000002E-3</v>
      </c>
    </row>
    <row r="154" spans="1:18" x14ac:dyDescent="0.2">
      <c r="A154" t="s">
        <v>2272</v>
      </c>
      <c r="B154" t="s">
        <v>24</v>
      </c>
      <c r="C154" t="s">
        <v>2117</v>
      </c>
      <c r="D154" t="s">
        <v>2117</v>
      </c>
      <c r="E154">
        <v>40</v>
      </c>
      <c r="F154">
        <v>76</v>
      </c>
      <c r="G154">
        <v>18.253</v>
      </c>
      <c r="H154">
        <v>0.38600000000000001</v>
      </c>
      <c r="I154">
        <v>3.9929999999999999</v>
      </c>
      <c r="J154">
        <v>0.14799999999999999</v>
      </c>
      <c r="K154">
        <v>51.2</v>
      </c>
      <c r="L154">
        <v>82.7</v>
      </c>
      <c r="M154">
        <v>77.3</v>
      </c>
      <c r="N154">
        <v>51.3</v>
      </c>
      <c r="O154">
        <v>78</v>
      </c>
      <c r="P154" t="s">
        <v>2222</v>
      </c>
      <c r="Q154">
        <v>-1.2E-2</v>
      </c>
      <c r="R154">
        <v>1.7999999999999999E-2</v>
      </c>
    </row>
    <row r="155" spans="1:18" x14ac:dyDescent="0.2">
      <c r="A155" t="s">
        <v>2273</v>
      </c>
      <c r="B155" t="s">
        <v>48</v>
      </c>
      <c r="C155" t="s">
        <v>2117</v>
      </c>
      <c r="D155" t="s">
        <v>2117</v>
      </c>
      <c r="E155">
        <v>46</v>
      </c>
      <c r="F155">
        <v>75</v>
      </c>
      <c r="G155">
        <v>17.686</v>
      </c>
      <c r="H155">
        <v>0.51700000000000002</v>
      </c>
      <c r="I155">
        <v>6.6289999999999996</v>
      </c>
      <c r="J155">
        <v>0.51</v>
      </c>
      <c r="K155">
        <v>91.2</v>
      </c>
      <c r="L155">
        <v>72.7</v>
      </c>
      <c r="M155">
        <v>88.1</v>
      </c>
      <c r="N155">
        <v>76.8</v>
      </c>
      <c r="O155">
        <v>77.900000000000006</v>
      </c>
      <c r="P155" t="s">
        <v>2222</v>
      </c>
      <c r="Q155">
        <v>-1.2E-2</v>
      </c>
      <c r="R155">
        <v>1.7999999999999999E-2</v>
      </c>
    </row>
    <row r="156" spans="1:18" x14ac:dyDescent="0.2">
      <c r="A156" t="s">
        <v>2274</v>
      </c>
      <c r="B156" t="s">
        <v>15</v>
      </c>
      <c r="C156" t="s">
        <v>2117</v>
      </c>
      <c r="D156" t="s">
        <v>2117</v>
      </c>
      <c r="E156">
        <v>47</v>
      </c>
      <c r="F156">
        <v>35</v>
      </c>
      <c r="G156">
        <v>18.146000000000001</v>
      </c>
      <c r="H156">
        <v>0.39500000000000002</v>
      </c>
      <c r="I156">
        <v>4.6989999999999998</v>
      </c>
      <c r="J156">
        <v>8.6999999999999994E-2</v>
      </c>
      <c r="K156">
        <v>44.6</v>
      </c>
      <c r="L156">
        <v>78.8</v>
      </c>
      <c r="M156">
        <v>78.099999999999994</v>
      </c>
      <c r="N156">
        <v>60.4</v>
      </c>
      <c r="O156">
        <v>77.8</v>
      </c>
      <c r="P156" t="s">
        <v>2222</v>
      </c>
      <c r="Q156">
        <v>-1.2E-2</v>
      </c>
      <c r="R156">
        <v>1.7999999999999999E-2</v>
      </c>
    </row>
    <row r="157" spans="1:18" x14ac:dyDescent="0.2">
      <c r="A157" t="s">
        <v>2275</v>
      </c>
      <c r="B157" t="s">
        <v>33</v>
      </c>
      <c r="C157" t="s">
        <v>2117</v>
      </c>
      <c r="D157" t="s">
        <v>2117</v>
      </c>
      <c r="E157">
        <v>42</v>
      </c>
      <c r="F157">
        <v>50</v>
      </c>
      <c r="G157">
        <v>18.885999999999999</v>
      </c>
      <c r="H157">
        <v>0.33700000000000002</v>
      </c>
      <c r="I157">
        <v>4.25</v>
      </c>
      <c r="J157">
        <v>0.503</v>
      </c>
      <c r="K157">
        <v>89.6</v>
      </c>
      <c r="L157">
        <v>89.6</v>
      </c>
      <c r="M157">
        <v>68.099999999999994</v>
      </c>
      <c r="N157">
        <v>54.8</v>
      </c>
      <c r="O157">
        <v>77.7</v>
      </c>
      <c r="P157" t="s">
        <v>2222</v>
      </c>
      <c r="Q157">
        <v>-1.2E-2</v>
      </c>
      <c r="R157">
        <v>1.7999999999999999E-2</v>
      </c>
    </row>
    <row r="158" spans="1:18" x14ac:dyDescent="0.2">
      <c r="A158" t="s">
        <v>2276</v>
      </c>
      <c r="B158" t="s">
        <v>10</v>
      </c>
      <c r="C158" t="s">
        <v>2112</v>
      </c>
      <c r="D158" t="s">
        <v>2113</v>
      </c>
      <c r="E158">
        <v>45</v>
      </c>
      <c r="F158">
        <v>76</v>
      </c>
      <c r="G158">
        <v>13.702</v>
      </c>
      <c r="H158">
        <v>0.66300000000000003</v>
      </c>
      <c r="I158">
        <v>8.3930000000000007</v>
      </c>
      <c r="J158">
        <v>0.17799999999999999</v>
      </c>
      <c r="K158">
        <v>50</v>
      </c>
      <c r="L158">
        <v>77</v>
      </c>
      <c r="M158">
        <v>81.2</v>
      </c>
      <c r="N158">
        <v>88.1</v>
      </c>
      <c r="O158">
        <v>77.7</v>
      </c>
      <c r="P158" t="s">
        <v>2222</v>
      </c>
      <c r="Q158">
        <v>-0.02</v>
      </c>
      <c r="R158">
        <v>8.0000000000000002E-3</v>
      </c>
    </row>
    <row r="159" spans="1:18" x14ac:dyDescent="0.2">
      <c r="A159" t="s">
        <v>2277</v>
      </c>
      <c r="B159" t="s">
        <v>42</v>
      </c>
      <c r="C159" t="s">
        <v>2123</v>
      </c>
      <c r="D159" t="s">
        <v>2113</v>
      </c>
      <c r="E159">
        <v>47</v>
      </c>
      <c r="F159">
        <v>69</v>
      </c>
      <c r="G159">
        <v>13.231</v>
      </c>
      <c r="H159">
        <v>0.73599999999999999</v>
      </c>
      <c r="I159">
        <v>9.0060000000000002</v>
      </c>
      <c r="J159">
        <v>0.5</v>
      </c>
      <c r="K159">
        <v>81.400000000000006</v>
      </c>
      <c r="L159">
        <v>67.099999999999994</v>
      </c>
      <c r="M159">
        <v>87.9</v>
      </c>
      <c r="N159">
        <v>90.9</v>
      </c>
      <c r="O159">
        <v>77.599999999999994</v>
      </c>
      <c r="P159" t="s">
        <v>2222</v>
      </c>
      <c r="Q159">
        <v>-0.02</v>
      </c>
      <c r="R159">
        <v>8.0000000000000002E-3</v>
      </c>
    </row>
    <row r="160" spans="1:18" x14ac:dyDescent="0.2">
      <c r="A160" t="s">
        <v>2278</v>
      </c>
      <c r="B160" t="s">
        <v>381</v>
      </c>
      <c r="C160" t="s">
        <v>2112</v>
      </c>
      <c r="D160" t="s">
        <v>2113</v>
      </c>
      <c r="E160">
        <v>45</v>
      </c>
      <c r="F160">
        <v>77</v>
      </c>
      <c r="G160">
        <v>14.416</v>
      </c>
      <c r="H160">
        <v>0.49099999999999999</v>
      </c>
      <c r="I160">
        <v>6.1980000000000004</v>
      </c>
      <c r="J160">
        <v>0.28899999999999998</v>
      </c>
      <c r="K160">
        <v>59.6</v>
      </c>
      <c r="L160">
        <v>86.5</v>
      </c>
      <c r="M160">
        <v>65.3</v>
      </c>
      <c r="N160">
        <v>74.3</v>
      </c>
      <c r="O160">
        <v>77.599999999999994</v>
      </c>
      <c r="P160" t="s">
        <v>2222</v>
      </c>
      <c r="Q160">
        <v>-0.02</v>
      </c>
      <c r="R160">
        <v>8.0000000000000002E-3</v>
      </c>
    </row>
    <row r="161" spans="1:18" x14ac:dyDescent="0.2">
      <c r="A161" t="s">
        <v>2279</v>
      </c>
      <c r="B161" t="s">
        <v>39</v>
      </c>
      <c r="C161" t="s">
        <v>2117</v>
      </c>
      <c r="D161" t="s">
        <v>2117</v>
      </c>
      <c r="E161">
        <v>30</v>
      </c>
      <c r="F161">
        <v>80</v>
      </c>
      <c r="G161">
        <v>17.920000000000002</v>
      </c>
      <c r="H161">
        <v>0.48699999999999999</v>
      </c>
      <c r="I161">
        <v>5.5609999999999999</v>
      </c>
      <c r="J161">
        <v>0.5</v>
      </c>
      <c r="K161">
        <v>89.2</v>
      </c>
      <c r="L161">
        <v>76.5</v>
      </c>
      <c r="M161">
        <v>86.2</v>
      </c>
      <c r="N161">
        <v>68.5</v>
      </c>
      <c r="O161">
        <v>77.2</v>
      </c>
      <c r="P161" t="s">
        <v>2222</v>
      </c>
      <c r="Q161">
        <v>-1.2E-2</v>
      </c>
      <c r="R161">
        <v>1.7999999999999999E-2</v>
      </c>
    </row>
    <row r="162" spans="1:18" x14ac:dyDescent="0.2">
      <c r="A162" t="s">
        <v>2280</v>
      </c>
      <c r="B162" t="s">
        <v>25</v>
      </c>
      <c r="C162" t="s">
        <v>2112</v>
      </c>
      <c r="D162" t="s">
        <v>2113</v>
      </c>
      <c r="E162">
        <v>44</v>
      </c>
      <c r="F162">
        <v>73</v>
      </c>
      <c r="G162">
        <v>13.318</v>
      </c>
      <c r="H162">
        <v>0.745</v>
      </c>
      <c r="I162">
        <v>7.7869999999999999</v>
      </c>
      <c r="J162">
        <v>0.55800000000000005</v>
      </c>
      <c r="K162">
        <v>86.3</v>
      </c>
      <c r="L162">
        <v>68.3</v>
      </c>
      <c r="M162">
        <v>88.7</v>
      </c>
      <c r="N162">
        <v>84.6</v>
      </c>
      <c r="O162">
        <v>77.2</v>
      </c>
      <c r="P162" t="s">
        <v>2222</v>
      </c>
      <c r="Q162">
        <v>-0.02</v>
      </c>
      <c r="R162">
        <v>8.0000000000000002E-3</v>
      </c>
    </row>
    <row r="163" spans="1:18" x14ac:dyDescent="0.2">
      <c r="A163" t="s">
        <v>2281</v>
      </c>
      <c r="B163" t="s">
        <v>12</v>
      </c>
      <c r="C163" t="s">
        <v>2130</v>
      </c>
      <c r="D163" t="s">
        <v>2113</v>
      </c>
      <c r="E163">
        <v>37</v>
      </c>
      <c r="F163">
        <v>82</v>
      </c>
      <c r="G163">
        <v>13.342000000000001</v>
      </c>
      <c r="H163">
        <v>0.64</v>
      </c>
      <c r="I163">
        <v>7.8410000000000002</v>
      </c>
      <c r="J163">
        <v>0.81799999999999995</v>
      </c>
      <c r="K163">
        <v>95.2</v>
      </c>
      <c r="L163">
        <v>68.7</v>
      </c>
      <c r="M163">
        <v>79.8</v>
      </c>
      <c r="N163">
        <v>84.9</v>
      </c>
      <c r="O163">
        <v>77.099999999999994</v>
      </c>
      <c r="P163" t="s">
        <v>2222</v>
      </c>
      <c r="Q163">
        <v>-0.02</v>
      </c>
      <c r="R163">
        <v>8.0000000000000002E-3</v>
      </c>
    </row>
    <row r="164" spans="1:18" x14ac:dyDescent="0.2">
      <c r="A164" t="s">
        <v>2282</v>
      </c>
      <c r="B164" t="s">
        <v>383</v>
      </c>
      <c r="C164" t="s">
        <v>2112</v>
      </c>
      <c r="D164" t="s">
        <v>2113</v>
      </c>
      <c r="E164">
        <v>37</v>
      </c>
      <c r="F164">
        <v>81</v>
      </c>
      <c r="G164">
        <v>13.528</v>
      </c>
      <c r="H164">
        <v>0.61499999999999999</v>
      </c>
      <c r="I164">
        <v>8.2260000000000009</v>
      </c>
      <c r="J164">
        <v>0.34799999999999998</v>
      </c>
      <c r="K164">
        <v>66.099999999999994</v>
      </c>
      <c r="L164">
        <v>74.099999999999994</v>
      </c>
      <c r="M164">
        <v>77.400000000000006</v>
      </c>
      <c r="N164">
        <v>87</v>
      </c>
      <c r="O164">
        <v>77</v>
      </c>
      <c r="P164" t="s">
        <v>2222</v>
      </c>
      <c r="Q164">
        <v>-0.02</v>
      </c>
      <c r="R164">
        <v>8.0000000000000002E-3</v>
      </c>
    </row>
    <row r="165" spans="1:18" x14ac:dyDescent="0.2">
      <c r="A165" t="s">
        <v>2283</v>
      </c>
      <c r="B165" t="s">
        <v>25</v>
      </c>
      <c r="C165" t="s">
        <v>2130</v>
      </c>
      <c r="D165" t="s">
        <v>2113</v>
      </c>
      <c r="E165">
        <v>44</v>
      </c>
      <c r="F165">
        <v>82</v>
      </c>
      <c r="G165">
        <v>13.481</v>
      </c>
      <c r="H165">
        <v>0.66300000000000003</v>
      </c>
      <c r="I165">
        <v>6.9249999999999998</v>
      </c>
      <c r="J165">
        <v>0.746</v>
      </c>
      <c r="K165">
        <v>93.3</v>
      </c>
      <c r="L165">
        <v>71.3</v>
      </c>
      <c r="M165">
        <v>81.400000000000006</v>
      </c>
      <c r="N165">
        <v>78.7</v>
      </c>
      <c r="O165">
        <v>76.900000000000006</v>
      </c>
      <c r="P165" t="s">
        <v>2222</v>
      </c>
      <c r="Q165">
        <v>-0.02</v>
      </c>
      <c r="R165">
        <v>8.0000000000000002E-3</v>
      </c>
    </row>
    <row r="166" spans="1:18" x14ac:dyDescent="0.2">
      <c r="A166" t="s">
        <v>2284</v>
      </c>
      <c r="B166" t="s">
        <v>16</v>
      </c>
      <c r="C166" t="s">
        <v>2117</v>
      </c>
      <c r="D166" t="s">
        <v>2117</v>
      </c>
      <c r="E166">
        <v>45</v>
      </c>
      <c r="F166">
        <v>82</v>
      </c>
      <c r="G166">
        <v>18.672000000000001</v>
      </c>
      <c r="H166">
        <v>0.26800000000000002</v>
      </c>
      <c r="I166">
        <v>3.3809999999999998</v>
      </c>
      <c r="J166">
        <v>0.26200000000000001</v>
      </c>
      <c r="K166">
        <v>67.3</v>
      </c>
      <c r="L166">
        <v>87.7</v>
      </c>
      <c r="M166">
        <v>58.1</v>
      </c>
      <c r="N166">
        <v>42.1</v>
      </c>
      <c r="O166">
        <v>76.8</v>
      </c>
      <c r="P166" t="s">
        <v>2222</v>
      </c>
      <c r="Q166">
        <v>-1.2E-2</v>
      </c>
      <c r="R166">
        <v>1.7999999999999999E-2</v>
      </c>
    </row>
    <row r="167" spans="1:18" x14ac:dyDescent="0.2">
      <c r="A167" t="s">
        <v>2285</v>
      </c>
      <c r="B167" t="s">
        <v>32</v>
      </c>
      <c r="C167" t="s">
        <v>2112</v>
      </c>
      <c r="D167" t="s">
        <v>2113</v>
      </c>
      <c r="E167">
        <v>42</v>
      </c>
      <c r="F167">
        <v>54</v>
      </c>
      <c r="G167">
        <v>13.372999999999999</v>
      </c>
      <c r="H167">
        <v>0.71599999999999997</v>
      </c>
      <c r="I167">
        <v>7.9550000000000001</v>
      </c>
      <c r="J167">
        <v>0.46100000000000002</v>
      </c>
      <c r="K167">
        <v>77.599999999999994</v>
      </c>
      <c r="L167">
        <v>69.3</v>
      </c>
      <c r="M167">
        <v>86.5</v>
      </c>
      <c r="N167">
        <v>85.6</v>
      </c>
      <c r="O167">
        <v>76.8</v>
      </c>
      <c r="P167" t="s">
        <v>2222</v>
      </c>
      <c r="Q167">
        <v>-0.02</v>
      </c>
      <c r="R167">
        <v>8.0000000000000002E-3</v>
      </c>
    </row>
    <row r="168" spans="1:18" x14ac:dyDescent="0.2">
      <c r="A168" t="s">
        <v>2286</v>
      </c>
      <c r="B168" t="s">
        <v>23</v>
      </c>
      <c r="C168" t="s">
        <v>2130</v>
      </c>
      <c r="D168" t="s">
        <v>2113</v>
      </c>
      <c r="E168">
        <v>35</v>
      </c>
      <c r="F168">
        <v>81</v>
      </c>
      <c r="G168">
        <v>13.811999999999999</v>
      </c>
      <c r="H168">
        <v>0.55900000000000005</v>
      </c>
      <c r="I168">
        <v>7.2720000000000002</v>
      </c>
      <c r="J168">
        <v>0.29499999999999998</v>
      </c>
      <c r="K168">
        <v>60</v>
      </c>
      <c r="L168">
        <v>78.8</v>
      </c>
      <c r="M168">
        <v>72.900000000000006</v>
      </c>
      <c r="N168">
        <v>81.7</v>
      </c>
      <c r="O168">
        <v>76.8</v>
      </c>
      <c r="P168" t="s">
        <v>2222</v>
      </c>
      <c r="Q168">
        <v>-0.02</v>
      </c>
      <c r="R168">
        <v>8.0000000000000002E-3</v>
      </c>
    </row>
    <row r="169" spans="1:18" x14ac:dyDescent="0.2">
      <c r="A169" t="s">
        <v>2287</v>
      </c>
      <c r="B169" t="s">
        <v>13</v>
      </c>
      <c r="C169" t="s">
        <v>2123</v>
      </c>
      <c r="D169" t="s">
        <v>2113</v>
      </c>
      <c r="E169">
        <v>29</v>
      </c>
      <c r="F169">
        <v>62</v>
      </c>
      <c r="G169">
        <v>14.863</v>
      </c>
      <c r="H169">
        <v>0.46800000000000003</v>
      </c>
      <c r="I169">
        <v>5.976</v>
      </c>
      <c r="J169">
        <v>8.6999999999999994E-2</v>
      </c>
      <c r="K169">
        <v>40.6</v>
      </c>
      <c r="L169">
        <v>90.9</v>
      </c>
      <c r="M169">
        <v>62.2</v>
      </c>
      <c r="N169">
        <v>71.099999999999994</v>
      </c>
      <c r="O169">
        <v>76.599999999999994</v>
      </c>
      <c r="P169" t="s">
        <v>2222</v>
      </c>
      <c r="Q169">
        <v>-0.02</v>
      </c>
      <c r="R169">
        <v>8.0000000000000002E-3</v>
      </c>
    </row>
    <row r="170" spans="1:18" x14ac:dyDescent="0.2">
      <c r="A170" t="s">
        <v>2288</v>
      </c>
      <c r="B170" t="s">
        <v>33</v>
      </c>
      <c r="C170" t="s">
        <v>2112</v>
      </c>
      <c r="D170" t="s">
        <v>2113</v>
      </c>
      <c r="E170">
        <v>45</v>
      </c>
      <c r="F170">
        <v>46</v>
      </c>
      <c r="G170">
        <v>13.615</v>
      </c>
      <c r="H170">
        <v>0.58199999999999996</v>
      </c>
      <c r="I170">
        <v>7.3440000000000003</v>
      </c>
      <c r="J170">
        <v>0.33</v>
      </c>
      <c r="K170">
        <v>63.6</v>
      </c>
      <c r="L170">
        <v>76</v>
      </c>
      <c r="M170">
        <v>75.599999999999994</v>
      </c>
      <c r="N170">
        <v>82.6</v>
      </c>
      <c r="O170">
        <v>76.3</v>
      </c>
      <c r="P170" t="s">
        <v>2222</v>
      </c>
      <c r="Q170">
        <v>-0.02</v>
      </c>
      <c r="R170">
        <v>8.0000000000000002E-3</v>
      </c>
    </row>
    <row r="171" spans="1:18" x14ac:dyDescent="0.2">
      <c r="A171" t="s">
        <v>2289</v>
      </c>
      <c r="B171" t="s">
        <v>15</v>
      </c>
      <c r="C171" t="s">
        <v>2130</v>
      </c>
      <c r="D171" t="s">
        <v>2113</v>
      </c>
      <c r="E171">
        <v>47</v>
      </c>
      <c r="F171">
        <v>70</v>
      </c>
      <c r="G171">
        <v>12.903</v>
      </c>
      <c r="H171">
        <v>0.80900000000000005</v>
      </c>
      <c r="I171">
        <v>9.6259999999999994</v>
      </c>
      <c r="J171">
        <v>0.54</v>
      </c>
      <c r="K171">
        <v>84.4</v>
      </c>
      <c r="L171">
        <v>61</v>
      </c>
      <c r="M171">
        <v>91.5</v>
      </c>
      <c r="N171">
        <v>94</v>
      </c>
      <c r="O171">
        <v>76.2</v>
      </c>
      <c r="P171" t="s">
        <v>2222</v>
      </c>
      <c r="Q171">
        <v>-0.02</v>
      </c>
      <c r="R171">
        <v>8.0000000000000002E-3</v>
      </c>
    </row>
    <row r="172" spans="1:18" x14ac:dyDescent="0.2">
      <c r="A172" t="s">
        <v>2290</v>
      </c>
      <c r="B172" t="s">
        <v>39</v>
      </c>
      <c r="C172" t="s">
        <v>2112</v>
      </c>
      <c r="D172" t="s">
        <v>2113</v>
      </c>
      <c r="E172">
        <v>45</v>
      </c>
      <c r="F172">
        <v>61</v>
      </c>
      <c r="G172">
        <v>13.597</v>
      </c>
      <c r="H172">
        <v>0.68899999999999995</v>
      </c>
      <c r="I172">
        <v>7.88</v>
      </c>
      <c r="J172">
        <v>0.104</v>
      </c>
      <c r="K172">
        <v>42.4</v>
      </c>
      <c r="L172">
        <v>75.8</v>
      </c>
      <c r="M172">
        <v>84.6</v>
      </c>
      <c r="N172">
        <v>85.3</v>
      </c>
      <c r="O172">
        <v>76.099999999999994</v>
      </c>
      <c r="P172" t="s">
        <v>2222</v>
      </c>
      <c r="Q172">
        <v>-0.02</v>
      </c>
      <c r="R172">
        <v>8.0000000000000002E-3</v>
      </c>
    </row>
    <row r="173" spans="1:18" x14ac:dyDescent="0.2">
      <c r="A173" t="s">
        <v>2291</v>
      </c>
      <c r="B173" t="s">
        <v>13</v>
      </c>
      <c r="C173" t="s">
        <v>2112</v>
      </c>
      <c r="D173" t="s">
        <v>2113</v>
      </c>
      <c r="E173">
        <v>42</v>
      </c>
      <c r="F173">
        <v>78</v>
      </c>
      <c r="G173">
        <v>14.499000000000001</v>
      </c>
      <c r="H173">
        <v>0.56899999999999995</v>
      </c>
      <c r="I173">
        <v>7.27</v>
      </c>
      <c r="J173">
        <v>-0.28799999999999998</v>
      </c>
      <c r="K173">
        <v>11.3</v>
      </c>
      <c r="L173">
        <v>87.3</v>
      </c>
      <c r="M173">
        <v>73.099999999999994</v>
      </c>
      <c r="N173">
        <v>81.599999999999994</v>
      </c>
      <c r="O173">
        <v>76.099999999999994</v>
      </c>
      <c r="P173" t="s">
        <v>2222</v>
      </c>
      <c r="Q173">
        <v>-0.02</v>
      </c>
      <c r="R173">
        <v>8.0000000000000002E-3</v>
      </c>
    </row>
    <row r="174" spans="1:18" x14ac:dyDescent="0.2">
      <c r="A174" t="s">
        <v>2292</v>
      </c>
      <c r="B174" t="s">
        <v>19</v>
      </c>
      <c r="C174" t="s">
        <v>2123</v>
      </c>
      <c r="D174" t="s">
        <v>2113</v>
      </c>
      <c r="E174">
        <v>25</v>
      </c>
      <c r="F174">
        <v>31</v>
      </c>
      <c r="G174">
        <v>13.207000000000001</v>
      </c>
      <c r="H174">
        <v>0.51100000000000001</v>
      </c>
      <c r="I174">
        <v>5.6059999999999999</v>
      </c>
      <c r="J174">
        <v>0.27300000000000002</v>
      </c>
      <c r="K174">
        <v>57.8</v>
      </c>
      <c r="L174">
        <v>66.099999999999994</v>
      </c>
      <c r="M174">
        <v>67.7</v>
      </c>
      <c r="N174">
        <v>68.7</v>
      </c>
      <c r="O174">
        <v>76.099999999999994</v>
      </c>
      <c r="P174" t="s">
        <v>2222</v>
      </c>
      <c r="Q174">
        <v>-0.02</v>
      </c>
      <c r="R174">
        <v>8.0000000000000002E-3</v>
      </c>
    </row>
    <row r="175" spans="1:18" x14ac:dyDescent="0.2">
      <c r="A175" t="s">
        <v>2293</v>
      </c>
      <c r="B175" t="s">
        <v>48</v>
      </c>
      <c r="C175" t="s">
        <v>2112</v>
      </c>
      <c r="D175" t="s">
        <v>2113</v>
      </c>
      <c r="E175">
        <v>28</v>
      </c>
      <c r="F175">
        <v>31</v>
      </c>
      <c r="G175">
        <v>12.488</v>
      </c>
      <c r="H175">
        <v>0.68700000000000006</v>
      </c>
      <c r="I175">
        <v>8.8049999999999997</v>
      </c>
      <c r="J175">
        <v>6.8000000000000005E-2</v>
      </c>
      <c r="K175">
        <v>38.299999999999997</v>
      </c>
      <c r="L175">
        <v>54.5</v>
      </c>
      <c r="M175">
        <v>84</v>
      </c>
      <c r="N175">
        <v>89.5</v>
      </c>
      <c r="O175">
        <v>76</v>
      </c>
      <c r="P175" t="s">
        <v>2222</v>
      </c>
      <c r="Q175">
        <v>-0.02</v>
      </c>
      <c r="R175">
        <v>8.0000000000000002E-3</v>
      </c>
    </row>
    <row r="176" spans="1:18" x14ac:dyDescent="0.2">
      <c r="A176" t="s">
        <v>2294</v>
      </c>
      <c r="B176" t="s">
        <v>17</v>
      </c>
      <c r="C176" t="s">
        <v>2112</v>
      </c>
      <c r="D176" t="s">
        <v>2113</v>
      </c>
      <c r="E176">
        <v>38</v>
      </c>
      <c r="F176">
        <v>78</v>
      </c>
      <c r="G176">
        <v>13.394</v>
      </c>
      <c r="H176">
        <v>0.74199999999999999</v>
      </c>
      <c r="I176">
        <v>8.0129999999999999</v>
      </c>
      <c r="J176">
        <v>0.31</v>
      </c>
      <c r="K176">
        <v>62.4</v>
      </c>
      <c r="L176">
        <v>69.900000000000006</v>
      </c>
      <c r="M176">
        <v>88.1</v>
      </c>
      <c r="N176">
        <v>85.7</v>
      </c>
      <c r="O176">
        <v>75.8</v>
      </c>
      <c r="P176" t="s">
        <v>2222</v>
      </c>
      <c r="Q176">
        <v>-0.02</v>
      </c>
      <c r="R176">
        <v>8.0000000000000002E-3</v>
      </c>
    </row>
    <row r="177" spans="1:18" x14ac:dyDescent="0.2">
      <c r="A177" t="s">
        <v>2295</v>
      </c>
      <c r="B177" t="s">
        <v>21</v>
      </c>
      <c r="C177" t="s">
        <v>2117</v>
      </c>
      <c r="D177" t="s">
        <v>2117</v>
      </c>
      <c r="E177">
        <v>44</v>
      </c>
      <c r="F177">
        <v>82</v>
      </c>
      <c r="G177">
        <v>17.631</v>
      </c>
      <c r="H177">
        <v>0.61899999999999999</v>
      </c>
      <c r="I177">
        <v>7.1609999999999996</v>
      </c>
      <c r="J177">
        <v>0.20799999999999999</v>
      </c>
      <c r="K177">
        <v>60</v>
      </c>
      <c r="L177">
        <v>71.5</v>
      </c>
      <c r="M177">
        <v>92.7</v>
      </c>
      <c r="N177">
        <v>80.5</v>
      </c>
      <c r="O177">
        <v>75.8</v>
      </c>
      <c r="P177" t="s">
        <v>2222</v>
      </c>
      <c r="Q177">
        <v>-1.2E-2</v>
      </c>
      <c r="R177">
        <v>1.7999999999999999E-2</v>
      </c>
    </row>
    <row r="178" spans="1:18" x14ac:dyDescent="0.2">
      <c r="A178" t="s">
        <v>2296</v>
      </c>
      <c r="B178" t="s">
        <v>43</v>
      </c>
      <c r="C178" t="s">
        <v>2130</v>
      </c>
      <c r="D178" t="s">
        <v>2113</v>
      </c>
      <c r="E178">
        <v>21</v>
      </c>
      <c r="F178">
        <v>81</v>
      </c>
      <c r="G178">
        <v>13.452999999999999</v>
      </c>
      <c r="H178">
        <v>0.52600000000000002</v>
      </c>
      <c r="I178">
        <v>7.157</v>
      </c>
      <c r="J178">
        <v>0.874</v>
      </c>
      <c r="K178">
        <v>97.2</v>
      </c>
      <c r="L178">
        <v>70.900000000000006</v>
      </c>
      <c r="M178">
        <v>69.900000000000006</v>
      </c>
      <c r="N178">
        <v>80.400000000000006</v>
      </c>
      <c r="O178">
        <v>75.8</v>
      </c>
      <c r="P178" t="s">
        <v>2222</v>
      </c>
      <c r="Q178">
        <v>-0.02</v>
      </c>
      <c r="R178">
        <v>8.0000000000000002E-3</v>
      </c>
    </row>
    <row r="179" spans="1:18" x14ac:dyDescent="0.2">
      <c r="A179" t="s">
        <v>2297</v>
      </c>
      <c r="B179" t="s">
        <v>39</v>
      </c>
      <c r="C179" t="s">
        <v>2123</v>
      </c>
      <c r="D179" t="s">
        <v>2113</v>
      </c>
      <c r="E179">
        <v>25</v>
      </c>
      <c r="F179">
        <v>72</v>
      </c>
      <c r="G179">
        <v>13.054</v>
      </c>
      <c r="H179">
        <v>0.76400000000000001</v>
      </c>
      <c r="I179">
        <v>8.7370000000000001</v>
      </c>
      <c r="J179">
        <v>0.502</v>
      </c>
      <c r="K179">
        <v>81.599999999999994</v>
      </c>
      <c r="L179">
        <v>63.6</v>
      </c>
      <c r="M179">
        <v>89.5</v>
      </c>
      <c r="N179">
        <v>89.4</v>
      </c>
      <c r="O179">
        <v>75.8</v>
      </c>
      <c r="P179" t="s">
        <v>2222</v>
      </c>
      <c r="Q179">
        <v>-0.02</v>
      </c>
      <c r="R179">
        <v>8.0000000000000002E-3</v>
      </c>
    </row>
    <row r="180" spans="1:18" x14ac:dyDescent="0.2">
      <c r="A180" t="s">
        <v>2298</v>
      </c>
      <c r="B180" t="s">
        <v>34</v>
      </c>
      <c r="C180" t="s">
        <v>2112</v>
      </c>
      <c r="D180" t="s">
        <v>2113</v>
      </c>
      <c r="E180">
        <v>42</v>
      </c>
      <c r="F180">
        <v>76</v>
      </c>
      <c r="G180">
        <v>13.193</v>
      </c>
      <c r="H180">
        <v>0.748</v>
      </c>
      <c r="I180">
        <v>8.1820000000000004</v>
      </c>
      <c r="J180">
        <v>0.48299999999999998</v>
      </c>
      <c r="K180">
        <v>79.599999999999994</v>
      </c>
      <c r="L180">
        <v>65.5</v>
      </c>
      <c r="M180">
        <v>88.9</v>
      </c>
      <c r="N180">
        <v>86.8</v>
      </c>
      <c r="O180">
        <v>75.7</v>
      </c>
      <c r="P180" t="s">
        <v>2222</v>
      </c>
      <c r="Q180">
        <v>-0.02</v>
      </c>
      <c r="R180">
        <v>8.0000000000000002E-3</v>
      </c>
    </row>
    <row r="181" spans="1:18" x14ac:dyDescent="0.2">
      <c r="A181" t="s">
        <v>2299</v>
      </c>
      <c r="B181" t="s">
        <v>42</v>
      </c>
      <c r="C181" t="s">
        <v>2130</v>
      </c>
      <c r="D181" t="s">
        <v>2113</v>
      </c>
      <c r="E181">
        <v>47</v>
      </c>
      <c r="F181">
        <v>80</v>
      </c>
      <c r="G181">
        <v>13.997</v>
      </c>
      <c r="H181">
        <v>0.48399999999999999</v>
      </c>
      <c r="I181">
        <v>5.9260000000000002</v>
      </c>
      <c r="J181">
        <v>0.48</v>
      </c>
      <c r="K181">
        <v>79.400000000000006</v>
      </c>
      <c r="L181">
        <v>80.599999999999994</v>
      </c>
      <c r="M181">
        <v>64.2</v>
      </c>
      <c r="N181">
        <v>70.599999999999994</v>
      </c>
      <c r="O181">
        <v>75.5</v>
      </c>
      <c r="P181" t="s">
        <v>2222</v>
      </c>
      <c r="Q181">
        <v>-0.02</v>
      </c>
      <c r="R181">
        <v>8.0000000000000002E-3</v>
      </c>
    </row>
    <row r="182" spans="1:18" x14ac:dyDescent="0.2">
      <c r="A182" t="s">
        <v>2300</v>
      </c>
      <c r="B182" t="s">
        <v>34</v>
      </c>
      <c r="C182" t="s">
        <v>2112</v>
      </c>
      <c r="D182" t="s">
        <v>2113</v>
      </c>
      <c r="E182">
        <v>22</v>
      </c>
      <c r="F182">
        <v>82</v>
      </c>
      <c r="G182">
        <v>13.526999999999999</v>
      </c>
      <c r="H182">
        <v>0.61799999999999999</v>
      </c>
      <c r="I182">
        <v>6.7640000000000002</v>
      </c>
      <c r="J182">
        <v>0.38800000000000001</v>
      </c>
      <c r="K182">
        <v>70.5</v>
      </c>
      <c r="L182">
        <v>73.900000000000006</v>
      </c>
      <c r="M182">
        <v>78.2</v>
      </c>
      <c r="N182">
        <v>77.7</v>
      </c>
      <c r="O182">
        <v>75.2</v>
      </c>
      <c r="P182" t="s">
        <v>2222</v>
      </c>
      <c r="Q182">
        <v>-0.02</v>
      </c>
      <c r="R182">
        <v>8.0000000000000002E-3</v>
      </c>
    </row>
    <row r="183" spans="1:18" x14ac:dyDescent="0.2">
      <c r="A183" t="s">
        <v>2301</v>
      </c>
      <c r="B183" t="s">
        <v>13</v>
      </c>
      <c r="C183" t="s">
        <v>2123</v>
      </c>
      <c r="D183" t="s">
        <v>2113</v>
      </c>
      <c r="E183">
        <v>20</v>
      </c>
      <c r="F183">
        <v>82</v>
      </c>
      <c r="G183">
        <v>12.962</v>
      </c>
      <c r="H183">
        <v>0.66700000000000004</v>
      </c>
      <c r="I183">
        <v>8.5210000000000008</v>
      </c>
      <c r="J183">
        <v>0.76400000000000001</v>
      </c>
      <c r="K183">
        <v>93.7</v>
      </c>
      <c r="L183">
        <v>62.2</v>
      </c>
      <c r="M183">
        <v>81.8</v>
      </c>
      <c r="N183">
        <v>88.6</v>
      </c>
      <c r="O183">
        <v>74.900000000000006</v>
      </c>
      <c r="P183" t="s">
        <v>2222</v>
      </c>
      <c r="Q183">
        <v>-0.02</v>
      </c>
      <c r="R183">
        <v>8.0000000000000002E-3</v>
      </c>
    </row>
    <row r="184" spans="1:18" x14ac:dyDescent="0.2">
      <c r="A184" t="s">
        <v>2302</v>
      </c>
      <c r="B184" t="s">
        <v>10</v>
      </c>
      <c r="C184" t="s">
        <v>2117</v>
      </c>
      <c r="D184" t="s">
        <v>2117</v>
      </c>
      <c r="E184">
        <v>40</v>
      </c>
      <c r="F184">
        <v>42</v>
      </c>
      <c r="G184">
        <v>16.850000000000001</v>
      </c>
      <c r="H184">
        <v>0.6</v>
      </c>
      <c r="I184">
        <v>7.5990000000000002</v>
      </c>
      <c r="J184">
        <v>0.45600000000000002</v>
      </c>
      <c r="K184">
        <v>86.9</v>
      </c>
      <c r="L184">
        <v>62.3</v>
      </c>
      <c r="M184">
        <v>92.3</v>
      </c>
      <c r="N184">
        <v>84.4</v>
      </c>
      <c r="O184">
        <v>74.8</v>
      </c>
      <c r="P184" t="s">
        <v>2222</v>
      </c>
      <c r="Q184">
        <v>-1.2E-2</v>
      </c>
      <c r="R184">
        <v>1.7999999999999999E-2</v>
      </c>
    </row>
    <row r="185" spans="1:18" x14ac:dyDescent="0.2">
      <c r="A185" t="s">
        <v>2303</v>
      </c>
      <c r="B185" t="s">
        <v>35</v>
      </c>
      <c r="C185" t="s">
        <v>2130</v>
      </c>
      <c r="D185" t="s">
        <v>2113</v>
      </c>
      <c r="E185">
        <v>45</v>
      </c>
      <c r="F185">
        <v>68</v>
      </c>
      <c r="G185">
        <v>13.552</v>
      </c>
      <c r="H185">
        <v>0.52500000000000002</v>
      </c>
      <c r="I185">
        <v>7.3470000000000004</v>
      </c>
      <c r="J185">
        <v>0.33500000000000002</v>
      </c>
      <c r="K185">
        <v>64</v>
      </c>
      <c r="L185">
        <v>74.5</v>
      </c>
      <c r="M185">
        <v>69.3</v>
      </c>
      <c r="N185">
        <v>82.8</v>
      </c>
      <c r="O185">
        <v>74.8</v>
      </c>
      <c r="P185" t="s">
        <v>2222</v>
      </c>
      <c r="Q185">
        <v>-0.02</v>
      </c>
      <c r="R185">
        <v>8.0000000000000002E-3</v>
      </c>
    </row>
    <row r="186" spans="1:18" x14ac:dyDescent="0.2">
      <c r="A186" t="s">
        <v>2304</v>
      </c>
      <c r="B186" t="s">
        <v>35</v>
      </c>
      <c r="C186" t="s">
        <v>2112</v>
      </c>
      <c r="D186" t="s">
        <v>2113</v>
      </c>
      <c r="E186">
        <v>46</v>
      </c>
      <c r="F186">
        <v>82</v>
      </c>
      <c r="G186">
        <v>13.497</v>
      </c>
      <c r="H186">
        <v>0.57599999999999996</v>
      </c>
      <c r="I186">
        <v>8.0679999999999996</v>
      </c>
      <c r="J186">
        <v>0.25900000000000001</v>
      </c>
      <c r="K186">
        <v>56.8</v>
      </c>
      <c r="L186">
        <v>72.3</v>
      </c>
      <c r="M186">
        <v>74.7</v>
      </c>
      <c r="N186">
        <v>86.1</v>
      </c>
      <c r="O186">
        <v>74.599999999999994</v>
      </c>
      <c r="P186" t="s">
        <v>2222</v>
      </c>
      <c r="Q186">
        <v>-0.02</v>
      </c>
      <c r="R186">
        <v>8.0000000000000002E-3</v>
      </c>
    </row>
    <row r="187" spans="1:18" x14ac:dyDescent="0.2">
      <c r="A187" t="s">
        <v>2305</v>
      </c>
      <c r="B187" t="s">
        <v>13</v>
      </c>
      <c r="C187" t="s">
        <v>2123</v>
      </c>
      <c r="D187" t="s">
        <v>2113</v>
      </c>
      <c r="E187">
        <v>25</v>
      </c>
      <c r="F187">
        <v>81</v>
      </c>
      <c r="G187">
        <v>14.03</v>
      </c>
      <c r="H187">
        <v>0.47899999999999998</v>
      </c>
      <c r="I187">
        <v>6.1130000000000004</v>
      </c>
      <c r="J187">
        <v>0.30399999999999999</v>
      </c>
      <c r="K187">
        <v>60.9</v>
      </c>
      <c r="L187">
        <v>81</v>
      </c>
      <c r="M187">
        <v>63.2</v>
      </c>
      <c r="N187">
        <v>73.5</v>
      </c>
      <c r="O187">
        <v>74.5</v>
      </c>
      <c r="P187" t="s">
        <v>2222</v>
      </c>
      <c r="Q187">
        <v>-0.02</v>
      </c>
      <c r="R187">
        <v>8.0000000000000002E-3</v>
      </c>
    </row>
    <row r="188" spans="1:18" x14ac:dyDescent="0.2">
      <c r="A188" t="s">
        <v>2306</v>
      </c>
      <c r="B188" t="s">
        <v>15</v>
      </c>
      <c r="C188" t="s">
        <v>2117</v>
      </c>
      <c r="D188" t="s">
        <v>2117</v>
      </c>
      <c r="E188">
        <v>26</v>
      </c>
      <c r="F188">
        <v>30</v>
      </c>
      <c r="G188">
        <v>17.856000000000002</v>
      </c>
      <c r="H188">
        <v>0.42599999999999999</v>
      </c>
      <c r="I188">
        <v>5.0709999999999997</v>
      </c>
      <c r="J188">
        <v>0.377</v>
      </c>
      <c r="K188">
        <v>80.8</v>
      </c>
      <c r="L188">
        <v>75.400000000000006</v>
      </c>
      <c r="M188">
        <v>81.5</v>
      </c>
      <c r="N188">
        <v>64.599999999999994</v>
      </c>
      <c r="O188">
        <v>74.2</v>
      </c>
      <c r="P188" t="s">
        <v>2222</v>
      </c>
      <c r="Q188">
        <v>-1.2E-2</v>
      </c>
      <c r="R188">
        <v>1.7999999999999999E-2</v>
      </c>
    </row>
    <row r="189" spans="1:18" x14ac:dyDescent="0.2">
      <c r="A189" t="s">
        <v>2307</v>
      </c>
      <c r="B189" t="s">
        <v>382</v>
      </c>
      <c r="C189" t="s">
        <v>2117</v>
      </c>
      <c r="D189" t="s">
        <v>2117</v>
      </c>
      <c r="E189">
        <v>41</v>
      </c>
      <c r="F189">
        <v>64</v>
      </c>
      <c r="G189">
        <v>17.689</v>
      </c>
      <c r="H189">
        <v>0.439</v>
      </c>
      <c r="I189">
        <v>5.6959999999999997</v>
      </c>
      <c r="J189">
        <v>0.35399999999999998</v>
      </c>
      <c r="K189">
        <v>78.099999999999994</v>
      </c>
      <c r="L189">
        <v>73.099999999999994</v>
      </c>
      <c r="M189">
        <v>83.1</v>
      </c>
      <c r="N189">
        <v>69.400000000000006</v>
      </c>
      <c r="O189">
        <v>74.2</v>
      </c>
      <c r="P189" t="s">
        <v>2222</v>
      </c>
      <c r="Q189">
        <v>-1.2E-2</v>
      </c>
      <c r="R189">
        <v>1.7999999999999999E-2</v>
      </c>
    </row>
    <row r="190" spans="1:18" x14ac:dyDescent="0.2">
      <c r="A190" t="s">
        <v>2308</v>
      </c>
      <c r="B190" t="s">
        <v>21</v>
      </c>
      <c r="C190" t="s">
        <v>2130</v>
      </c>
      <c r="D190" t="s">
        <v>2113</v>
      </c>
      <c r="E190">
        <v>45</v>
      </c>
      <c r="F190">
        <v>13</v>
      </c>
      <c r="G190">
        <v>12.651999999999999</v>
      </c>
      <c r="H190">
        <v>0.51500000000000001</v>
      </c>
      <c r="I190">
        <v>5.9589999999999996</v>
      </c>
      <c r="J190">
        <v>0.53</v>
      </c>
      <c r="K190">
        <v>83.8</v>
      </c>
      <c r="L190">
        <v>56.2</v>
      </c>
      <c r="M190">
        <v>68.3</v>
      </c>
      <c r="N190">
        <v>70.900000000000006</v>
      </c>
      <c r="O190">
        <v>74.099999999999994</v>
      </c>
      <c r="P190" t="s">
        <v>2222</v>
      </c>
      <c r="Q190">
        <v>-0.02</v>
      </c>
      <c r="R190">
        <v>8.0000000000000002E-3</v>
      </c>
    </row>
    <row r="191" spans="1:18" x14ac:dyDescent="0.2">
      <c r="A191" t="s">
        <v>2309</v>
      </c>
      <c r="B191" t="s">
        <v>43</v>
      </c>
      <c r="C191" t="s">
        <v>2130</v>
      </c>
      <c r="D191" t="s">
        <v>2113</v>
      </c>
      <c r="E191">
        <v>44</v>
      </c>
      <c r="F191">
        <v>77</v>
      </c>
      <c r="G191">
        <v>13.576000000000001</v>
      </c>
      <c r="H191">
        <v>0.50900000000000001</v>
      </c>
      <c r="I191">
        <v>6.9169999999999998</v>
      </c>
      <c r="J191">
        <v>0.35799999999999998</v>
      </c>
      <c r="K191">
        <v>67.900000000000006</v>
      </c>
      <c r="L191">
        <v>75.2</v>
      </c>
      <c r="M191">
        <v>67.099999999999994</v>
      </c>
      <c r="N191">
        <v>78.5</v>
      </c>
      <c r="O191">
        <v>74.099999999999994</v>
      </c>
      <c r="P191" t="s">
        <v>2222</v>
      </c>
      <c r="Q191">
        <v>-0.02</v>
      </c>
      <c r="R191">
        <v>8.0000000000000002E-3</v>
      </c>
    </row>
    <row r="192" spans="1:18" x14ac:dyDescent="0.2">
      <c r="A192" t="s">
        <v>2310</v>
      </c>
      <c r="B192" t="s">
        <v>383</v>
      </c>
      <c r="C192" t="s">
        <v>2123</v>
      </c>
      <c r="D192" t="s">
        <v>2113</v>
      </c>
      <c r="E192">
        <v>40</v>
      </c>
      <c r="F192">
        <v>22</v>
      </c>
      <c r="G192">
        <v>11.657999999999999</v>
      </c>
      <c r="H192">
        <v>0.66700000000000004</v>
      </c>
      <c r="I192">
        <v>8.9280000000000008</v>
      </c>
      <c r="J192">
        <v>0.69099999999999995</v>
      </c>
      <c r="K192">
        <v>91.3</v>
      </c>
      <c r="L192">
        <v>40.799999999999997</v>
      </c>
      <c r="M192">
        <v>81.599999999999994</v>
      </c>
      <c r="N192">
        <v>90.5</v>
      </c>
      <c r="O192">
        <v>74.099999999999994</v>
      </c>
      <c r="P192" t="s">
        <v>2222</v>
      </c>
      <c r="Q192">
        <v>-0.02</v>
      </c>
      <c r="R192">
        <v>8.0000000000000002E-3</v>
      </c>
    </row>
    <row r="193" spans="1:18" x14ac:dyDescent="0.2">
      <c r="A193" t="s">
        <v>2311</v>
      </c>
      <c r="B193" t="s">
        <v>23</v>
      </c>
      <c r="C193" t="s">
        <v>2130</v>
      </c>
      <c r="D193" t="s">
        <v>2113</v>
      </c>
      <c r="E193">
        <v>44</v>
      </c>
      <c r="F193">
        <v>75</v>
      </c>
      <c r="G193">
        <v>13.803000000000001</v>
      </c>
      <c r="H193">
        <v>0.55300000000000005</v>
      </c>
      <c r="I193">
        <v>7.1870000000000003</v>
      </c>
      <c r="J193">
        <v>5.3999999999999999E-2</v>
      </c>
      <c r="K193">
        <v>36.799999999999997</v>
      </c>
      <c r="L193">
        <v>78.400000000000006</v>
      </c>
      <c r="M193">
        <v>72.3</v>
      </c>
      <c r="N193">
        <v>80.7</v>
      </c>
      <c r="O193">
        <v>73.900000000000006</v>
      </c>
      <c r="P193" t="s">
        <v>2222</v>
      </c>
      <c r="Q193">
        <v>-0.02</v>
      </c>
      <c r="R193">
        <v>8.0000000000000002E-3</v>
      </c>
    </row>
    <row r="194" spans="1:18" x14ac:dyDescent="0.2">
      <c r="A194" t="s">
        <v>2312</v>
      </c>
      <c r="B194" t="s">
        <v>30</v>
      </c>
      <c r="C194" t="s">
        <v>2130</v>
      </c>
      <c r="D194" t="s">
        <v>2113</v>
      </c>
      <c r="E194">
        <v>33</v>
      </c>
      <c r="F194">
        <v>72</v>
      </c>
      <c r="G194">
        <v>13.157999999999999</v>
      </c>
      <c r="H194">
        <v>0.80200000000000005</v>
      </c>
      <c r="I194">
        <v>9.9510000000000005</v>
      </c>
      <c r="J194">
        <v>7.3999999999999996E-2</v>
      </c>
      <c r="K194">
        <v>39</v>
      </c>
      <c r="L194">
        <v>64.8</v>
      </c>
      <c r="M194">
        <v>90.9</v>
      </c>
      <c r="N194">
        <v>95</v>
      </c>
      <c r="O194">
        <v>73.7</v>
      </c>
      <c r="P194" t="s">
        <v>2222</v>
      </c>
      <c r="Q194">
        <v>-0.02</v>
      </c>
      <c r="R194">
        <v>8.0000000000000002E-3</v>
      </c>
    </row>
    <row r="195" spans="1:18" x14ac:dyDescent="0.2">
      <c r="A195" t="s">
        <v>2313</v>
      </c>
      <c r="B195" t="s">
        <v>14</v>
      </c>
      <c r="C195" t="s">
        <v>2112</v>
      </c>
      <c r="D195" t="s">
        <v>2113</v>
      </c>
      <c r="E195">
        <v>46</v>
      </c>
      <c r="F195">
        <v>80</v>
      </c>
      <c r="G195">
        <v>13.509</v>
      </c>
      <c r="H195">
        <v>0.54600000000000004</v>
      </c>
      <c r="I195">
        <v>7.0730000000000004</v>
      </c>
      <c r="J195">
        <v>0.33</v>
      </c>
      <c r="K195">
        <v>63.8</v>
      </c>
      <c r="L195">
        <v>72.900000000000006</v>
      </c>
      <c r="M195">
        <v>71.7</v>
      </c>
      <c r="N195">
        <v>79.7</v>
      </c>
      <c r="O195">
        <v>73.5</v>
      </c>
      <c r="P195" t="s">
        <v>2222</v>
      </c>
      <c r="Q195">
        <v>-0.02</v>
      </c>
      <c r="R195">
        <v>8.0000000000000002E-3</v>
      </c>
    </row>
    <row r="196" spans="1:18" x14ac:dyDescent="0.2">
      <c r="A196" t="s">
        <v>2314</v>
      </c>
      <c r="B196" t="s">
        <v>10</v>
      </c>
      <c r="C196" t="s">
        <v>2112</v>
      </c>
      <c r="D196" t="s">
        <v>2113</v>
      </c>
      <c r="E196">
        <v>45</v>
      </c>
      <c r="F196">
        <v>79</v>
      </c>
      <c r="G196">
        <v>13.441000000000001</v>
      </c>
      <c r="H196">
        <v>0.57099999999999995</v>
      </c>
      <c r="I196">
        <v>7.2249999999999996</v>
      </c>
      <c r="J196">
        <v>0.35899999999999999</v>
      </c>
      <c r="K196">
        <v>68.099999999999994</v>
      </c>
      <c r="L196">
        <v>70.5</v>
      </c>
      <c r="M196">
        <v>73.3</v>
      </c>
      <c r="N196">
        <v>81.3</v>
      </c>
      <c r="O196">
        <v>73.400000000000006</v>
      </c>
      <c r="P196" t="s">
        <v>2222</v>
      </c>
      <c r="Q196">
        <v>-0.02</v>
      </c>
      <c r="R196">
        <v>8.0000000000000002E-3</v>
      </c>
    </row>
    <row r="197" spans="1:18" x14ac:dyDescent="0.2">
      <c r="A197" t="s">
        <v>2315</v>
      </c>
      <c r="B197" t="s">
        <v>42</v>
      </c>
      <c r="C197" t="s">
        <v>2117</v>
      </c>
      <c r="D197" t="s">
        <v>2117</v>
      </c>
      <c r="E197">
        <v>35</v>
      </c>
      <c r="F197">
        <v>70</v>
      </c>
      <c r="G197">
        <v>16.225999999999999</v>
      </c>
      <c r="H197">
        <v>0.74099999999999999</v>
      </c>
      <c r="I197">
        <v>9.0709999999999997</v>
      </c>
      <c r="J197">
        <v>0.622</v>
      </c>
      <c r="K197">
        <v>95</v>
      </c>
      <c r="L197">
        <v>52.7</v>
      </c>
      <c r="M197">
        <v>96.9</v>
      </c>
      <c r="N197">
        <v>91.8</v>
      </c>
      <c r="O197">
        <v>73.3</v>
      </c>
      <c r="P197" t="s">
        <v>2222</v>
      </c>
      <c r="Q197">
        <v>-1.2E-2</v>
      </c>
      <c r="R197">
        <v>1.7999999999999999E-2</v>
      </c>
    </row>
    <row r="198" spans="1:18" x14ac:dyDescent="0.2">
      <c r="A198" t="s">
        <v>2316</v>
      </c>
      <c r="B198" t="s">
        <v>48</v>
      </c>
      <c r="C198" t="s">
        <v>2112</v>
      </c>
      <c r="D198" t="s">
        <v>2113</v>
      </c>
      <c r="E198">
        <v>46</v>
      </c>
      <c r="F198">
        <v>76</v>
      </c>
      <c r="G198">
        <v>13.798999999999999</v>
      </c>
      <c r="H198">
        <v>0.58399999999999996</v>
      </c>
      <c r="I198">
        <v>7.4850000000000003</v>
      </c>
      <c r="J198">
        <v>-0.186</v>
      </c>
      <c r="K198">
        <v>16.2</v>
      </c>
      <c r="L198">
        <v>78.2</v>
      </c>
      <c r="M198">
        <v>76</v>
      </c>
      <c r="N198">
        <v>83.8</v>
      </c>
      <c r="O198">
        <v>73.099999999999994</v>
      </c>
      <c r="P198" t="s">
        <v>2222</v>
      </c>
      <c r="Q198">
        <v>-0.02</v>
      </c>
      <c r="R198">
        <v>8.0000000000000002E-3</v>
      </c>
    </row>
    <row r="199" spans="1:18" x14ac:dyDescent="0.2">
      <c r="A199" t="s">
        <v>2317</v>
      </c>
      <c r="B199" t="s">
        <v>382</v>
      </c>
      <c r="C199" t="s">
        <v>2112</v>
      </c>
      <c r="D199" t="s">
        <v>2113</v>
      </c>
      <c r="E199">
        <v>46</v>
      </c>
      <c r="F199">
        <v>82</v>
      </c>
      <c r="G199">
        <v>14.396000000000001</v>
      </c>
      <c r="H199">
        <v>0.435</v>
      </c>
      <c r="I199">
        <v>5.6349999999999998</v>
      </c>
      <c r="J199">
        <v>5.1999999999999998E-2</v>
      </c>
      <c r="K199">
        <v>36.4</v>
      </c>
      <c r="L199">
        <v>86.1</v>
      </c>
      <c r="M199">
        <v>58.6</v>
      </c>
      <c r="N199">
        <v>69</v>
      </c>
      <c r="O199">
        <v>72.7</v>
      </c>
      <c r="P199" t="s">
        <v>2222</v>
      </c>
      <c r="Q199">
        <v>-0.02</v>
      </c>
      <c r="R199">
        <v>8.0000000000000002E-3</v>
      </c>
    </row>
    <row r="200" spans="1:18" x14ac:dyDescent="0.2">
      <c r="A200" t="s">
        <v>2318</v>
      </c>
      <c r="B200" t="s">
        <v>32</v>
      </c>
      <c r="C200" t="s">
        <v>2117</v>
      </c>
      <c r="D200" t="s">
        <v>2117</v>
      </c>
      <c r="E200">
        <v>45</v>
      </c>
      <c r="F200">
        <v>70</v>
      </c>
      <c r="G200">
        <v>18.190000000000001</v>
      </c>
      <c r="H200">
        <v>0.35299999999999998</v>
      </c>
      <c r="I200">
        <v>3.9249999999999998</v>
      </c>
      <c r="J200">
        <v>0.42199999999999999</v>
      </c>
      <c r="K200">
        <v>84.6</v>
      </c>
      <c r="L200">
        <v>80.8</v>
      </c>
      <c r="M200">
        <v>71.900000000000006</v>
      </c>
      <c r="N200">
        <v>50.1</v>
      </c>
      <c r="O200">
        <v>72.2</v>
      </c>
      <c r="P200" t="s">
        <v>2222</v>
      </c>
      <c r="Q200">
        <v>-1.2E-2</v>
      </c>
      <c r="R200">
        <v>1.7999999999999999E-2</v>
      </c>
    </row>
    <row r="201" spans="1:18" x14ac:dyDescent="0.2">
      <c r="A201" t="s">
        <v>2319</v>
      </c>
      <c r="B201" t="s">
        <v>24</v>
      </c>
      <c r="C201" t="s">
        <v>2130</v>
      </c>
      <c r="D201" t="s">
        <v>2113</v>
      </c>
      <c r="E201">
        <v>37</v>
      </c>
      <c r="F201">
        <v>43</v>
      </c>
      <c r="G201">
        <v>13.281000000000001</v>
      </c>
      <c r="H201">
        <v>0.59799999999999998</v>
      </c>
      <c r="I201">
        <v>6.1840000000000002</v>
      </c>
      <c r="J201">
        <v>0.52200000000000002</v>
      </c>
      <c r="K201">
        <v>83</v>
      </c>
      <c r="L201">
        <v>67.5</v>
      </c>
      <c r="M201">
        <v>76.400000000000006</v>
      </c>
      <c r="N201">
        <v>74</v>
      </c>
      <c r="O201">
        <v>72</v>
      </c>
      <c r="P201" t="s">
        <v>2222</v>
      </c>
      <c r="Q201">
        <v>-0.02</v>
      </c>
      <c r="R201">
        <v>8.0000000000000002E-3</v>
      </c>
    </row>
    <row r="202" spans="1:18" x14ac:dyDescent="0.2">
      <c r="A202" t="s">
        <v>2320</v>
      </c>
      <c r="B202" t="s">
        <v>382</v>
      </c>
      <c r="C202" t="s">
        <v>2130</v>
      </c>
      <c r="D202" t="s">
        <v>2113</v>
      </c>
      <c r="E202">
        <v>42</v>
      </c>
      <c r="F202">
        <v>0</v>
      </c>
      <c r="G202">
        <v>13.775</v>
      </c>
      <c r="H202">
        <v>0.40500000000000003</v>
      </c>
      <c r="I202">
        <v>5.2469999999999999</v>
      </c>
      <c r="J202">
        <v>0.51700000000000002</v>
      </c>
      <c r="K202">
        <v>82.2</v>
      </c>
      <c r="L202">
        <v>77.8</v>
      </c>
      <c r="M202">
        <v>55.2</v>
      </c>
      <c r="N202">
        <v>66.2</v>
      </c>
      <c r="O202">
        <v>71.900000000000006</v>
      </c>
      <c r="P202" t="s">
        <v>2222</v>
      </c>
      <c r="Q202">
        <v>-0.02</v>
      </c>
      <c r="R202">
        <v>8.0000000000000002E-3</v>
      </c>
    </row>
    <row r="203" spans="1:18" x14ac:dyDescent="0.2">
      <c r="A203" t="s">
        <v>2321</v>
      </c>
      <c r="B203" t="s">
        <v>43</v>
      </c>
      <c r="C203" t="s">
        <v>2112</v>
      </c>
      <c r="D203" t="s">
        <v>2113</v>
      </c>
      <c r="E203">
        <v>43</v>
      </c>
      <c r="F203">
        <v>82</v>
      </c>
      <c r="G203">
        <v>14.276999999999999</v>
      </c>
      <c r="H203">
        <v>0.42</v>
      </c>
      <c r="I203">
        <v>5.7140000000000004</v>
      </c>
      <c r="J203">
        <v>3.1E-2</v>
      </c>
      <c r="K203">
        <v>33.700000000000003</v>
      </c>
      <c r="L203">
        <v>84.6</v>
      </c>
      <c r="M203">
        <v>57.4</v>
      </c>
      <c r="N203">
        <v>69.8</v>
      </c>
      <c r="O203">
        <v>71.8</v>
      </c>
      <c r="P203" t="s">
        <v>2222</v>
      </c>
      <c r="Q203">
        <v>-0.02</v>
      </c>
      <c r="R203">
        <v>8.0000000000000002E-3</v>
      </c>
    </row>
    <row r="204" spans="1:18" x14ac:dyDescent="0.2">
      <c r="A204" t="s">
        <v>2322</v>
      </c>
      <c r="B204" t="s">
        <v>49</v>
      </c>
      <c r="C204" t="s">
        <v>2123</v>
      </c>
      <c r="D204" t="s">
        <v>2113</v>
      </c>
      <c r="E204">
        <v>47</v>
      </c>
      <c r="F204">
        <v>65</v>
      </c>
      <c r="G204">
        <v>12.823</v>
      </c>
      <c r="H204">
        <v>0.84899999999999998</v>
      </c>
      <c r="I204">
        <v>9.7289999999999992</v>
      </c>
      <c r="J204">
        <v>7.6999999999999999E-2</v>
      </c>
      <c r="K204">
        <v>39.6</v>
      </c>
      <c r="L204">
        <v>59.6</v>
      </c>
      <c r="M204">
        <v>93.3</v>
      </c>
      <c r="N204">
        <v>94.4</v>
      </c>
      <c r="O204">
        <v>71.400000000000006</v>
      </c>
      <c r="P204" t="s">
        <v>2222</v>
      </c>
      <c r="Q204">
        <v>-0.02</v>
      </c>
      <c r="R204">
        <v>8.0000000000000002E-3</v>
      </c>
    </row>
    <row r="205" spans="1:18" x14ac:dyDescent="0.2">
      <c r="A205" t="s">
        <v>2323</v>
      </c>
      <c r="B205" t="s">
        <v>49</v>
      </c>
      <c r="C205" t="s">
        <v>2117</v>
      </c>
      <c r="D205" t="s">
        <v>2117</v>
      </c>
      <c r="E205">
        <v>43</v>
      </c>
      <c r="F205">
        <v>79</v>
      </c>
      <c r="G205">
        <v>16.614999999999998</v>
      </c>
      <c r="H205">
        <v>0.63600000000000001</v>
      </c>
      <c r="I205">
        <v>7.2869999999999999</v>
      </c>
      <c r="J205">
        <v>0.28199999999999997</v>
      </c>
      <c r="K205">
        <v>69.2</v>
      </c>
      <c r="L205">
        <v>59.6</v>
      </c>
      <c r="M205">
        <v>94.2</v>
      </c>
      <c r="N205">
        <v>82</v>
      </c>
      <c r="O205">
        <v>71.400000000000006</v>
      </c>
      <c r="P205" t="s">
        <v>2222</v>
      </c>
      <c r="Q205">
        <v>-1.2E-2</v>
      </c>
      <c r="R205">
        <v>1.7999999999999999E-2</v>
      </c>
    </row>
    <row r="206" spans="1:18" x14ac:dyDescent="0.2">
      <c r="A206" t="s">
        <v>2324</v>
      </c>
      <c r="B206" t="s">
        <v>39</v>
      </c>
      <c r="C206" t="s">
        <v>2112</v>
      </c>
      <c r="D206" t="s">
        <v>2113</v>
      </c>
      <c r="E206">
        <v>35</v>
      </c>
      <c r="F206">
        <v>70</v>
      </c>
      <c r="G206">
        <v>13.507999999999999</v>
      </c>
      <c r="H206">
        <v>0.48599999999999999</v>
      </c>
      <c r="I206">
        <v>5.5609999999999999</v>
      </c>
      <c r="J206">
        <v>0.51</v>
      </c>
      <c r="K206">
        <v>81.8</v>
      </c>
      <c r="L206">
        <v>72.7</v>
      </c>
      <c r="M206">
        <v>64.599999999999994</v>
      </c>
      <c r="N206">
        <v>68.3</v>
      </c>
      <c r="O206">
        <v>71.3</v>
      </c>
      <c r="P206" t="s">
        <v>2222</v>
      </c>
      <c r="Q206">
        <v>-0.02</v>
      </c>
      <c r="R206">
        <v>8.0000000000000002E-3</v>
      </c>
    </row>
    <row r="207" spans="1:18" x14ac:dyDescent="0.2">
      <c r="A207" t="s">
        <v>2325</v>
      </c>
      <c r="B207" t="s">
        <v>33</v>
      </c>
      <c r="C207" t="s">
        <v>2123</v>
      </c>
      <c r="D207" t="s">
        <v>2113</v>
      </c>
      <c r="E207">
        <v>45</v>
      </c>
      <c r="F207">
        <v>72</v>
      </c>
      <c r="G207">
        <v>13.417</v>
      </c>
      <c r="H207">
        <v>0.51700000000000002</v>
      </c>
      <c r="I207">
        <v>6.5170000000000003</v>
      </c>
      <c r="J207">
        <v>0.36599999999999999</v>
      </c>
      <c r="K207">
        <v>68.7</v>
      </c>
      <c r="L207">
        <v>70.099999999999994</v>
      </c>
      <c r="M207">
        <v>68.900000000000006</v>
      </c>
      <c r="N207">
        <v>76.3</v>
      </c>
      <c r="O207">
        <v>71.3</v>
      </c>
      <c r="P207" t="s">
        <v>2222</v>
      </c>
      <c r="Q207">
        <v>-0.02</v>
      </c>
      <c r="R207">
        <v>8.0000000000000002E-3</v>
      </c>
    </row>
    <row r="208" spans="1:18" x14ac:dyDescent="0.2">
      <c r="A208" t="s">
        <v>2326</v>
      </c>
      <c r="B208" t="s">
        <v>13</v>
      </c>
      <c r="C208" t="s">
        <v>2130</v>
      </c>
      <c r="D208" t="s">
        <v>2113</v>
      </c>
      <c r="E208">
        <v>28</v>
      </c>
      <c r="F208">
        <v>30</v>
      </c>
      <c r="G208">
        <v>12.802</v>
      </c>
      <c r="H208">
        <v>0.52500000000000002</v>
      </c>
      <c r="I208">
        <v>6.7060000000000004</v>
      </c>
      <c r="J208">
        <v>-2.1000000000000001E-2</v>
      </c>
      <c r="K208">
        <v>26.9</v>
      </c>
      <c r="L208">
        <v>59</v>
      </c>
      <c r="M208">
        <v>69.7</v>
      </c>
      <c r="N208">
        <v>77.2</v>
      </c>
      <c r="O208">
        <v>71.2</v>
      </c>
      <c r="P208" t="s">
        <v>2222</v>
      </c>
      <c r="Q208">
        <v>-0.02</v>
      </c>
      <c r="R208">
        <v>8.0000000000000002E-3</v>
      </c>
    </row>
    <row r="209" spans="1:18" x14ac:dyDescent="0.2">
      <c r="A209" t="s">
        <v>2327</v>
      </c>
      <c r="B209" t="s">
        <v>42</v>
      </c>
      <c r="C209" t="s">
        <v>2123</v>
      </c>
      <c r="D209" t="s">
        <v>2113</v>
      </c>
      <c r="E209">
        <v>47</v>
      </c>
      <c r="F209">
        <v>31</v>
      </c>
      <c r="G209">
        <v>12.272</v>
      </c>
      <c r="H209">
        <v>0.50900000000000001</v>
      </c>
      <c r="I209">
        <v>6.2370000000000001</v>
      </c>
      <c r="J209">
        <v>0.38400000000000001</v>
      </c>
      <c r="K209">
        <v>70.3</v>
      </c>
      <c r="L209">
        <v>51.5</v>
      </c>
      <c r="M209">
        <v>67.3</v>
      </c>
      <c r="N209">
        <v>74.599999999999994</v>
      </c>
      <c r="O209">
        <v>70.7</v>
      </c>
      <c r="P209" t="s">
        <v>2222</v>
      </c>
      <c r="Q209">
        <v>-0.02</v>
      </c>
      <c r="R209">
        <v>8.0000000000000002E-3</v>
      </c>
    </row>
    <row r="210" spans="1:18" x14ac:dyDescent="0.2">
      <c r="A210" t="s">
        <v>2328</v>
      </c>
      <c r="B210" t="s">
        <v>49</v>
      </c>
      <c r="C210" t="s">
        <v>2130</v>
      </c>
      <c r="D210" t="s">
        <v>2113</v>
      </c>
      <c r="E210">
        <v>40</v>
      </c>
      <c r="F210">
        <v>9</v>
      </c>
      <c r="G210">
        <v>11.84</v>
      </c>
      <c r="H210">
        <v>0.71799999999999997</v>
      </c>
      <c r="I210">
        <v>8.2240000000000002</v>
      </c>
      <c r="J210">
        <v>0.106</v>
      </c>
      <c r="K210">
        <v>42.6</v>
      </c>
      <c r="L210">
        <v>44.8</v>
      </c>
      <c r="M210">
        <v>86.9</v>
      </c>
      <c r="N210">
        <v>86.9</v>
      </c>
      <c r="O210">
        <v>70.7</v>
      </c>
      <c r="P210" t="s">
        <v>2222</v>
      </c>
      <c r="Q210">
        <v>-0.02</v>
      </c>
      <c r="R210">
        <v>8.0000000000000002E-3</v>
      </c>
    </row>
    <row r="211" spans="1:18" x14ac:dyDescent="0.2">
      <c r="A211" t="s">
        <v>2329</v>
      </c>
      <c r="B211" t="s">
        <v>13</v>
      </c>
      <c r="C211" t="s">
        <v>2117</v>
      </c>
      <c r="D211" t="s">
        <v>2117</v>
      </c>
      <c r="E211">
        <v>44</v>
      </c>
      <c r="F211">
        <v>82</v>
      </c>
      <c r="G211">
        <v>18.937999999999999</v>
      </c>
      <c r="H211">
        <v>0.248</v>
      </c>
      <c r="I211">
        <v>3.1709999999999998</v>
      </c>
      <c r="J211">
        <v>-0.217</v>
      </c>
      <c r="K211">
        <v>13.8</v>
      </c>
      <c r="L211">
        <v>90.4</v>
      </c>
      <c r="M211">
        <v>51.9</v>
      </c>
      <c r="N211">
        <v>39.299999999999997</v>
      </c>
      <c r="O211">
        <v>70.599999999999994</v>
      </c>
      <c r="P211" t="s">
        <v>2222</v>
      </c>
      <c r="Q211">
        <v>-1.2E-2</v>
      </c>
      <c r="R211">
        <v>1.7999999999999999E-2</v>
      </c>
    </row>
    <row r="212" spans="1:18" x14ac:dyDescent="0.2">
      <c r="A212" t="s">
        <v>2330</v>
      </c>
      <c r="B212" t="s">
        <v>22</v>
      </c>
      <c r="C212" t="s">
        <v>2117</v>
      </c>
      <c r="D212" t="s">
        <v>2117</v>
      </c>
      <c r="E212">
        <v>32</v>
      </c>
      <c r="F212">
        <v>0</v>
      </c>
      <c r="G212">
        <v>18.561</v>
      </c>
      <c r="H212">
        <v>0.19400000000000001</v>
      </c>
      <c r="I212">
        <v>3.0409999999999999</v>
      </c>
      <c r="J212">
        <v>0.28399999999999997</v>
      </c>
      <c r="K212">
        <v>70.400000000000006</v>
      </c>
      <c r="L212">
        <v>85.8</v>
      </c>
      <c r="M212">
        <v>33.5</v>
      </c>
      <c r="N212">
        <v>36</v>
      </c>
      <c r="O212">
        <v>70.3</v>
      </c>
      <c r="P212" t="s">
        <v>2222</v>
      </c>
      <c r="Q212">
        <v>-1.2E-2</v>
      </c>
      <c r="R212">
        <v>1.7999999999999999E-2</v>
      </c>
    </row>
    <row r="213" spans="1:18" x14ac:dyDescent="0.2">
      <c r="A213" t="s">
        <v>2331</v>
      </c>
      <c r="B213" t="s">
        <v>39</v>
      </c>
      <c r="C213" t="s">
        <v>2123</v>
      </c>
      <c r="D213" t="s">
        <v>2113</v>
      </c>
      <c r="E213">
        <v>45</v>
      </c>
      <c r="F213">
        <v>20</v>
      </c>
      <c r="G213">
        <v>12.78</v>
      </c>
      <c r="H213">
        <v>0.52800000000000002</v>
      </c>
      <c r="I213">
        <v>6.0309999999999997</v>
      </c>
      <c r="J213">
        <v>4.8000000000000001E-2</v>
      </c>
      <c r="K213">
        <v>36</v>
      </c>
      <c r="L213">
        <v>58</v>
      </c>
      <c r="M213">
        <v>70.099999999999994</v>
      </c>
      <c r="N213">
        <v>72.099999999999994</v>
      </c>
      <c r="O213">
        <v>70.3</v>
      </c>
      <c r="P213" t="s">
        <v>2222</v>
      </c>
      <c r="Q213">
        <v>-0.02</v>
      </c>
      <c r="R213">
        <v>8.0000000000000002E-3</v>
      </c>
    </row>
    <row r="214" spans="1:18" x14ac:dyDescent="0.2">
      <c r="A214" t="s">
        <v>2332</v>
      </c>
      <c r="B214" t="s">
        <v>12</v>
      </c>
      <c r="C214" t="s">
        <v>2112</v>
      </c>
      <c r="D214" t="s">
        <v>2113</v>
      </c>
      <c r="E214">
        <v>47</v>
      </c>
      <c r="F214">
        <v>82</v>
      </c>
      <c r="G214">
        <v>14.097</v>
      </c>
      <c r="H214">
        <v>0.46500000000000002</v>
      </c>
      <c r="I214">
        <v>5.6909999999999998</v>
      </c>
      <c r="J214">
        <v>-4.2000000000000003E-2</v>
      </c>
      <c r="K214">
        <v>25.9</v>
      </c>
      <c r="L214">
        <v>82</v>
      </c>
      <c r="M214">
        <v>62</v>
      </c>
      <c r="N214">
        <v>69.3</v>
      </c>
      <c r="O214">
        <v>70.2</v>
      </c>
      <c r="P214" t="s">
        <v>2222</v>
      </c>
      <c r="Q214">
        <v>-0.02</v>
      </c>
      <c r="R214">
        <v>8.0000000000000002E-3</v>
      </c>
    </row>
    <row r="215" spans="1:18" x14ac:dyDescent="0.2">
      <c r="A215" t="s">
        <v>2333</v>
      </c>
      <c r="B215" t="s">
        <v>34</v>
      </c>
      <c r="C215" t="s">
        <v>2117</v>
      </c>
      <c r="D215" t="s">
        <v>2117</v>
      </c>
      <c r="E215">
        <v>47</v>
      </c>
      <c r="F215">
        <v>80</v>
      </c>
      <c r="G215">
        <v>18.465</v>
      </c>
      <c r="H215">
        <v>0.29899999999999999</v>
      </c>
      <c r="I215">
        <v>3.2669999999999999</v>
      </c>
      <c r="J215">
        <v>0.434</v>
      </c>
      <c r="K215">
        <v>85.4</v>
      </c>
      <c r="L215">
        <v>84.2</v>
      </c>
      <c r="M215">
        <v>61.5</v>
      </c>
      <c r="N215">
        <v>40.299999999999997</v>
      </c>
      <c r="O215">
        <v>70</v>
      </c>
      <c r="P215" t="s">
        <v>2334</v>
      </c>
      <c r="Q215">
        <v>-6.0000000000000001E-3</v>
      </c>
      <c r="R215">
        <v>0.01</v>
      </c>
    </row>
    <row r="216" spans="1:18" x14ac:dyDescent="0.2">
      <c r="A216" t="s">
        <v>2335</v>
      </c>
      <c r="B216" t="s">
        <v>383</v>
      </c>
      <c r="C216" t="s">
        <v>2130</v>
      </c>
      <c r="D216" t="s">
        <v>2113</v>
      </c>
      <c r="E216">
        <v>45</v>
      </c>
      <c r="F216">
        <v>77</v>
      </c>
      <c r="G216">
        <v>13.522</v>
      </c>
      <c r="H216">
        <v>0.47099999999999997</v>
      </c>
      <c r="I216">
        <v>6.2990000000000004</v>
      </c>
      <c r="J216">
        <v>0.17199999999999999</v>
      </c>
      <c r="K216">
        <v>49.1</v>
      </c>
      <c r="L216">
        <v>73.5</v>
      </c>
      <c r="M216">
        <v>62.8</v>
      </c>
      <c r="N216">
        <v>75.400000000000006</v>
      </c>
      <c r="O216">
        <v>69.900000000000006</v>
      </c>
      <c r="P216" t="s">
        <v>2334</v>
      </c>
      <c r="Q216">
        <v>-0.01</v>
      </c>
      <c r="R216">
        <v>5.0000000000000001E-3</v>
      </c>
    </row>
    <row r="217" spans="1:18" x14ac:dyDescent="0.2">
      <c r="A217" t="s">
        <v>2336</v>
      </c>
      <c r="B217" t="s">
        <v>23</v>
      </c>
      <c r="C217" t="s">
        <v>2123</v>
      </c>
      <c r="D217" t="s">
        <v>2113</v>
      </c>
      <c r="E217">
        <v>45</v>
      </c>
      <c r="F217">
        <v>0</v>
      </c>
      <c r="G217">
        <v>14.581</v>
      </c>
      <c r="H217">
        <v>0.40899999999999997</v>
      </c>
      <c r="I217">
        <v>5.32</v>
      </c>
      <c r="J217">
        <v>-0.46200000000000002</v>
      </c>
      <c r="K217">
        <v>5.0999999999999996</v>
      </c>
      <c r="L217">
        <v>88.3</v>
      </c>
      <c r="M217">
        <v>56.4</v>
      </c>
      <c r="N217">
        <v>67.2</v>
      </c>
      <c r="O217">
        <v>69.900000000000006</v>
      </c>
      <c r="P217" t="s">
        <v>2334</v>
      </c>
      <c r="Q217">
        <v>-0.01</v>
      </c>
      <c r="R217">
        <v>5.0000000000000001E-3</v>
      </c>
    </row>
    <row r="218" spans="1:18" x14ac:dyDescent="0.2">
      <c r="A218" t="s">
        <v>2337</v>
      </c>
      <c r="B218" t="s">
        <v>48</v>
      </c>
      <c r="C218" t="s">
        <v>2117</v>
      </c>
      <c r="D218" t="s">
        <v>2117</v>
      </c>
      <c r="E218">
        <v>45</v>
      </c>
      <c r="F218">
        <v>53</v>
      </c>
      <c r="G218">
        <v>18.149999999999999</v>
      </c>
      <c r="H218">
        <v>0.26900000000000002</v>
      </c>
      <c r="I218">
        <v>3.444</v>
      </c>
      <c r="J218">
        <v>5.5E-2</v>
      </c>
      <c r="K218">
        <v>40.4</v>
      </c>
      <c r="L218">
        <v>79.2</v>
      </c>
      <c r="M218">
        <v>58.5</v>
      </c>
      <c r="N218">
        <v>43.4</v>
      </c>
      <c r="O218">
        <v>69.599999999999994</v>
      </c>
      <c r="P218" t="s">
        <v>2334</v>
      </c>
      <c r="Q218">
        <v>-6.0000000000000001E-3</v>
      </c>
      <c r="R218">
        <v>0.01</v>
      </c>
    </row>
    <row r="219" spans="1:18" x14ac:dyDescent="0.2">
      <c r="A219" t="s">
        <v>2338</v>
      </c>
      <c r="B219" t="s">
        <v>12</v>
      </c>
      <c r="C219" t="s">
        <v>2123</v>
      </c>
      <c r="D219" t="s">
        <v>2113</v>
      </c>
      <c r="E219">
        <v>47</v>
      </c>
      <c r="F219">
        <v>76</v>
      </c>
      <c r="G219">
        <v>13.442</v>
      </c>
      <c r="H219">
        <v>0.57399999999999995</v>
      </c>
      <c r="I219">
        <v>7.0339999999999998</v>
      </c>
      <c r="J219">
        <v>1.9E-2</v>
      </c>
      <c r="K219">
        <v>31.7</v>
      </c>
      <c r="L219">
        <v>70.7</v>
      </c>
      <c r="M219">
        <v>74.3</v>
      </c>
      <c r="N219">
        <v>79.2</v>
      </c>
      <c r="O219">
        <v>69.5</v>
      </c>
      <c r="P219" t="s">
        <v>2334</v>
      </c>
      <c r="Q219">
        <v>-0.01</v>
      </c>
      <c r="R219">
        <v>5.0000000000000001E-3</v>
      </c>
    </row>
    <row r="220" spans="1:18" x14ac:dyDescent="0.2">
      <c r="A220" t="s">
        <v>2339</v>
      </c>
      <c r="B220" t="s">
        <v>384</v>
      </c>
      <c r="C220" t="s">
        <v>2117</v>
      </c>
      <c r="D220" t="s">
        <v>2117</v>
      </c>
      <c r="E220">
        <v>39</v>
      </c>
      <c r="F220">
        <v>73</v>
      </c>
      <c r="G220">
        <v>16.251999999999999</v>
      </c>
      <c r="H220">
        <v>0.67400000000000004</v>
      </c>
      <c r="I220">
        <v>6.726</v>
      </c>
      <c r="J220">
        <v>0.504</v>
      </c>
      <c r="K220">
        <v>90</v>
      </c>
      <c r="L220">
        <v>53.1</v>
      </c>
      <c r="M220">
        <v>96.2</v>
      </c>
      <c r="N220">
        <v>77.5</v>
      </c>
      <c r="O220">
        <v>69.3</v>
      </c>
      <c r="P220" t="s">
        <v>2334</v>
      </c>
      <c r="Q220">
        <v>-6.0000000000000001E-3</v>
      </c>
      <c r="R220">
        <v>0.01</v>
      </c>
    </row>
    <row r="221" spans="1:18" x14ac:dyDescent="0.2">
      <c r="A221" t="s">
        <v>2340</v>
      </c>
      <c r="B221" t="s">
        <v>43</v>
      </c>
      <c r="C221" t="s">
        <v>2117</v>
      </c>
      <c r="D221" t="s">
        <v>2117</v>
      </c>
      <c r="E221">
        <v>37</v>
      </c>
      <c r="F221">
        <v>66</v>
      </c>
      <c r="G221">
        <v>17.588000000000001</v>
      </c>
      <c r="H221">
        <v>0.35099999999999998</v>
      </c>
      <c r="I221">
        <v>4.774</v>
      </c>
      <c r="J221">
        <v>0.33700000000000002</v>
      </c>
      <c r="K221">
        <v>75.400000000000006</v>
      </c>
      <c r="L221">
        <v>70.8</v>
      </c>
      <c r="M221">
        <v>71.2</v>
      </c>
      <c r="N221">
        <v>61.9</v>
      </c>
      <c r="O221">
        <v>69.099999999999994</v>
      </c>
      <c r="P221" t="s">
        <v>2334</v>
      </c>
      <c r="Q221">
        <v>-6.0000000000000001E-3</v>
      </c>
      <c r="R221">
        <v>0.01</v>
      </c>
    </row>
    <row r="222" spans="1:18" x14ac:dyDescent="0.2">
      <c r="A222" t="s">
        <v>2341</v>
      </c>
      <c r="B222" t="s">
        <v>14</v>
      </c>
      <c r="C222" t="s">
        <v>2130</v>
      </c>
      <c r="D222" t="s">
        <v>2113</v>
      </c>
      <c r="E222">
        <v>41</v>
      </c>
      <c r="F222">
        <v>80</v>
      </c>
      <c r="G222">
        <v>14.433</v>
      </c>
      <c r="H222">
        <v>0.316</v>
      </c>
      <c r="I222">
        <v>4.0890000000000004</v>
      </c>
      <c r="J222">
        <v>0.32600000000000001</v>
      </c>
      <c r="K222">
        <v>63.4</v>
      </c>
      <c r="L222">
        <v>86.7</v>
      </c>
      <c r="M222">
        <v>40.4</v>
      </c>
      <c r="N222">
        <v>53</v>
      </c>
      <c r="O222">
        <v>69</v>
      </c>
      <c r="P222" t="s">
        <v>2334</v>
      </c>
      <c r="Q222">
        <v>-0.01</v>
      </c>
      <c r="R222">
        <v>5.0000000000000001E-3</v>
      </c>
    </row>
    <row r="223" spans="1:18" x14ac:dyDescent="0.2">
      <c r="A223" t="s">
        <v>2342</v>
      </c>
      <c r="B223" t="s">
        <v>7</v>
      </c>
      <c r="C223" t="s">
        <v>2117</v>
      </c>
      <c r="D223" t="s">
        <v>2117</v>
      </c>
      <c r="E223">
        <v>35</v>
      </c>
      <c r="F223">
        <v>50</v>
      </c>
      <c r="G223">
        <v>16.861999999999998</v>
      </c>
      <c r="H223">
        <v>0.56799999999999995</v>
      </c>
      <c r="I223">
        <v>6.8440000000000003</v>
      </c>
      <c r="J223">
        <v>8.3000000000000004E-2</v>
      </c>
      <c r="K223">
        <v>44.2</v>
      </c>
      <c r="L223">
        <v>62.7</v>
      </c>
      <c r="M223">
        <v>90.8</v>
      </c>
      <c r="N223">
        <v>78.3</v>
      </c>
      <c r="O223">
        <v>69</v>
      </c>
      <c r="P223" t="s">
        <v>2334</v>
      </c>
      <c r="Q223">
        <v>-6.0000000000000001E-3</v>
      </c>
      <c r="R223">
        <v>0.01</v>
      </c>
    </row>
    <row r="224" spans="1:18" x14ac:dyDescent="0.2">
      <c r="A224" t="s">
        <v>2343</v>
      </c>
      <c r="B224" t="s">
        <v>5</v>
      </c>
      <c r="C224" t="s">
        <v>2130</v>
      </c>
      <c r="D224" t="s">
        <v>2113</v>
      </c>
      <c r="E224">
        <v>44</v>
      </c>
      <c r="F224">
        <v>51</v>
      </c>
      <c r="G224">
        <v>13.026</v>
      </c>
      <c r="H224">
        <v>0.51600000000000001</v>
      </c>
      <c r="I224">
        <v>6.0330000000000004</v>
      </c>
      <c r="J224">
        <v>0.66500000000000004</v>
      </c>
      <c r="K224">
        <v>90.7</v>
      </c>
      <c r="L224">
        <v>63</v>
      </c>
      <c r="M224">
        <v>68.7</v>
      </c>
      <c r="N224">
        <v>72.2</v>
      </c>
      <c r="O224">
        <v>68.900000000000006</v>
      </c>
      <c r="P224" t="s">
        <v>2334</v>
      </c>
      <c r="Q224">
        <v>-0.01</v>
      </c>
      <c r="R224">
        <v>5.0000000000000001E-3</v>
      </c>
    </row>
    <row r="225" spans="1:18" x14ac:dyDescent="0.2">
      <c r="A225" t="s">
        <v>2344</v>
      </c>
      <c r="B225" t="s">
        <v>43</v>
      </c>
      <c r="C225" t="s">
        <v>2112</v>
      </c>
      <c r="D225" t="s">
        <v>2113</v>
      </c>
      <c r="E225">
        <v>43</v>
      </c>
      <c r="F225">
        <v>79</v>
      </c>
      <c r="G225">
        <v>13.372</v>
      </c>
      <c r="H225">
        <v>0.46100000000000002</v>
      </c>
      <c r="I225">
        <v>6.2729999999999997</v>
      </c>
      <c r="J225">
        <v>0.32</v>
      </c>
      <c r="K225">
        <v>62.6</v>
      </c>
      <c r="L225">
        <v>69.099999999999994</v>
      </c>
      <c r="M225">
        <v>61.6</v>
      </c>
      <c r="N225">
        <v>75.099999999999994</v>
      </c>
      <c r="O225">
        <v>68.8</v>
      </c>
      <c r="P225" t="s">
        <v>2334</v>
      </c>
      <c r="Q225">
        <v>-0.01</v>
      </c>
      <c r="R225">
        <v>5.0000000000000001E-3</v>
      </c>
    </row>
    <row r="226" spans="1:18" x14ac:dyDescent="0.2">
      <c r="A226" t="s">
        <v>2345</v>
      </c>
      <c r="B226" t="s">
        <v>17</v>
      </c>
      <c r="C226" t="s">
        <v>2130</v>
      </c>
      <c r="D226" t="s">
        <v>2113</v>
      </c>
      <c r="E226">
        <v>47</v>
      </c>
      <c r="F226">
        <v>82</v>
      </c>
      <c r="G226">
        <v>14.319000000000001</v>
      </c>
      <c r="H226">
        <v>0.35199999999999998</v>
      </c>
      <c r="I226">
        <v>3.806</v>
      </c>
      <c r="J226">
        <v>0.371</v>
      </c>
      <c r="K226">
        <v>69.099999999999994</v>
      </c>
      <c r="L226">
        <v>85.5</v>
      </c>
      <c r="M226">
        <v>47.9</v>
      </c>
      <c r="N226">
        <v>47.9</v>
      </c>
      <c r="O226">
        <v>68.8</v>
      </c>
      <c r="P226" t="s">
        <v>2334</v>
      </c>
      <c r="Q226">
        <v>-0.01</v>
      </c>
      <c r="R226">
        <v>5.0000000000000001E-3</v>
      </c>
    </row>
    <row r="227" spans="1:18" x14ac:dyDescent="0.2">
      <c r="A227" t="s">
        <v>2346</v>
      </c>
      <c r="B227" t="s">
        <v>22</v>
      </c>
      <c r="C227" t="s">
        <v>2130</v>
      </c>
      <c r="D227" t="s">
        <v>2113</v>
      </c>
      <c r="E227">
        <v>45</v>
      </c>
      <c r="F227">
        <v>77</v>
      </c>
      <c r="G227">
        <v>12.936</v>
      </c>
      <c r="H227">
        <v>0.54500000000000004</v>
      </c>
      <c r="I227">
        <v>8.5640000000000001</v>
      </c>
      <c r="J227">
        <v>0.14599999999999999</v>
      </c>
      <c r="K227">
        <v>46.9</v>
      </c>
      <c r="L227">
        <v>61.8</v>
      </c>
      <c r="M227">
        <v>71.5</v>
      </c>
      <c r="N227">
        <v>88.9</v>
      </c>
      <c r="O227">
        <v>68.5</v>
      </c>
      <c r="P227" t="s">
        <v>2334</v>
      </c>
      <c r="Q227">
        <v>-0.01</v>
      </c>
      <c r="R227">
        <v>5.0000000000000001E-3</v>
      </c>
    </row>
    <row r="228" spans="1:18" x14ac:dyDescent="0.2">
      <c r="A228" t="s">
        <v>2347</v>
      </c>
      <c r="B228" t="s">
        <v>18</v>
      </c>
      <c r="C228" t="s">
        <v>2112</v>
      </c>
      <c r="D228" t="s">
        <v>2113</v>
      </c>
      <c r="E228">
        <v>45</v>
      </c>
      <c r="F228">
        <v>74</v>
      </c>
      <c r="G228">
        <v>13.502000000000001</v>
      </c>
      <c r="H228">
        <v>0.45</v>
      </c>
      <c r="I228">
        <v>5.335</v>
      </c>
      <c r="J228">
        <v>0.33600000000000002</v>
      </c>
      <c r="K228">
        <v>64.2</v>
      </c>
      <c r="L228">
        <v>72.5</v>
      </c>
      <c r="M228">
        <v>60</v>
      </c>
      <c r="N228">
        <v>67.3</v>
      </c>
      <c r="O228">
        <v>68.5</v>
      </c>
      <c r="P228" t="s">
        <v>2334</v>
      </c>
      <c r="Q228">
        <v>-0.01</v>
      </c>
      <c r="R228">
        <v>5.0000000000000001E-3</v>
      </c>
    </row>
    <row r="229" spans="1:18" x14ac:dyDescent="0.2">
      <c r="A229" t="s">
        <v>2348</v>
      </c>
      <c r="B229" t="s">
        <v>37</v>
      </c>
      <c r="C229" t="s">
        <v>2123</v>
      </c>
      <c r="D229" t="s">
        <v>2113</v>
      </c>
      <c r="E229">
        <v>46</v>
      </c>
      <c r="F229">
        <v>82</v>
      </c>
      <c r="G229">
        <v>13.103999999999999</v>
      </c>
      <c r="H229">
        <v>0.54800000000000004</v>
      </c>
      <c r="I229">
        <v>7.1050000000000004</v>
      </c>
      <c r="J229">
        <v>0.20499999999999999</v>
      </c>
      <c r="K229">
        <v>51.9</v>
      </c>
      <c r="L229">
        <v>64.400000000000006</v>
      </c>
      <c r="M229">
        <v>72.099999999999994</v>
      </c>
      <c r="N229">
        <v>80</v>
      </c>
      <c r="O229">
        <v>68.2</v>
      </c>
      <c r="P229" t="s">
        <v>2334</v>
      </c>
      <c r="Q229">
        <v>-0.01</v>
      </c>
      <c r="R229">
        <v>5.0000000000000001E-3</v>
      </c>
    </row>
    <row r="230" spans="1:18" x14ac:dyDescent="0.2">
      <c r="A230" t="s">
        <v>2349</v>
      </c>
      <c r="B230" t="s">
        <v>381</v>
      </c>
      <c r="C230" t="s">
        <v>2117</v>
      </c>
      <c r="D230" t="s">
        <v>2117</v>
      </c>
      <c r="E230">
        <v>45</v>
      </c>
      <c r="F230">
        <v>76</v>
      </c>
      <c r="G230">
        <v>17.481000000000002</v>
      </c>
      <c r="H230">
        <v>0.40500000000000003</v>
      </c>
      <c r="I230">
        <v>5.1130000000000004</v>
      </c>
      <c r="J230">
        <v>0.17</v>
      </c>
      <c r="K230">
        <v>54.2</v>
      </c>
      <c r="L230">
        <v>68.8</v>
      </c>
      <c r="M230">
        <v>79.599999999999994</v>
      </c>
      <c r="N230">
        <v>65.3</v>
      </c>
      <c r="O230">
        <v>68.099999999999994</v>
      </c>
      <c r="P230" t="s">
        <v>2334</v>
      </c>
      <c r="Q230">
        <v>-6.0000000000000001E-3</v>
      </c>
      <c r="R230">
        <v>0.01</v>
      </c>
    </row>
    <row r="231" spans="1:18" x14ac:dyDescent="0.2">
      <c r="A231" t="s">
        <v>2350</v>
      </c>
      <c r="B231" t="s">
        <v>5</v>
      </c>
      <c r="C231" t="s">
        <v>2123</v>
      </c>
      <c r="D231" t="s">
        <v>2113</v>
      </c>
      <c r="E231">
        <v>25</v>
      </c>
      <c r="F231">
        <v>73</v>
      </c>
      <c r="G231">
        <v>12.291</v>
      </c>
      <c r="H231">
        <v>0.71599999999999997</v>
      </c>
      <c r="I231">
        <v>8.3710000000000004</v>
      </c>
      <c r="J231">
        <v>0.39200000000000002</v>
      </c>
      <c r="K231">
        <v>70.900000000000006</v>
      </c>
      <c r="L231">
        <v>52.1</v>
      </c>
      <c r="M231">
        <v>86.3</v>
      </c>
      <c r="N231">
        <v>87.8</v>
      </c>
      <c r="O231">
        <v>68</v>
      </c>
      <c r="P231" t="s">
        <v>2334</v>
      </c>
      <c r="Q231">
        <v>-0.01</v>
      </c>
      <c r="R231">
        <v>5.0000000000000001E-3</v>
      </c>
    </row>
    <row r="232" spans="1:18" x14ac:dyDescent="0.2">
      <c r="A232" t="s">
        <v>2351</v>
      </c>
      <c r="B232" t="s">
        <v>37</v>
      </c>
      <c r="C232" t="s">
        <v>2123</v>
      </c>
      <c r="D232" t="s">
        <v>2113</v>
      </c>
      <c r="E232">
        <v>46</v>
      </c>
      <c r="F232">
        <v>62</v>
      </c>
      <c r="G232">
        <v>13.993</v>
      </c>
      <c r="H232">
        <v>0.34499999999999997</v>
      </c>
      <c r="I232">
        <v>4.4749999999999996</v>
      </c>
      <c r="J232">
        <v>0.34</v>
      </c>
      <c r="K232">
        <v>65.2</v>
      </c>
      <c r="L232">
        <v>80.400000000000006</v>
      </c>
      <c r="M232">
        <v>45.9</v>
      </c>
      <c r="N232">
        <v>57.7</v>
      </c>
      <c r="O232">
        <v>68</v>
      </c>
      <c r="P232" t="s">
        <v>2334</v>
      </c>
      <c r="Q232">
        <v>-0.01</v>
      </c>
      <c r="R232">
        <v>5.0000000000000001E-3</v>
      </c>
    </row>
    <row r="233" spans="1:18" x14ac:dyDescent="0.2">
      <c r="A233" t="s">
        <v>2352</v>
      </c>
      <c r="B233" t="s">
        <v>42</v>
      </c>
      <c r="C233" t="s">
        <v>2117</v>
      </c>
      <c r="D233" t="s">
        <v>2117</v>
      </c>
      <c r="E233">
        <v>47</v>
      </c>
      <c r="F233">
        <v>82</v>
      </c>
      <c r="G233">
        <v>18.739999999999998</v>
      </c>
      <c r="H233">
        <v>0.20699999999999999</v>
      </c>
      <c r="I233">
        <v>2.532</v>
      </c>
      <c r="J233">
        <v>0.156</v>
      </c>
      <c r="K233">
        <v>52.3</v>
      </c>
      <c r="L233">
        <v>88.8</v>
      </c>
      <c r="M233">
        <v>37.700000000000003</v>
      </c>
      <c r="N233">
        <v>26.1</v>
      </c>
      <c r="O233">
        <v>68</v>
      </c>
      <c r="P233" t="s">
        <v>2334</v>
      </c>
      <c r="Q233">
        <v>-6.0000000000000001E-3</v>
      </c>
      <c r="R233">
        <v>0.01</v>
      </c>
    </row>
    <row r="234" spans="1:18" x14ac:dyDescent="0.2">
      <c r="A234" t="s">
        <v>2353</v>
      </c>
      <c r="B234" t="s">
        <v>5</v>
      </c>
      <c r="C234" t="s">
        <v>2117</v>
      </c>
      <c r="D234" t="s">
        <v>2117</v>
      </c>
      <c r="E234">
        <v>43</v>
      </c>
      <c r="F234">
        <v>79</v>
      </c>
      <c r="G234">
        <v>17.452999999999999</v>
      </c>
      <c r="H234">
        <v>0.38</v>
      </c>
      <c r="I234">
        <v>4.4480000000000004</v>
      </c>
      <c r="J234">
        <v>0.35799999999999998</v>
      </c>
      <c r="K234">
        <v>79.2</v>
      </c>
      <c r="L234">
        <v>68.5</v>
      </c>
      <c r="M234">
        <v>76.5</v>
      </c>
      <c r="N234">
        <v>57.5</v>
      </c>
      <c r="O234">
        <v>68</v>
      </c>
      <c r="P234" t="s">
        <v>2334</v>
      </c>
      <c r="Q234">
        <v>-6.0000000000000001E-3</v>
      </c>
      <c r="R234">
        <v>0.01</v>
      </c>
    </row>
    <row r="235" spans="1:18" x14ac:dyDescent="0.2">
      <c r="A235" t="s">
        <v>2354</v>
      </c>
      <c r="B235" t="s">
        <v>384</v>
      </c>
      <c r="C235" t="s">
        <v>2117</v>
      </c>
      <c r="D235" t="s">
        <v>2117</v>
      </c>
      <c r="E235">
        <v>43</v>
      </c>
      <c r="F235">
        <v>54</v>
      </c>
      <c r="G235">
        <v>18.510999999999999</v>
      </c>
      <c r="H235">
        <v>0.27500000000000002</v>
      </c>
      <c r="I235">
        <v>2.7410000000000001</v>
      </c>
      <c r="J235">
        <v>0.51100000000000001</v>
      </c>
      <c r="K235">
        <v>91.5</v>
      </c>
      <c r="L235">
        <v>84.6</v>
      </c>
      <c r="M235">
        <v>58.8</v>
      </c>
      <c r="N235">
        <v>30.6</v>
      </c>
      <c r="O235">
        <v>67.900000000000006</v>
      </c>
      <c r="P235" t="s">
        <v>2334</v>
      </c>
      <c r="Q235">
        <v>-6.0000000000000001E-3</v>
      </c>
      <c r="R235">
        <v>0.01</v>
      </c>
    </row>
    <row r="236" spans="1:18" x14ac:dyDescent="0.2">
      <c r="A236" t="s">
        <v>2355</v>
      </c>
      <c r="B236" t="s">
        <v>42</v>
      </c>
      <c r="C236" t="s">
        <v>2130</v>
      </c>
      <c r="D236" t="s">
        <v>2113</v>
      </c>
      <c r="E236">
        <v>47</v>
      </c>
      <c r="F236">
        <v>72</v>
      </c>
      <c r="G236">
        <v>13.228</v>
      </c>
      <c r="H236">
        <v>0.61099999999999999</v>
      </c>
      <c r="I236">
        <v>7.4859999999999998</v>
      </c>
      <c r="J236">
        <v>-0.15</v>
      </c>
      <c r="K236">
        <v>18.399999999999999</v>
      </c>
      <c r="L236">
        <v>66.900000000000006</v>
      </c>
      <c r="M236">
        <v>77</v>
      </c>
      <c r="N236">
        <v>84.1</v>
      </c>
      <c r="O236">
        <v>67.8</v>
      </c>
      <c r="P236" t="s">
        <v>2334</v>
      </c>
      <c r="Q236">
        <v>-0.01</v>
      </c>
      <c r="R236">
        <v>5.0000000000000001E-3</v>
      </c>
    </row>
    <row r="237" spans="1:18" x14ac:dyDescent="0.2">
      <c r="A237" t="s">
        <v>2356</v>
      </c>
      <c r="B237" t="s">
        <v>22</v>
      </c>
      <c r="C237" t="s">
        <v>2112</v>
      </c>
      <c r="D237" t="s">
        <v>2113</v>
      </c>
      <c r="E237">
        <v>46</v>
      </c>
      <c r="F237">
        <v>76</v>
      </c>
      <c r="G237">
        <v>13.712999999999999</v>
      </c>
      <c r="H237">
        <v>0.39300000000000002</v>
      </c>
      <c r="I237">
        <v>6.173</v>
      </c>
      <c r="J237">
        <v>-1.9E-2</v>
      </c>
      <c r="K237">
        <v>27.5</v>
      </c>
      <c r="L237">
        <v>77.2</v>
      </c>
      <c r="M237">
        <v>53.3</v>
      </c>
      <c r="N237">
        <v>73.900000000000006</v>
      </c>
      <c r="O237">
        <v>67.8</v>
      </c>
      <c r="P237" t="s">
        <v>2334</v>
      </c>
      <c r="Q237">
        <v>-0.01</v>
      </c>
      <c r="R237">
        <v>5.0000000000000001E-3</v>
      </c>
    </row>
    <row r="238" spans="1:18" x14ac:dyDescent="0.2">
      <c r="A238" t="s">
        <v>2357</v>
      </c>
      <c r="B238" t="s">
        <v>35</v>
      </c>
      <c r="C238" t="s">
        <v>2123</v>
      </c>
      <c r="D238" t="s">
        <v>2113</v>
      </c>
      <c r="E238">
        <v>46</v>
      </c>
      <c r="F238">
        <v>58</v>
      </c>
      <c r="G238">
        <v>12.355</v>
      </c>
      <c r="H238">
        <v>0.60499999999999998</v>
      </c>
      <c r="I238">
        <v>8.4730000000000008</v>
      </c>
      <c r="J238">
        <v>0.442</v>
      </c>
      <c r="K238">
        <v>76.599999999999994</v>
      </c>
      <c r="L238">
        <v>52.9</v>
      </c>
      <c r="M238">
        <v>76.599999999999994</v>
      </c>
      <c r="N238">
        <v>88.3</v>
      </c>
      <c r="O238">
        <v>67.7</v>
      </c>
      <c r="P238" t="s">
        <v>2334</v>
      </c>
      <c r="Q238">
        <v>-0.01</v>
      </c>
      <c r="R238">
        <v>5.0000000000000001E-3</v>
      </c>
    </row>
    <row r="239" spans="1:18" x14ac:dyDescent="0.2">
      <c r="A239" t="s">
        <v>2358</v>
      </c>
      <c r="B239" t="s">
        <v>7</v>
      </c>
      <c r="C239" t="s">
        <v>2117</v>
      </c>
      <c r="D239" t="s">
        <v>2117</v>
      </c>
      <c r="E239">
        <v>34</v>
      </c>
      <c r="F239">
        <v>17</v>
      </c>
      <c r="G239">
        <v>16.806999999999999</v>
      </c>
      <c r="H239">
        <v>0.39700000000000002</v>
      </c>
      <c r="I239">
        <v>4.7770000000000001</v>
      </c>
      <c r="J239">
        <v>0.626</v>
      </c>
      <c r="K239">
        <v>95.4</v>
      </c>
      <c r="L239">
        <v>61.5</v>
      </c>
      <c r="M239">
        <v>78.5</v>
      </c>
      <c r="N239">
        <v>62</v>
      </c>
      <c r="O239">
        <v>67.599999999999994</v>
      </c>
      <c r="P239" t="s">
        <v>2334</v>
      </c>
      <c r="Q239">
        <v>-6.0000000000000001E-3</v>
      </c>
      <c r="R239">
        <v>0.01</v>
      </c>
    </row>
    <row r="240" spans="1:18" x14ac:dyDescent="0.2">
      <c r="A240" t="s">
        <v>2359</v>
      </c>
      <c r="B240" t="s">
        <v>49</v>
      </c>
      <c r="C240" t="s">
        <v>2112</v>
      </c>
      <c r="D240" t="s">
        <v>2113</v>
      </c>
      <c r="E240">
        <v>47</v>
      </c>
      <c r="F240">
        <v>82</v>
      </c>
      <c r="G240">
        <v>13.138</v>
      </c>
      <c r="H240">
        <v>0.624</v>
      </c>
      <c r="I240">
        <v>7.1470000000000002</v>
      </c>
      <c r="J240">
        <v>3.2000000000000001E-2</v>
      </c>
      <c r="K240">
        <v>33.9</v>
      </c>
      <c r="L240">
        <v>64.599999999999994</v>
      </c>
      <c r="M240">
        <v>78.400000000000006</v>
      </c>
      <c r="N240">
        <v>80.3</v>
      </c>
      <c r="O240">
        <v>67.5</v>
      </c>
      <c r="P240" t="s">
        <v>2334</v>
      </c>
      <c r="Q240">
        <v>-0.01</v>
      </c>
      <c r="R240">
        <v>5.0000000000000001E-3</v>
      </c>
    </row>
    <row r="241" spans="1:18" x14ac:dyDescent="0.2">
      <c r="A241" t="s">
        <v>2360</v>
      </c>
      <c r="B241" t="s">
        <v>381</v>
      </c>
      <c r="C241" t="s">
        <v>2117</v>
      </c>
      <c r="D241" t="s">
        <v>2117</v>
      </c>
      <c r="E241">
        <v>32</v>
      </c>
      <c r="F241">
        <v>11</v>
      </c>
      <c r="G241">
        <v>17.573</v>
      </c>
      <c r="H241">
        <v>0.41599999999999998</v>
      </c>
      <c r="I241">
        <v>5.2569999999999997</v>
      </c>
      <c r="J241">
        <v>2E-3</v>
      </c>
      <c r="K241">
        <v>35</v>
      </c>
      <c r="L241">
        <v>70.400000000000006</v>
      </c>
      <c r="M241">
        <v>80.8</v>
      </c>
      <c r="N241">
        <v>66.5</v>
      </c>
      <c r="O241">
        <v>67.400000000000006</v>
      </c>
      <c r="P241" t="s">
        <v>2334</v>
      </c>
      <c r="Q241">
        <v>-6.0000000000000001E-3</v>
      </c>
      <c r="R241">
        <v>0.01</v>
      </c>
    </row>
    <row r="242" spans="1:18" x14ac:dyDescent="0.2">
      <c r="A242" t="s">
        <v>2361</v>
      </c>
      <c r="B242" t="s">
        <v>22</v>
      </c>
      <c r="C242" t="s">
        <v>2117</v>
      </c>
      <c r="D242" t="s">
        <v>2117</v>
      </c>
      <c r="E242">
        <v>45</v>
      </c>
      <c r="F242">
        <v>73</v>
      </c>
      <c r="G242">
        <v>18.231999999999999</v>
      </c>
      <c r="H242">
        <v>0.221</v>
      </c>
      <c r="I242">
        <v>3.476</v>
      </c>
      <c r="J242">
        <v>-9.2999999999999999E-2</v>
      </c>
      <c r="K242">
        <v>20.399999999999999</v>
      </c>
      <c r="L242">
        <v>82.3</v>
      </c>
      <c r="M242">
        <v>45.4</v>
      </c>
      <c r="N242">
        <v>44.4</v>
      </c>
      <c r="O242">
        <v>67.2</v>
      </c>
      <c r="P242" t="s">
        <v>2334</v>
      </c>
      <c r="Q242">
        <v>-6.0000000000000001E-3</v>
      </c>
      <c r="R242">
        <v>0.01</v>
      </c>
    </row>
    <row r="243" spans="1:18" x14ac:dyDescent="0.2">
      <c r="A243" t="s">
        <v>2362</v>
      </c>
      <c r="B243" t="s">
        <v>383</v>
      </c>
      <c r="C243" t="s">
        <v>2117</v>
      </c>
      <c r="D243" t="s">
        <v>2117</v>
      </c>
      <c r="E243">
        <v>45</v>
      </c>
      <c r="F243">
        <v>78</v>
      </c>
      <c r="G243">
        <v>16.509</v>
      </c>
      <c r="H243">
        <v>0.44900000000000001</v>
      </c>
      <c r="I243">
        <v>6.0090000000000003</v>
      </c>
      <c r="J243">
        <v>0.437</v>
      </c>
      <c r="K243">
        <v>85.8</v>
      </c>
      <c r="L243">
        <v>56.2</v>
      </c>
      <c r="M243">
        <v>83.8</v>
      </c>
      <c r="N243">
        <v>71.7</v>
      </c>
      <c r="O243">
        <v>67.099999999999994</v>
      </c>
      <c r="P243" t="s">
        <v>2334</v>
      </c>
      <c r="Q243">
        <v>-6.0000000000000001E-3</v>
      </c>
      <c r="R243">
        <v>0.01</v>
      </c>
    </row>
    <row r="244" spans="1:18" x14ac:dyDescent="0.2">
      <c r="A244" t="s">
        <v>2363</v>
      </c>
      <c r="B244" t="s">
        <v>16</v>
      </c>
      <c r="C244" t="s">
        <v>2117</v>
      </c>
      <c r="D244" t="s">
        <v>2117</v>
      </c>
      <c r="E244">
        <v>29</v>
      </c>
      <c r="F244">
        <v>60</v>
      </c>
      <c r="G244">
        <v>18.228000000000002</v>
      </c>
      <c r="H244">
        <v>0.249</v>
      </c>
      <c r="I244">
        <v>3.1360000000000001</v>
      </c>
      <c r="J244">
        <v>0.443</v>
      </c>
      <c r="K244">
        <v>86.2</v>
      </c>
      <c r="L244">
        <v>81.900000000000006</v>
      </c>
      <c r="M244">
        <v>52.3</v>
      </c>
      <c r="N244">
        <v>38.4</v>
      </c>
      <c r="O244">
        <v>67</v>
      </c>
      <c r="P244" t="s">
        <v>2334</v>
      </c>
      <c r="Q244">
        <v>-6.0000000000000001E-3</v>
      </c>
      <c r="R244">
        <v>0.01</v>
      </c>
    </row>
    <row r="245" spans="1:18" x14ac:dyDescent="0.2">
      <c r="A245" t="s">
        <v>2364</v>
      </c>
      <c r="B245" t="s">
        <v>5</v>
      </c>
      <c r="C245" t="s">
        <v>2112</v>
      </c>
      <c r="D245" t="s">
        <v>2113</v>
      </c>
      <c r="E245">
        <v>12</v>
      </c>
      <c r="F245">
        <v>62</v>
      </c>
      <c r="G245">
        <v>14.212</v>
      </c>
      <c r="H245">
        <v>0.35199999999999998</v>
      </c>
      <c r="I245">
        <v>4.117</v>
      </c>
      <c r="J245">
        <v>0.13900000000000001</v>
      </c>
      <c r="K245">
        <v>46</v>
      </c>
      <c r="L245">
        <v>83.8</v>
      </c>
      <c r="M245">
        <v>47.7</v>
      </c>
      <c r="N245">
        <v>53.1</v>
      </c>
      <c r="O245">
        <v>66.900000000000006</v>
      </c>
      <c r="P245" t="s">
        <v>2334</v>
      </c>
      <c r="Q245">
        <v>-0.01</v>
      </c>
      <c r="R245">
        <v>5.0000000000000001E-3</v>
      </c>
    </row>
    <row r="246" spans="1:18" x14ac:dyDescent="0.2">
      <c r="A246" t="s">
        <v>2365</v>
      </c>
      <c r="B246" t="s">
        <v>33</v>
      </c>
      <c r="C246" t="s">
        <v>2130</v>
      </c>
      <c r="D246" t="s">
        <v>2113</v>
      </c>
      <c r="E246">
        <v>43</v>
      </c>
      <c r="F246">
        <v>69</v>
      </c>
      <c r="G246">
        <v>13.82</v>
      </c>
      <c r="H246">
        <v>0.374</v>
      </c>
      <c r="I246">
        <v>4.7210000000000001</v>
      </c>
      <c r="J246">
        <v>0.152</v>
      </c>
      <c r="K246">
        <v>48.1</v>
      </c>
      <c r="L246">
        <v>79</v>
      </c>
      <c r="M246">
        <v>49.7</v>
      </c>
      <c r="N246">
        <v>60.7</v>
      </c>
      <c r="O246">
        <v>66.900000000000006</v>
      </c>
      <c r="P246" t="s">
        <v>2334</v>
      </c>
      <c r="Q246">
        <v>-0.01</v>
      </c>
      <c r="R246">
        <v>5.0000000000000001E-3</v>
      </c>
    </row>
    <row r="247" spans="1:18" x14ac:dyDescent="0.2">
      <c r="A247" t="s">
        <v>2366</v>
      </c>
      <c r="B247" t="s">
        <v>5</v>
      </c>
      <c r="C247" t="s">
        <v>2112</v>
      </c>
      <c r="D247" t="s">
        <v>2113</v>
      </c>
      <c r="E247">
        <v>18</v>
      </c>
      <c r="F247">
        <v>53</v>
      </c>
      <c r="G247">
        <v>12.465999999999999</v>
      </c>
      <c r="H247">
        <v>0.624</v>
      </c>
      <c r="I247">
        <v>7.3010000000000002</v>
      </c>
      <c r="J247">
        <v>0.44600000000000001</v>
      </c>
      <c r="K247">
        <v>77</v>
      </c>
      <c r="L247">
        <v>53.7</v>
      </c>
      <c r="M247">
        <v>78.599999999999994</v>
      </c>
      <c r="N247">
        <v>82.1</v>
      </c>
      <c r="O247">
        <v>66.900000000000006</v>
      </c>
      <c r="P247" t="s">
        <v>2334</v>
      </c>
      <c r="Q247">
        <v>-0.01</v>
      </c>
      <c r="R247">
        <v>5.0000000000000001E-3</v>
      </c>
    </row>
    <row r="248" spans="1:18" x14ac:dyDescent="0.2">
      <c r="A248" t="s">
        <v>2367</v>
      </c>
      <c r="B248" t="s">
        <v>39</v>
      </c>
      <c r="C248" t="s">
        <v>2130</v>
      </c>
      <c r="D248" t="s">
        <v>2113</v>
      </c>
      <c r="E248">
        <v>45</v>
      </c>
      <c r="F248">
        <v>72</v>
      </c>
      <c r="G248">
        <v>14.111000000000001</v>
      </c>
      <c r="H248">
        <v>0.32300000000000001</v>
      </c>
      <c r="I248">
        <v>3.694</v>
      </c>
      <c r="J248">
        <v>0.42899999999999999</v>
      </c>
      <c r="K248">
        <v>74.900000000000006</v>
      </c>
      <c r="L248">
        <v>82.4</v>
      </c>
      <c r="M248">
        <v>42.2</v>
      </c>
      <c r="N248">
        <v>46.6</v>
      </c>
      <c r="O248">
        <v>66.7</v>
      </c>
      <c r="P248" t="s">
        <v>2334</v>
      </c>
      <c r="Q248">
        <v>-0.01</v>
      </c>
      <c r="R248">
        <v>5.0000000000000001E-3</v>
      </c>
    </row>
    <row r="249" spans="1:18" x14ac:dyDescent="0.2">
      <c r="A249" t="s">
        <v>2368</v>
      </c>
      <c r="B249" t="s">
        <v>49</v>
      </c>
      <c r="C249" t="s">
        <v>2123</v>
      </c>
      <c r="D249" t="s">
        <v>2113</v>
      </c>
      <c r="E249">
        <v>47</v>
      </c>
      <c r="F249">
        <v>18</v>
      </c>
      <c r="G249">
        <v>14.085000000000001</v>
      </c>
      <c r="H249">
        <v>0.34599999999999997</v>
      </c>
      <c r="I249">
        <v>3.9649999999999999</v>
      </c>
      <c r="J249">
        <v>0.28299999999999997</v>
      </c>
      <c r="K249">
        <v>58.8</v>
      </c>
      <c r="L249">
        <v>81.8</v>
      </c>
      <c r="M249">
        <v>46.1</v>
      </c>
      <c r="N249">
        <v>50.7</v>
      </c>
      <c r="O249">
        <v>66.400000000000006</v>
      </c>
      <c r="P249" t="s">
        <v>2334</v>
      </c>
      <c r="Q249">
        <v>-0.01</v>
      </c>
      <c r="R249">
        <v>5.0000000000000001E-3</v>
      </c>
    </row>
    <row r="250" spans="1:18" x14ac:dyDescent="0.2">
      <c r="A250" t="s">
        <v>2369</v>
      </c>
      <c r="B250" t="s">
        <v>23</v>
      </c>
      <c r="C250" t="s">
        <v>2123</v>
      </c>
      <c r="D250" t="s">
        <v>2113</v>
      </c>
      <c r="E250">
        <v>44</v>
      </c>
      <c r="F250">
        <v>78</v>
      </c>
      <c r="G250">
        <v>12.827999999999999</v>
      </c>
      <c r="H250">
        <v>0.46899999999999997</v>
      </c>
      <c r="I250">
        <v>6.101</v>
      </c>
      <c r="J250">
        <v>0.56299999999999994</v>
      </c>
      <c r="K250">
        <v>86.7</v>
      </c>
      <c r="L250">
        <v>59.8</v>
      </c>
      <c r="M250">
        <v>62.6</v>
      </c>
      <c r="N250">
        <v>73.099999999999994</v>
      </c>
      <c r="O250">
        <v>66.2</v>
      </c>
      <c r="P250" t="s">
        <v>2334</v>
      </c>
      <c r="Q250">
        <v>-0.01</v>
      </c>
      <c r="R250">
        <v>5.0000000000000001E-3</v>
      </c>
    </row>
    <row r="251" spans="1:18" x14ac:dyDescent="0.2">
      <c r="A251" t="s">
        <v>2370</v>
      </c>
      <c r="B251" t="s">
        <v>30</v>
      </c>
      <c r="C251" t="s">
        <v>2112</v>
      </c>
      <c r="D251" t="s">
        <v>2113</v>
      </c>
      <c r="E251">
        <v>48</v>
      </c>
      <c r="F251">
        <v>0</v>
      </c>
      <c r="G251">
        <v>13.754</v>
      </c>
      <c r="H251">
        <v>0.38300000000000001</v>
      </c>
      <c r="I251">
        <v>4.7539999999999996</v>
      </c>
      <c r="J251">
        <v>0.10100000000000001</v>
      </c>
      <c r="K251">
        <v>41.7</v>
      </c>
      <c r="L251">
        <v>77.400000000000006</v>
      </c>
      <c r="M251">
        <v>52.7</v>
      </c>
      <c r="N251">
        <v>61.5</v>
      </c>
      <c r="O251">
        <v>66.099999999999994</v>
      </c>
      <c r="P251" t="s">
        <v>2334</v>
      </c>
      <c r="Q251">
        <v>-0.01</v>
      </c>
      <c r="R251">
        <v>5.0000000000000001E-3</v>
      </c>
    </row>
    <row r="252" spans="1:18" x14ac:dyDescent="0.2">
      <c r="A252" t="s">
        <v>2371</v>
      </c>
      <c r="B252" t="s">
        <v>12</v>
      </c>
      <c r="C252" t="s">
        <v>2123</v>
      </c>
      <c r="D252" t="s">
        <v>2113</v>
      </c>
      <c r="E252">
        <v>35</v>
      </c>
      <c r="F252">
        <v>82</v>
      </c>
      <c r="G252">
        <v>13.026</v>
      </c>
      <c r="H252">
        <v>0.498</v>
      </c>
      <c r="I252">
        <v>6.0960000000000001</v>
      </c>
      <c r="J252">
        <v>0.34399999999999997</v>
      </c>
      <c r="K252">
        <v>65.900000000000006</v>
      </c>
      <c r="L252">
        <v>62.8</v>
      </c>
      <c r="M252">
        <v>65.900000000000006</v>
      </c>
      <c r="N252">
        <v>72.8</v>
      </c>
      <c r="O252">
        <v>66.099999999999994</v>
      </c>
      <c r="P252" t="s">
        <v>2334</v>
      </c>
      <c r="Q252">
        <v>-0.01</v>
      </c>
      <c r="R252">
        <v>5.0000000000000001E-3</v>
      </c>
    </row>
    <row r="253" spans="1:18" x14ac:dyDescent="0.2">
      <c r="A253" t="s">
        <v>2372</v>
      </c>
      <c r="B253" t="s">
        <v>22</v>
      </c>
      <c r="C253" t="s">
        <v>2123</v>
      </c>
      <c r="D253" t="s">
        <v>2113</v>
      </c>
      <c r="E253">
        <v>44</v>
      </c>
      <c r="F253">
        <v>82</v>
      </c>
      <c r="G253">
        <v>13.375999999999999</v>
      </c>
      <c r="H253">
        <v>0.38300000000000001</v>
      </c>
      <c r="I253">
        <v>6.0140000000000002</v>
      </c>
      <c r="J253">
        <v>0.215</v>
      </c>
      <c r="K253">
        <v>54.1</v>
      </c>
      <c r="L253">
        <v>69.5</v>
      </c>
      <c r="M253">
        <v>52.5</v>
      </c>
      <c r="N253">
        <v>71.8</v>
      </c>
      <c r="O253">
        <v>66</v>
      </c>
      <c r="P253" t="s">
        <v>2334</v>
      </c>
      <c r="Q253">
        <v>-0.01</v>
      </c>
      <c r="R253">
        <v>5.0000000000000001E-3</v>
      </c>
    </row>
    <row r="254" spans="1:18" x14ac:dyDescent="0.2">
      <c r="A254" t="s">
        <v>2373</v>
      </c>
      <c r="B254" t="s">
        <v>10</v>
      </c>
      <c r="C254" t="s">
        <v>2112</v>
      </c>
      <c r="D254" t="s">
        <v>2113</v>
      </c>
      <c r="E254">
        <v>45</v>
      </c>
      <c r="F254">
        <v>82</v>
      </c>
      <c r="G254">
        <v>13.379</v>
      </c>
      <c r="H254">
        <v>0.40100000000000002</v>
      </c>
      <c r="I254">
        <v>5.0730000000000004</v>
      </c>
      <c r="J254">
        <v>0.34799999999999998</v>
      </c>
      <c r="K254">
        <v>66.3</v>
      </c>
      <c r="L254">
        <v>69.7</v>
      </c>
      <c r="M254">
        <v>54.9</v>
      </c>
      <c r="N254">
        <v>64.8</v>
      </c>
      <c r="O254">
        <v>65.900000000000006</v>
      </c>
      <c r="P254" t="s">
        <v>2334</v>
      </c>
      <c r="Q254">
        <v>-0.01</v>
      </c>
      <c r="R254">
        <v>5.0000000000000001E-3</v>
      </c>
    </row>
    <row r="255" spans="1:18" x14ac:dyDescent="0.2">
      <c r="A255" t="s">
        <v>2374</v>
      </c>
      <c r="B255" t="s">
        <v>384</v>
      </c>
      <c r="C255" t="s">
        <v>2117</v>
      </c>
      <c r="D255" t="s">
        <v>2117</v>
      </c>
      <c r="E255">
        <v>38</v>
      </c>
      <c r="F255">
        <v>0</v>
      </c>
      <c r="G255">
        <v>16.692</v>
      </c>
      <c r="H255">
        <v>0.432</v>
      </c>
      <c r="I255">
        <v>4.3170000000000002</v>
      </c>
      <c r="J255">
        <v>0.6</v>
      </c>
      <c r="K255">
        <v>93.5</v>
      </c>
      <c r="L255">
        <v>60.4</v>
      </c>
      <c r="M255">
        <v>82.7</v>
      </c>
      <c r="N255">
        <v>55.8</v>
      </c>
      <c r="O255">
        <v>65.900000000000006</v>
      </c>
      <c r="P255" t="s">
        <v>2334</v>
      </c>
      <c r="Q255">
        <v>-6.0000000000000001E-3</v>
      </c>
      <c r="R255">
        <v>0.01</v>
      </c>
    </row>
    <row r="256" spans="1:18" x14ac:dyDescent="0.2">
      <c r="A256" t="s">
        <v>2375</v>
      </c>
      <c r="B256" t="s">
        <v>20</v>
      </c>
      <c r="C256" t="s">
        <v>2123</v>
      </c>
      <c r="D256" t="s">
        <v>2113</v>
      </c>
      <c r="E256">
        <v>47</v>
      </c>
      <c r="F256">
        <v>82</v>
      </c>
      <c r="G256">
        <v>13.486000000000001</v>
      </c>
      <c r="H256">
        <v>0.45700000000000002</v>
      </c>
      <c r="I256">
        <v>5.7859999999999996</v>
      </c>
      <c r="J256">
        <v>2.1999999999999999E-2</v>
      </c>
      <c r="K256">
        <v>32.5</v>
      </c>
      <c r="L256">
        <v>71.5</v>
      </c>
      <c r="M256">
        <v>61.2</v>
      </c>
      <c r="N256">
        <v>70.099999999999994</v>
      </c>
      <c r="O256">
        <v>65.7</v>
      </c>
      <c r="P256" t="s">
        <v>2334</v>
      </c>
      <c r="Q256">
        <v>-0.01</v>
      </c>
      <c r="R256">
        <v>5.0000000000000001E-3</v>
      </c>
    </row>
    <row r="257" spans="1:18" x14ac:dyDescent="0.2">
      <c r="A257" t="s">
        <v>2376</v>
      </c>
      <c r="B257" t="s">
        <v>14</v>
      </c>
      <c r="C257" t="s">
        <v>2112</v>
      </c>
      <c r="D257" t="s">
        <v>2113</v>
      </c>
      <c r="E257">
        <v>33</v>
      </c>
      <c r="F257">
        <v>53</v>
      </c>
      <c r="G257">
        <v>13.419</v>
      </c>
      <c r="H257">
        <v>0.51</v>
      </c>
      <c r="I257">
        <v>6.6120000000000001</v>
      </c>
      <c r="J257">
        <v>-0.26</v>
      </c>
      <c r="K257">
        <v>12.3</v>
      </c>
      <c r="L257">
        <v>70.3</v>
      </c>
      <c r="M257">
        <v>67.5</v>
      </c>
      <c r="N257">
        <v>76.7</v>
      </c>
      <c r="O257">
        <v>65.7</v>
      </c>
      <c r="P257" t="s">
        <v>2334</v>
      </c>
      <c r="Q257">
        <v>-0.01</v>
      </c>
      <c r="R257">
        <v>5.0000000000000001E-3</v>
      </c>
    </row>
    <row r="258" spans="1:18" x14ac:dyDescent="0.2">
      <c r="A258" t="s">
        <v>2377</v>
      </c>
      <c r="B258" t="s">
        <v>5</v>
      </c>
      <c r="C258" t="s">
        <v>2112</v>
      </c>
      <c r="D258" t="s">
        <v>2113</v>
      </c>
      <c r="E258">
        <v>44</v>
      </c>
      <c r="F258">
        <v>79</v>
      </c>
      <c r="G258">
        <v>13.212999999999999</v>
      </c>
      <c r="H258">
        <v>0.48</v>
      </c>
      <c r="I258">
        <v>5.6109999999999998</v>
      </c>
      <c r="J258">
        <v>0.246</v>
      </c>
      <c r="K258">
        <v>55.3</v>
      </c>
      <c r="L258">
        <v>66.7</v>
      </c>
      <c r="M258">
        <v>63.4</v>
      </c>
      <c r="N258">
        <v>68.900000000000006</v>
      </c>
      <c r="O258">
        <v>65.599999999999994</v>
      </c>
      <c r="P258" t="s">
        <v>2334</v>
      </c>
      <c r="Q258">
        <v>-0.01</v>
      </c>
      <c r="R258">
        <v>5.0000000000000001E-3</v>
      </c>
    </row>
    <row r="259" spans="1:18" x14ac:dyDescent="0.2">
      <c r="A259" t="s">
        <v>2378</v>
      </c>
      <c r="B259" t="s">
        <v>384</v>
      </c>
      <c r="C259" t="s">
        <v>2112</v>
      </c>
      <c r="D259" t="s">
        <v>2113</v>
      </c>
      <c r="E259">
        <v>41</v>
      </c>
      <c r="F259">
        <v>80</v>
      </c>
      <c r="G259">
        <v>12.792</v>
      </c>
      <c r="H259">
        <v>0.53200000000000003</v>
      </c>
      <c r="I259">
        <v>5.31</v>
      </c>
      <c r="J259">
        <v>0.58399999999999996</v>
      </c>
      <c r="K259">
        <v>88.3</v>
      </c>
      <c r="L259">
        <v>58.6</v>
      </c>
      <c r="M259">
        <v>70.7</v>
      </c>
      <c r="N259">
        <v>67</v>
      </c>
      <c r="O259">
        <v>65.5</v>
      </c>
      <c r="P259" t="s">
        <v>2334</v>
      </c>
      <c r="Q259">
        <v>-0.01</v>
      </c>
      <c r="R259">
        <v>5.0000000000000001E-3</v>
      </c>
    </row>
    <row r="260" spans="1:18" x14ac:dyDescent="0.2">
      <c r="A260" t="s">
        <v>2379</v>
      </c>
      <c r="B260" t="s">
        <v>381</v>
      </c>
      <c r="C260" t="s">
        <v>2112</v>
      </c>
      <c r="D260" t="s">
        <v>2113</v>
      </c>
      <c r="E260">
        <v>45</v>
      </c>
      <c r="F260">
        <v>78</v>
      </c>
      <c r="G260">
        <v>12.189</v>
      </c>
      <c r="H260">
        <v>0.61699999999999999</v>
      </c>
      <c r="I260">
        <v>7.798</v>
      </c>
      <c r="J260">
        <v>0.40600000000000003</v>
      </c>
      <c r="K260">
        <v>72.400000000000006</v>
      </c>
      <c r="L260">
        <v>50.5</v>
      </c>
      <c r="M260">
        <v>77.8</v>
      </c>
      <c r="N260">
        <v>84.8</v>
      </c>
      <c r="O260">
        <v>65.400000000000006</v>
      </c>
      <c r="P260" t="s">
        <v>2334</v>
      </c>
      <c r="Q260">
        <v>-0.01</v>
      </c>
      <c r="R260">
        <v>5.0000000000000001E-3</v>
      </c>
    </row>
    <row r="261" spans="1:18" x14ac:dyDescent="0.2">
      <c r="A261" t="s">
        <v>2380</v>
      </c>
      <c r="B261" t="s">
        <v>35</v>
      </c>
      <c r="C261" t="s">
        <v>2130</v>
      </c>
      <c r="D261" t="s">
        <v>2113</v>
      </c>
      <c r="E261">
        <v>28</v>
      </c>
      <c r="F261">
        <v>78</v>
      </c>
      <c r="G261">
        <v>13.236000000000001</v>
      </c>
      <c r="H261">
        <v>0.48699999999999999</v>
      </c>
      <c r="I261">
        <v>6.8280000000000003</v>
      </c>
      <c r="J261">
        <v>-6.7000000000000004E-2</v>
      </c>
      <c r="K261">
        <v>23.5</v>
      </c>
      <c r="L261">
        <v>67.3</v>
      </c>
      <c r="M261">
        <v>64.8</v>
      </c>
      <c r="N261">
        <v>78.099999999999994</v>
      </c>
      <c r="O261">
        <v>65.3</v>
      </c>
      <c r="P261" t="s">
        <v>2334</v>
      </c>
      <c r="Q261">
        <v>-0.01</v>
      </c>
      <c r="R261">
        <v>5.0000000000000001E-3</v>
      </c>
    </row>
    <row r="262" spans="1:18" x14ac:dyDescent="0.2">
      <c r="A262" t="s">
        <v>2381</v>
      </c>
      <c r="B262" t="s">
        <v>14</v>
      </c>
      <c r="C262" t="s">
        <v>2112</v>
      </c>
      <c r="D262" t="s">
        <v>2113</v>
      </c>
      <c r="E262">
        <v>45</v>
      </c>
      <c r="F262">
        <v>82</v>
      </c>
      <c r="G262">
        <v>12.786</v>
      </c>
      <c r="H262">
        <v>0.54</v>
      </c>
      <c r="I262">
        <v>6.992</v>
      </c>
      <c r="J262">
        <v>0.25600000000000001</v>
      </c>
      <c r="K262">
        <v>56.2</v>
      </c>
      <c r="L262">
        <v>58.4</v>
      </c>
      <c r="M262">
        <v>71.099999999999994</v>
      </c>
      <c r="N262">
        <v>79.099999999999994</v>
      </c>
      <c r="O262">
        <v>65.2</v>
      </c>
      <c r="P262" t="s">
        <v>2334</v>
      </c>
      <c r="Q262">
        <v>-0.01</v>
      </c>
      <c r="R262">
        <v>5.0000000000000001E-3</v>
      </c>
    </row>
    <row r="263" spans="1:18" x14ac:dyDescent="0.2">
      <c r="A263" t="s">
        <v>2382</v>
      </c>
      <c r="B263" t="s">
        <v>32</v>
      </c>
      <c r="C263" t="s">
        <v>2123</v>
      </c>
      <c r="D263" t="s">
        <v>2113</v>
      </c>
      <c r="E263">
        <v>46</v>
      </c>
      <c r="F263">
        <v>73</v>
      </c>
      <c r="G263">
        <v>12.561999999999999</v>
      </c>
      <c r="H263">
        <v>0.60599999999999998</v>
      </c>
      <c r="I263">
        <v>6.7320000000000002</v>
      </c>
      <c r="J263">
        <v>0.34</v>
      </c>
      <c r="K263">
        <v>65.2</v>
      </c>
      <c r="L263">
        <v>55.6</v>
      </c>
      <c r="M263">
        <v>76.8</v>
      </c>
      <c r="N263">
        <v>77.599999999999994</v>
      </c>
      <c r="O263">
        <v>65.2</v>
      </c>
      <c r="P263" t="s">
        <v>2334</v>
      </c>
      <c r="Q263">
        <v>-0.01</v>
      </c>
      <c r="R263">
        <v>5.0000000000000001E-3</v>
      </c>
    </row>
    <row r="264" spans="1:18" x14ac:dyDescent="0.2">
      <c r="A264" t="s">
        <v>2383</v>
      </c>
      <c r="B264" t="s">
        <v>21</v>
      </c>
      <c r="C264" t="s">
        <v>2130</v>
      </c>
      <c r="D264" t="s">
        <v>2113</v>
      </c>
      <c r="E264">
        <v>31</v>
      </c>
      <c r="F264">
        <v>19</v>
      </c>
      <c r="G264">
        <v>11.962999999999999</v>
      </c>
      <c r="H264">
        <v>0.52800000000000002</v>
      </c>
      <c r="I264">
        <v>6.1120000000000001</v>
      </c>
      <c r="J264">
        <v>0.112</v>
      </c>
      <c r="K264">
        <v>43</v>
      </c>
      <c r="L264">
        <v>46.3</v>
      </c>
      <c r="M264">
        <v>70.3</v>
      </c>
      <c r="N264">
        <v>73.400000000000006</v>
      </c>
      <c r="O264">
        <v>64.8</v>
      </c>
      <c r="P264" t="s">
        <v>2334</v>
      </c>
      <c r="Q264">
        <v>-0.01</v>
      </c>
      <c r="R264">
        <v>5.0000000000000001E-3</v>
      </c>
    </row>
    <row r="265" spans="1:18" x14ac:dyDescent="0.2">
      <c r="A265" t="s">
        <v>2384</v>
      </c>
      <c r="B265" t="s">
        <v>43</v>
      </c>
      <c r="C265" t="s">
        <v>2130</v>
      </c>
      <c r="D265" t="s">
        <v>2113</v>
      </c>
      <c r="E265">
        <v>41</v>
      </c>
      <c r="F265">
        <v>79</v>
      </c>
      <c r="G265">
        <v>12.906000000000001</v>
      </c>
      <c r="H265">
        <v>0.47799999999999998</v>
      </c>
      <c r="I265">
        <v>6.5060000000000002</v>
      </c>
      <c r="J265">
        <v>0.25600000000000001</v>
      </c>
      <c r="K265">
        <v>56</v>
      </c>
      <c r="L265">
        <v>61.2</v>
      </c>
      <c r="M265">
        <v>63</v>
      </c>
      <c r="N265">
        <v>76.2</v>
      </c>
      <c r="O265">
        <v>64.7</v>
      </c>
      <c r="P265" t="s">
        <v>2334</v>
      </c>
      <c r="Q265">
        <v>-0.01</v>
      </c>
      <c r="R265">
        <v>5.0000000000000001E-3</v>
      </c>
    </row>
    <row r="266" spans="1:18" x14ac:dyDescent="0.2">
      <c r="A266" t="s">
        <v>2385</v>
      </c>
      <c r="B266" t="s">
        <v>5</v>
      </c>
      <c r="C266" t="s">
        <v>2123</v>
      </c>
      <c r="D266" t="s">
        <v>2113</v>
      </c>
      <c r="E266">
        <v>31</v>
      </c>
      <c r="F266">
        <v>75</v>
      </c>
      <c r="G266">
        <v>12.94</v>
      </c>
      <c r="H266">
        <v>0.438</v>
      </c>
      <c r="I266">
        <v>5.117</v>
      </c>
      <c r="J266">
        <v>0.53800000000000003</v>
      </c>
      <c r="K266">
        <v>84.2</v>
      </c>
      <c r="L266">
        <v>62</v>
      </c>
      <c r="M266">
        <v>59</v>
      </c>
      <c r="N266">
        <v>65.400000000000006</v>
      </c>
      <c r="O266">
        <v>64.599999999999994</v>
      </c>
      <c r="P266" t="s">
        <v>2334</v>
      </c>
      <c r="Q266">
        <v>-0.01</v>
      </c>
      <c r="R266">
        <v>5.0000000000000001E-3</v>
      </c>
    </row>
    <row r="267" spans="1:18" x14ac:dyDescent="0.2">
      <c r="A267" t="s">
        <v>2386</v>
      </c>
      <c r="B267" t="s">
        <v>32</v>
      </c>
      <c r="C267" t="s">
        <v>2117</v>
      </c>
      <c r="D267" t="s">
        <v>2117</v>
      </c>
      <c r="E267">
        <v>44</v>
      </c>
      <c r="F267">
        <v>45</v>
      </c>
      <c r="G267">
        <v>17.222999999999999</v>
      </c>
      <c r="H267">
        <v>0.36099999999999999</v>
      </c>
      <c r="I267">
        <v>4.0110000000000001</v>
      </c>
      <c r="J267">
        <v>0.34899999999999998</v>
      </c>
      <c r="K267">
        <v>77.3</v>
      </c>
      <c r="L267">
        <v>65.8</v>
      </c>
      <c r="M267">
        <v>72.7</v>
      </c>
      <c r="N267">
        <v>51.7</v>
      </c>
      <c r="O267">
        <v>64.400000000000006</v>
      </c>
      <c r="P267" t="s">
        <v>2334</v>
      </c>
      <c r="Q267">
        <v>-6.0000000000000001E-3</v>
      </c>
      <c r="R267">
        <v>0.01</v>
      </c>
    </row>
    <row r="268" spans="1:18" x14ac:dyDescent="0.2">
      <c r="A268" t="s">
        <v>2387</v>
      </c>
      <c r="B268" t="s">
        <v>16</v>
      </c>
      <c r="C268" t="s">
        <v>2117</v>
      </c>
      <c r="D268" t="s">
        <v>2117</v>
      </c>
      <c r="E268">
        <v>40</v>
      </c>
      <c r="F268">
        <v>69</v>
      </c>
      <c r="G268">
        <v>17.710999999999999</v>
      </c>
      <c r="H268">
        <v>0.34300000000000003</v>
      </c>
      <c r="I268">
        <v>4.3310000000000004</v>
      </c>
      <c r="J268">
        <v>-0.03</v>
      </c>
      <c r="K268">
        <v>30.8</v>
      </c>
      <c r="L268">
        <v>73.5</v>
      </c>
      <c r="M268">
        <v>69.2</v>
      </c>
      <c r="N268">
        <v>56.3</v>
      </c>
      <c r="O268">
        <v>64.3</v>
      </c>
      <c r="P268" t="s">
        <v>2334</v>
      </c>
      <c r="Q268">
        <v>-6.0000000000000001E-3</v>
      </c>
      <c r="R268">
        <v>0.01</v>
      </c>
    </row>
    <row r="269" spans="1:18" x14ac:dyDescent="0.2">
      <c r="A269" t="s">
        <v>2388</v>
      </c>
      <c r="B269" t="s">
        <v>382</v>
      </c>
      <c r="C269" t="s">
        <v>2130</v>
      </c>
      <c r="D269" t="s">
        <v>2113</v>
      </c>
      <c r="E269">
        <v>39</v>
      </c>
      <c r="F269">
        <v>82</v>
      </c>
      <c r="G269">
        <v>13.76</v>
      </c>
      <c r="H269">
        <v>0.34499999999999997</v>
      </c>
      <c r="I269">
        <v>4.4660000000000002</v>
      </c>
      <c r="J269">
        <v>0.112</v>
      </c>
      <c r="K269">
        <v>42.8</v>
      </c>
      <c r="L269">
        <v>77.599999999999994</v>
      </c>
      <c r="M269">
        <v>45.3</v>
      </c>
      <c r="N269">
        <v>57.6</v>
      </c>
      <c r="O269">
        <v>64.3</v>
      </c>
      <c r="P269" t="s">
        <v>2334</v>
      </c>
      <c r="Q269">
        <v>-0.01</v>
      </c>
      <c r="R269">
        <v>5.0000000000000001E-3</v>
      </c>
    </row>
    <row r="270" spans="1:18" x14ac:dyDescent="0.2">
      <c r="A270" t="s">
        <v>2389</v>
      </c>
      <c r="B270" t="s">
        <v>7</v>
      </c>
      <c r="C270" t="s">
        <v>2112</v>
      </c>
      <c r="D270" t="s">
        <v>2113</v>
      </c>
      <c r="E270">
        <v>37</v>
      </c>
      <c r="F270">
        <v>82</v>
      </c>
      <c r="G270">
        <v>12.808999999999999</v>
      </c>
      <c r="H270">
        <v>0.61699999999999999</v>
      </c>
      <c r="I270">
        <v>7.4329999999999998</v>
      </c>
      <c r="J270">
        <v>-8.7999999999999995E-2</v>
      </c>
      <c r="K270">
        <v>21.6</v>
      </c>
      <c r="L270">
        <v>59.2</v>
      </c>
      <c r="M270">
        <v>77.599999999999994</v>
      </c>
      <c r="N270">
        <v>83.3</v>
      </c>
      <c r="O270">
        <v>64.2</v>
      </c>
      <c r="P270" t="s">
        <v>2334</v>
      </c>
      <c r="Q270">
        <v>-0.01</v>
      </c>
      <c r="R270">
        <v>5.0000000000000001E-3</v>
      </c>
    </row>
    <row r="271" spans="1:18" x14ac:dyDescent="0.2">
      <c r="A271" t="s">
        <v>2390</v>
      </c>
      <c r="B271" t="s">
        <v>384</v>
      </c>
      <c r="C271" t="s">
        <v>2112</v>
      </c>
      <c r="D271" t="s">
        <v>2113</v>
      </c>
      <c r="E271">
        <v>45</v>
      </c>
      <c r="F271">
        <v>21</v>
      </c>
      <c r="G271">
        <v>13.64</v>
      </c>
      <c r="H271">
        <v>0.41399999999999998</v>
      </c>
      <c r="I271">
        <v>4.133</v>
      </c>
      <c r="J271">
        <v>6.4000000000000001E-2</v>
      </c>
      <c r="K271">
        <v>38</v>
      </c>
      <c r="L271">
        <v>76.400000000000006</v>
      </c>
      <c r="M271">
        <v>56.6</v>
      </c>
      <c r="N271">
        <v>53.2</v>
      </c>
      <c r="O271">
        <v>63.8</v>
      </c>
      <c r="P271" t="s">
        <v>2334</v>
      </c>
      <c r="Q271">
        <v>-0.01</v>
      </c>
      <c r="R271">
        <v>5.0000000000000001E-3</v>
      </c>
    </row>
    <row r="272" spans="1:18" x14ac:dyDescent="0.2">
      <c r="A272" t="s">
        <v>2391</v>
      </c>
      <c r="B272" t="s">
        <v>43</v>
      </c>
      <c r="C272" t="s">
        <v>2130</v>
      </c>
      <c r="D272" t="s">
        <v>2113</v>
      </c>
      <c r="E272">
        <v>43</v>
      </c>
      <c r="F272">
        <v>80</v>
      </c>
      <c r="G272">
        <v>12.247999999999999</v>
      </c>
      <c r="H272">
        <v>0.59599999999999997</v>
      </c>
      <c r="I272">
        <v>8.1069999999999993</v>
      </c>
      <c r="J272">
        <v>0.20300000000000001</v>
      </c>
      <c r="K272">
        <v>51.7</v>
      </c>
      <c r="L272">
        <v>50.9</v>
      </c>
      <c r="M272">
        <v>76.2</v>
      </c>
      <c r="N272">
        <v>86.5</v>
      </c>
      <c r="O272">
        <v>63.7</v>
      </c>
      <c r="P272" t="s">
        <v>2334</v>
      </c>
      <c r="Q272">
        <v>-0.01</v>
      </c>
      <c r="R272">
        <v>5.0000000000000001E-3</v>
      </c>
    </row>
    <row r="273" spans="1:18" x14ac:dyDescent="0.2">
      <c r="A273" t="s">
        <v>2392</v>
      </c>
      <c r="B273" t="s">
        <v>7</v>
      </c>
      <c r="C273" t="s">
        <v>2112</v>
      </c>
      <c r="D273" t="s">
        <v>2113</v>
      </c>
      <c r="E273">
        <v>46</v>
      </c>
      <c r="F273">
        <v>82</v>
      </c>
      <c r="G273">
        <v>12.481999999999999</v>
      </c>
      <c r="H273">
        <v>0.57799999999999996</v>
      </c>
      <c r="I273">
        <v>6.9619999999999997</v>
      </c>
      <c r="J273">
        <v>0.26300000000000001</v>
      </c>
      <c r="K273">
        <v>57</v>
      </c>
      <c r="L273">
        <v>53.9</v>
      </c>
      <c r="M273">
        <v>74.900000000000006</v>
      </c>
      <c r="N273">
        <v>78.900000000000006</v>
      </c>
      <c r="O273">
        <v>63.6</v>
      </c>
      <c r="P273" t="s">
        <v>2334</v>
      </c>
      <c r="Q273">
        <v>-0.01</v>
      </c>
      <c r="R273">
        <v>5.0000000000000001E-3</v>
      </c>
    </row>
    <row r="274" spans="1:18" x14ac:dyDescent="0.2">
      <c r="A274" t="s">
        <v>2393</v>
      </c>
      <c r="B274" t="s">
        <v>17</v>
      </c>
      <c r="C274" t="s">
        <v>2130</v>
      </c>
      <c r="D274" t="s">
        <v>2113</v>
      </c>
      <c r="E274">
        <v>11</v>
      </c>
      <c r="F274">
        <v>10</v>
      </c>
      <c r="G274">
        <v>13.212</v>
      </c>
      <c r="H274">
        <v>0.49099999999999999</v>
      </c>
      <c r="I274">
        <v>5.2990000000000004</v>
      </c>
      <c r="J274">
        <v>6.9000000000000006E-2</v>
      </c>
      <c r="K274">
        <v>38.700000000000003</v>
      </c>
      <c r="L274">
        <v>66.5</v>
      </c>
      <c r="M274">
        <v>65.5</v>
      </c>
      <c r="N274">
        <v>66.900000000000006</v>
      </c>
      <c r="O274">
        <v>63.6</v>
      </c>
      <c r="P274" t="s">
        <v>2334</v>
      </c>
      <c r="Q274">
        <v>-0.01</v>
      </c>
      <c r="R274">
        <v>5.0000000000000001E-3</v>
      </c>
    </row>
    <row r="275" spans="1:18" x14ac:dyDescent="0.2">
      <c r="A275" t="s">
        <v>2394</v>
      </c>
      <c r="B275" t="s">
        <v>37</v>
      </c>
      <c r="C275" t="s">
        <v>2112</v>
      </c>
      <c r="D275" t="s">
        <v>2113</v>
      </c>
      <c r="E275">
        <v>25</v>
      </c>
      <c r="F275">
        <v>82</v>
      </c>
      <c r="G275">
        <v>12.782999999999999</v>
      </c>
      <c r="H275">
        <v>0.55600000000000005</v>
      </c>
      <c r="I275">
        <v>7.2069999999999999</v>
      </c>
      <c r="J275">
        <v>1.9E-2</v>
      </c>
      <c r="K275">
        <v>31.5</v>
      </c>
      <c r="L275">
        <v>58.2</v>
      </c>
      <c r="M275">
        <v>72.5</v>
      </c>
      <c r="N275">
        <v>81.099999999999994</v>
      </c>
      <c r="O275">
        <v>63.4</v>
      </c>
      <c r="P275" t="s">
        <v>2334</v>
      </c>
      <c r="Q275">
        <v>-0.01</v>
      </c>
      <c r="R275">
        <v>5.0000000000000001E-3</v>
      </c>
    </row>
    <row r="276" spans="1:18" x14ac:dyDescent="0.2">
      <c r="A276" t="s">
        <v>2395</v>
      </c>
      <c r="B276" t="s">
        <v>49</v>
      </c>
      <c r="C276" t="s">
        <v>2130</v>
      </c>
      <c r="D276" t="s">
        <v>2113</v>
      </c>
      <c r="E276">
        <v>45</v>
      </c>
      <c r="F276">
        <v>0</v>
      </c>
      <c r="G276">
        <v>13.292</v>
      </c>
      <c r="H276">
        <v>0.378</v>
      </c>
      <c r="I276">
        <v>4.3280000000000003</v>
      </c>
      <c r="J276">
        <v>0.46500000000000002</v>
      </c>
      <c r="K276">
        <v>78</v>
      </c>
      <c r="L276">
        <v>67.7</v>
      </c>
      <c r="M276">
        <v>51.1</v>
      </c>
      <c r="N276">
        <v>56</v>
      </c>
      <c r="O276">
        <v>63.3</v>
      </c>
      <c r="P276" t="s">
        <v>2334</v>
      </c>
      <c r="Q276">
        <v>-0.01</v>
      </c>
      <c r="R276">
        <v>5.0000000000000001E-3</v>
      </c>
    </row>
    <row r="277" spans="1:18" x14ac:dyDescent="0.2">
      <c r="A277" t="s">
        <v>2396</v>
      </c>
      <c r="B277" t="s">
        <v>43</v>
      </c>
      <c r="C277" t="s">
        <v>2123</v>
      </c>
      <c r="D277" t="s">
        <v>2113</v>
      </c>
      <c r="E277">
        <v>44</v>
      </c>
      <c r="F277">
        <v>78</v>
      </c>
      <c r="G277">
        <v>12.452999999999999</v>
      </c>
      <c r="H277">
        <v>0.46100000000000002</v>
      </c>
      <c r="I277">
        <v>6.2720000000000002</v>
      </c>
      <c r="J277">
        <v>0.52400000000000002</v>
      </c>
      <c r="K277">
        <v>83.6</v>
      </c>
      <c r="L277">
        <v>53.3</v>
      </c>
      <c r="M277">
        <v>61.4</v>
      </c>
      <c r="N277">
        <v>75</v>
      </c>
      <c r="O277">
        <v>63</v>
      </c>
      <c r="P277" t="s">
        <v>2334</v>
      </c>
      <c r="Q277">
        <v>-0.01</v>
      </c>
      <c r="R277">
        <v>5.0000000000000001E-3</v>
      </c>
    </row>
    <row r="278" spans="1:18" x14ac:dyDescent="0.2">
      <c r="A278" t="s">
        <v>2397</v>
      </c>
      <c r="B278" t="s">
        <v>381</v>
      </c>
      <c r="C278" t="s">
        <v>2112</v>
      </c>
      <c r="D278" t="s">
        <v>2113</v>
      </c>
      <c r="E278">
        <v>31</v>
      </c>
      <c r="F278">
        <v>51</v>
      </c>
      <c r="G278">
        <v>13.176</v>
      </c>
      <c r="H278">
        <v>0.379</v>
      </c>
      <c r="I278">
        <v>4.7850000000000001</v>
      </c>
      <c r="J278">
        <v>0.36599999999999999</v>
      </c>
      <c r="K278">
        <v>68.900000000000006</v>
      </c>
      <c r="L278">
        <v>65.3</v>
      </c>
      <c r="M278">
        <v>51.5</v>
      </c>
      <c r="N278">
        <v>62.1</v>
      </c>
      <c r="O278">
        <v>62.8</v>
      </c>
      <c r="P278" t="s">
        <v>2334</v>
      </c>
      <c r="Q278">
        <v>-0.01</v>
      </c>
      <c r="R278">
        <v>5.0000000000000001E-3</v>
      </c>
    </row>
    <row r="279" spans="1:18" x14ac:dyDescent="0.2">
      <c r="A279" t="s">
        <v>2398</v>
      </c>
      <c r="B279" t="s">
        <v>15</v>
      </c>
      <c r="C279" t="s">
        <v>2112</v>
      </c>
      <c r="D279" t="s">
        <v>2113</v>
      </c>
      <c r="E279">
        <v>42</v>
      </c>
      <c r="F279">
        <v>82</v>
      </c>
      <c r="G279">
        <v>13.077</v>
      </c>
      <c r="H279">
        <v>0.40799999999999997</v>
      </c>
      <c r="I279">
        <v>4.8579999999999997</v>
      </c>
      <c r="J279">
        <v>0.33900000000000002</v>
      </c>
      <c r="K279">
        <v>64.8</v>
      </c>
      <c r="L279">
        <v>64</v>
      </c>
      <c r="M279">
        <v>56.2</v>
      </c>
      <c r="N279">
        <v>62.6</v>
      </c>
      <c r="O279">
        <v>62.6</v>
      </c>
      <c r="P279" t="s">
        <v>2334</v>
      </c>
      <c r="Q279">
        <v>-0.01</v>
      </c>
      <c r="R279">
        <v>5.0000000000000001E-3</v>
      </c>
    </row>
    <row r="280" spans="1:18" x14ac:dyDescent="0.2">
      <c r="A280" t="s">
        <v>2399</v>
      </c>
      <c r="B280" t="s">
        <v>21</v>
      </c>
      <c r="C280" t="s">
        <v>2112</v>
      </c>
      <c r="D280" t="s">
        <v>2113</v>
      </c>
      <c r="E280">
        <v>42</v>
      </c>
      <c r="F280">
        <v>0</v>
      </c>
      <c r="G280">
        <v>12.779</v>
      </c>
      <c r="H280">
        <v>0.46300000000000002</v>
      </c>
      <c r="I280">
        <v>5.3650000000000002</v>
      </c>
      <c r="J280">
        <v>0.40500000000000003</v>
      </c>
      <c r="K280">
        <v>72.099999999999994</v>
      </c>
      <c r="L280">
        <v>57.8</v>
      </c>
      <c r="M280">
        <v>61.8</v>
      </c>
      <c r="N280">
        <v>67.400000000000006</v>
      </c>
      <c r="O280">
        <v>62.2</v>
      </c>
      <c r="P280" t="s">
        <v>2334</v>
      </c>
      <c r="Q280">
        <v>-0.01</v>
      </c>
      <c r="R280">
        <v>5.0000000000000001E-3</v>
      </c>
    </row>
    <row r="281" spans="1:18" x14ac:dyDescent="0.2">
      <c r="A281" t="s">
        <v>2400</v>
      </c>
      <c r="B281" t="s">
        <v>12</v>
      </c>
      <c r="C281" t="s">
        <v>2112</v>
      </c>
      <c r="D281" t="s">
        <v>2113</v>
      </c>
      <c r="E281">
        <v>37</v>
      </c>
      <c r="F281">
        <v>81</v>
      </c>
      <c r="G281">
        <v>13.054</v>
      </c>
      <c r="H281">
        <v>0.36599999999999999</v>
      </c>
      <c r="I281">
        <v>4.4800000000000004</v>
      </c>
      <c r="J281">
        <v>0.54800000000000004</v>
      </c>
      <c r="K281">
        <v>84.9</v>
      </c>
      <c r="L281">
        <v>63.4</v>
      </c>
      <c r="M281">
        <v>49.3</v>
      </c>
      <c r="N281">
        <v>57.9</v>
      </c>
      <c r="O281">
        <v>62.1</v>
      </c>
      <c r="P281" t="s">
        <v>2334</v>
      </c>
      <c r="Q281">
        <v>-0.01</v>
      </c>
      <c r="R281">
        <v>5.0000000000000001E-3</v>
      </c>
    </row>
    <row r="282" spans="1:18" x14ac:dyDescent="0.2">
      <c r="A282" t="s">
        <v>2401</v>
      </c>
      <c r="B282" t="s">
        <v>39</v>
      </c>
      <c r="C282" t="s">
        <v>2117</v>
      </c>
      <c r="D282" t="s">
        <v>2117</v>
      </c>
      <c r="E282">
        <v>36</v>
      </c>
      <c r="F282">
        <v>79</v>
      </c>
      <c r="G282">
        <v>16.521000000000001</v>
      </c>
      <c r="H282">
        <v>0.35699999999999998</v>
      </c>
      <c r="I282">
        <v>4.0759999999999996</v>
      </c>
      <c r="J282">
        <v>0.64900000000000002</v>
      </c>
      <c r="K282">
        <v>96.5</v>
      </c>
      <c r="L282">
        <v>56.9</v>
      </c>
      <c r="M282">
        <v>72.3</v>
      </c>
      <c r="N282">
        <v>52.5</v>
      </c>
      <c r="O282">
        <v>62.1</v>
      </c>
      <c r="P282" t="s">
        <v>2334</v>
      </c>
      <c r="Q282">
        <v>-6.0000000000000001E-3</v>
      </c>
      <c r="R282">
        <v>0.01</v>
      </c>
    </row>
    <row r="283" spans="1:18" x14ac:dyDescent="0.2">
      <c r="A283" t="s">
        <v>2402</v>
      </c>
      <c r="B283" t="s">
        <v>5</v>
      </c>
      <c r="C283" t="s">
        <v>2130</v>
      </c>
      <c r="D283" t="s">
        <v>2113</v>
      </c>
      <c r="E283">
        <v>44</v>
      </c>
      <c r="F283">
        <v>74</v>
      </c>
      <c r="G283">
        <v>13.193</v>
      </c>
      <c r="H283">
        <v>0.51100000000000001</v>
      </c>
      <c r="I283">
        <v>5.9770000000000003</v>
      </c>
      <c r="J283">
        <v>-0.27600000000000002</v>
      </c>
      <c r="K283">
        <v>11.7</v>
      </c>
      <c r="L283">
        <v>65.7</v>
      </c>
      <c r="M283">
        <v>67.900000000000006</v>
      </c>
      <c r="N283">
        <v>71.3</v>
      </c>
      <c r="O283">
        <v>62</v>
      </c>
      <c r="P283" t="s">
        <v>2334</v>
      </c>
      <c r="Q283">
        <v>-0.01</v>
      </c>
      <c r="R283">
        <v>5.0000000000000001E-3</v>
      </c>
    </row>
    <row r="284" spans="1:18" x14ac:dyDescent="0.2">
      <c r="A284" t="s">
        <v>2403</v>
      </c>
      <c r="B284" t="s">
        <v>25</v>
      </c>
      <c r="C284" t="s">
        <v>2130</v>
      </c>
      <c r="D284" t="s">
        <v>2113</v>
      </c>
      <c r="E284">
        <v>28</v>
      </c>
      <c r="F284">
        <v>0</v>
      </c>
      <c r="G284">
        <v>12.917</v>
      </c>
      <c r="H284">
        <v>0.5</v>
      </c>
      <c r="I284">
        <v>5.2229999999999999</v>
      </c>
      <c r="J284">
        <v>0.151</v>
      </c>
      <c r="K284">
        <v>47.7</v>
      </c>
      <c r="L284">
        <v>61.4</v>
      </c>
      <c r="M284">
        <v>66.599999999999994</v>
      </c>
      <c r="N284">
        <v>66.099999999999994</v>
      </c>
      <c r="O284">
        <v>62</v>
      </c>
      <c r="P284" t="s">
        <v>2334</v>
      </c>
      <c r="Q284">
        <v>-0.01</v>
      </c>
      <c r="R284">
        <v>5.0000000000000001E-3</v>
      </c>
    </row>
    <row r="285" spans="1:18" x14ac:dyDescent="0.2">
      <c r="A285" t="s">
        <v>2404</v>
      </c>
      <c r="B285" t="s">
        <v>32</v>
      </c>
      <c r="C285" t="s">
        <v>2112</v>
      </c>
      <c r="D285" t="s">
        <v>2113</v>
      </c>
      <c r="E285">
        <v>45</v>
      </c>
      <c r="F285">
        <v>66</v>
      </c>
      <c r="G285">
        <v>13.67</v>
      </c>
      <c r="H285">
        <v>0.40500000000000003</v>
      </c>
      <c r="I285">
        <v>4.4989999999999997</v>
      </c>
      <c r="J285">
        <v>-0.42599999999999999</v>
      </c>
      <c r="K285">
        <v>6.3</v>
      </c>
      <c r="L285">
        <v>76.8</v>
      </c>
      <c r="M285">
        <v>55.6</v>
      </c>
      <c r="N285">
        <v>58.3</v>
      </c>
      <c r="O285">
        <v>61.9</v>
      </c>
      <c r="P285" t="s">
        <v>2334</v>
      </c>
      <c r="Q285">
        <v>-0.01</v>
      </c>
      <c r="R285">
        <v>5.0000000000000001E-3</v>
      </c>
    </row>
    <row r="286" spans="1:18" x14ac:dyDescent="0.2">
      <c r="A286" t="s">
        <v>2405</v>
      </c>
      <c r="B286" t="s">
        <v>25</v>
      </c>
      <c r="C286" t="s">
        <v>2112</v>
      </c>
      <c r="D286" t="s">
        <v>2113</v>
      </c>
      <c r="E286">
        <v>39</v>
      </c>
      <c r="F286">
        <v>80</v>
      </c>
      <c r="G286">
        <v>13.326000000000001</v>
      </c>
      <c r="H286">
        <v>0.38</v>
      </c>
      <c r="I286">
        <v>3.9649999999999999</v>
      </c>
      <c r="J286">
        <v>0.39</v>
      </c>
      <c r="K286">
        <v>70.7</v>
      </c>
      <c r="L286">
        <v>68.5</v>
      </c>
      <c r="M286">
        <v>51.7</v>
      </c>
      <c r="N286">
        <v>50.9</v>
      </c>
      <c r="O286">
        <v>61.8</v>
      </c>
      <c r="P286" t="s">
        <v>2334</v>
      </c>
      <c r="Q286">
        <v>-0.01</v>
      </c>
      <c r="R286">
        <v>5.0000000000000001E-3</v>
      </c>
    </row>
    <row r="287" spans="1:18" x14ac:dyDescent="0.2">
      <c r="A287" t="s">
        <v>2406</v>
      </c>
      <c r="B287" t="s">
        <v>13</v>
      </c>
      <c r="C287" t="s">
        <v>2130</v>
      </c>
      <c r="D287" t="s">
        <v>2113</v>
      </c>
      <c r="E287">
        <v>43</v>
      </c>
      <c r="F287">
        <v>81</v>
      </c>
      <c r="G287">
        <v>13.166</v>
      </c>
      <c r="H287">
        <v>0.42899999999999999</v>
      </c>
      <c r="I287">
        <v>5.4790000000000001</v>
      </c>
      <c r="J287">
        <v>3.4000000000000002E-2</v>
      </c>
      <c r="K287">
        <v>34.1</v>
      </c>
      <c r="L287">
        <v>65.099999999999994</v>
      </c>
      <c r="M287">
        <v>58.4</v>
      </c>
      <c r="N287">
        <v>67.8</v>
      </c>
      <c r="O287">
        <v>61.7</v>
      </c>
      <c r="P287" t="s">
        <v>2334</v>
      </c>
      <c r="Q287">
        <v>-0.01</v>
      </c>
      <c r="R287">
        <v>5.0000000000000001E-3</v>
      </c>
    </row>
    <row r="288" spans="1:18" x14ac:dyDescent="0.2">
      <c r="A288" t="s">
        <v>2407</v>
      </c>
      <c r="B288" t="s">
        <v>37</v>
      </c>
      <c r="C288" t="s">
        <v>2130</v>
      </c>
      <c r="D288" t="s">
        <v>2113</v>
      </c>
      <c r="E288">
        <v>45</v>
      </c>
      <c r="F288">
        <v>75</v>
      </c>
      <c r="G288">
        <v>12.673</v>
      </c>
      <c r="H288">
        <v>0.45100000000000001</v>
      </c>
      <c r="I288">
        <v>5.8390000000000004</v>
      </c>
      <c r="J288">
        <v>0.35599999999999998</v>
      </c>
      <c r="K288">
        <v>67.5</v>
      </c>
      <c r="L288">
        <v>56.4</v>
      </c>
      <c r="M288">
        <v>60.2</v>
      </c>
      <c r="N288">
        <v>70.3</v>
      </c>
      <c r="O288">
        <v>61.5</v>
      </c>
      <c r="P288" t="s">
        <v>2334</v>
      </c>
      <c r="Q288">
        <v>-0.01</v>
      </c>
      <c r="R288">
        <v>5.0000000000000001E-3</v>
      </c>
    </row>
    <row r="289" spans="1:18" x14ac:dyDescent="0.2">
      <c r="A289" t="s">
        <v>2408</v>
      </c>
      <c r="B289" t="s">
        <v>49</v>
      </c>
      <c r="C289" t="s">
        <v>2117</v>
      </c>
      <c r="D289" t="s">
        <v>2117</v>
      </c>
      <c r="E289">
        <v>47</v>
      </c>
      <c r="F289">
        <v>69</v>
      </c>
      <c r="G289">
        <v>17.983000000000001</v>
      </c>
      <c r="H289">
        <v>0.29699999999999999</v>
      </c>
      <c r="I289">
        <v>3.4</v>
      </c>
      <c r="J289">
        <v>-3.4000000000000002E-2</v>
      </c>
      <c r="K289">
        <v>30</v>
      </c>
      <c r="L289">
        <v>77.3</v>
      </c>
      <c r="M289">
        <v>60.8</v>
      </c>
      <c r="N289">
        <v>42.6</v>
      </c>
      <c r="O289">
        <v>61.4</v>
      </c>
      <c r="P289" t="s">
        <v>2334</v>
      </c>
      <c r="Q289">
        <v>-6.0000000000000001E-3</v>
      </c>
      <c r="R289">
        <v>0.01</v>
      </c>
    </row>
    <row r="290" spans="1:18" x14ac:dyDescent="0.2">
      <c r="A290" t="s">
        <v>2409</v>
      </c>
      <c r="B290" t="s">
        <v>39</v>
      </c>
      <c r="C290" t="s">
        <v>2130</v>
      </c>
      <c r="D290" t="s">
        <v>2113</v>
      </c>
      <c r="E290">
        <v>45</v>
      </c>
      <c r="F290">
        <v>81</v>
      </c>
      <c r="G290">
        <v>12.161</v>
      </c>
      <c r="H290">
        <v>0.57099999999999995</v>
      </c>
      <c r="I290">
        <v>6.5279999999999996</v>
      </c>
      <c r="J290">
        <v>0.29599999999999999</v>
      </c>
      <c r="K290">
        <v>60.2</v>
      </c>
      <c r="L290">
        <v>49.3</v>
      </c>
      <c r="M290">
        <v>73.900000000000006</v>
      </c>
      <c r="N290">
        <v>76.400000000000006</v>
      </c>
      <c r="O290">
        <v>60.9</v>
      </c>
      <c r="P290" t="s">
        <v>2334</v>
      </c>
      <c r="Q290">
        <v>-0.01</v>
      </c>
      <c r="R290">
        <v>5.0000000000000001E-3</v>
      </c>
    </row>
    <row r="291" spans="1:18" x14ac:dyDescent="0.2">
      <c r="A291" t="s">
        <v>2410</v>
      </c>
      <c r="B291" t="s">
        <v>383</v>
      </c>
      <c r="C291" t="s">
        <v>2123</v>
      </c>
      <c r="D291" t="s">
        <v>2113</v>
      </c>
      <c r="E291">
        <v>37</v>
      </c>
      <c r="F291">
        <v>71</v>
      </c>
      <c r="G291">
        <v>13.101000000000001</v>
      </c>
      <c r="H291">
        <v>0.38100000000000001</v>
      </c>
      <c r="I291">
        <v>5.0979999999999999</v>
      </c>
      <c r="J291">
        <v>0.14199999999999999</v>
      </c>
      <c r="K291">
        <v>46.3</v>
      </c>
      <c r="L291">
        <v>64.2</v>
      </c>
      <c r="M291">
        <v>51.9</v>
      </c>
      <c r="N291">
        <v>65</v>
      </c>
      <c r="O291">
        <v>60.8</v>
      </c>
      <c r="P291" t="s">
        <v>2334</v>
      </c>
      <c r="Q291">
        <v>-0.01</v>
      </c>
      <c r="R291">
        <v>5.0000000000000001E-3</v>
      </c>
    </row>
    <row r="292" spans="1:18" x14ac:dyDescent="0.2">
      <c r="A292" t="s">
        <v>2411</v>
      </c>
      <c r="B292" t="s">
        <v>10</v>
      </c>
      <c r="C292" t="s">
        <v>2117</v>
      </c>
      <c r="D292" t="s">
        <v>2117</v>
      </c>
      <c r="E292">
        <v>44</v>
      </c>
      <c r="F292">
        <v>56</v>
      </c>
      <c r="G292">
        <v>16.603999999999999</v>
      </c>
      <c r="H292">
        <v>0.441</v>
      </c>
      <c r="I292">
        <v>5.5860000000000003</v>
      </c>
      <c r="J292">
        <v>-0.154</v>
      </c>
      <c r="K292">
        <v>16.7</v>
      </c>
      <c r="L292">
        <v>58.8</v>
      </c>
      <c r="M292">
        <v>83.5</v>
      </c>
      <c r="N292">
        <v>68.599999999999994</v>
      </c>
      <c r="O292">
        <v>60.8</v>
      </c>
      <c r="P292" t="s">
        <v>2334</v>
      </c>
      <c r="Q292">
        <v>-6.0000000000000001E-3</v>
      </c>
      <c r="R292">
        <v>0.01</v>
      </c>
    </row>
    <row r="293" spans="1:18" x14ac:dyDescent="0.2">
      <c r="A293" t="s">
        <v>2412</v>
      </c>
      <c r="B293" t="s">
        <v>37</v>
      </c>
      <c r="C293" t="s">
        <v>2117</v>
      </c>
      <c r="D293" t="s">
        <v>2117</v>
      </c>
      <c r="E293">
        <v>46</v>
      </c>
      <c r="F293">
        <v>35</v>
      </c>
      <c r="G293">
        <v>16.265000000000001</v>
      </c>
      <c r="H293">
        <v>0.46899999999999997</v>
      </c>
      <c r="I293">
        <v>6.0730000000000004</v>
      </c>
      <c r="J293">
        <v>-2.5000000000000001E-2</v>
      </c>
      <c r="K293">
        <v>31.2</v>
      </c>
      <c r="L293">
        <v>53.5</v>
      </c>
      <c r="M293">
        <v>85</v>
      </c>
      <c r="N293">
        <v>72.599999999999994</v>
      </c>
      <c r="O293">
        <v>60.7</v>
      </c>
      <c r="P293" t="s">
        <v>2334</v>
      </c>
      <c r="Q293">
        <v>-6.0000000000000001E-3</v>
      </c>
      <c r="R293">
        <v>0.01</v>
      </c>
    </row>
    <row r="294" spans="1:18" x14ac:dyDescent="0.2">
      <c r="A294" t="s">
        <v>2413</v>
      </c>
      <c r="B294" t="s">
        <v>382</v>
      </c>
      <c r="C294" t="s">
        <v>2112</v>
      </c>
      <c r="D294" t="s">
        <v>2113</v>
      </c>
      <c r="E294">
        <v>35</v>
      </c>
      <c r="F294">
        <v>51</v>
      </c>
      <c r="G294">
        <v>12.731999999999999</v>
      </c>
      <c r="H294">
        <v>0.40500000000000003</v>
      </c>
      <c r="I294">
        <v>5.2519999999999998</v>
      </c>
      <c r="J294">
        <v>0.39400000000000002</v>
      </c>
      <c r="K294">
        <v>71.400000000000006</v>
      </c>
      <c r="L294">
        <v>57</v>
      </c>
      <c r="M294">
        <v>55.8</v>
      </c>
      <c r="N294">
        <v>66.400000000000006</v>
      </c>
      <c r="O294">
        <v>60.6</v>
      </c>
      <c r="P294" t="s">
        <v>2334</v>
      </c>
      <c r="Q294">
        <v>-0.01</v>
      </c>
      <c r="R294">
        <v>5.0000000000000001E-3</v>
      </c>
    </row>
    <row r="295" spans="1:18" x14ac:dyDescent="0.2">
      <c r="A295" t="s">
        <v>2414</v>
      </c>
      <c r="B295" t="s">
        <v>14</v>
      </c>
      <c r="C295" t="s">
        <v>2112</v>
      </c>
      <c r="D295" t="s">
        <v>2113</v>
      </c>
      <c r="E295">
        <v>46</v>
      </c>
      <c r="F295">
        <v>0</v>
      </c>
      <c r="G295">
        <v>13.536</v>
      </c>
      <c r="H295">
        <v>0.34799999999999998</v>
      </c>
      <c r="I295">
        <v>4.5069999999999997</v>
      </c>
      <c r="J295">
        <v>-0.161</v>
      </c>
      <c r="K295">
        <v>17.8</v>
      </c>
      <c r="L295">
        <v>74.3</v>
      </c>
      <c r="M295">
        <v>46.3</v>
      </c>
      <c r="N295">
        <v>58.5</v>
      </c>
      <c r="O295">
        <v>60.5</v>
      </c>
      <c r="P295" t="s">
        <v>2334</v>
      </c>
      <c r="Q295">
        <v>-0.01</v>
      </c>
      <c r="R295">
        <v>5.0000000000000001E-3</v>
      </c>
    </row>
    <row r="296" spans="1:18" x14ac:dyDescent="0.2">
      <c r="A296" t="s">
        <v>2415</v>
      </c>
      <c r="B296" t="s">
        <v>19</v>
      </c>
      <c r="C296" t="s">
        <v>2117</v>
      </c>
      <c r="D296" t="s">
        <v>2117</v>
      </c>
      <c r="E296">
        <v>7</v>
      </c>
      <c r="F296">
        <v>55</v>
      </c>
      <c r="G296">
        <v>17.433</v>
      </c>
      <c r="H296">
        <v>0.28899999999999998</v>
      </c>
      <c r="I296">
        <v>3.17</v>
      </c>
      <c r="J296">
        <v>0.34200000000000003</v>
      </c>
      <c r="K296">
        <v>76.2</v>
      </c>
      <c r="L296">
        <v>67.7</v>
      </c>
      <c r="M296">
        <v>60.4</v>
      </c>
      <c r="N296">
        <v>39.200000000000003</v>
      </c>
      <c r="O296">
        <v>60.3</v>
      </c>
      <c r="P296" t="s">
        <v>2334</v>
      </c>
      <c r="Q296">
        <v>-6.0000000000000001E-3</v>
      </c>
      <c r="R296">
        <v>0.01</v>
      </c>
    </row>
    <row r="297" spans="1:18" x14ac:dyDescent="0.2">
      <c r="A297" t="s">
        <v>2416</v>
      </c>
      <c r="B297" t="s">
        <v>23</v>
      </c>
      <c r="C297" t="s">
        <v>2123</v>
      </c>
      <c r="D297" t="s">
        <v>2113</v>
      </c>
      <c r="E297">
        <v>45</v>
      </c>
      <c r="F297">
        <v>82</v>
      </c>
      <c r="G297">
        <v>12.138999999999999</v>
      </c>
      <c r="H297">
        <v>0.53100000000000003</v>
      </c>
      <c r="I297">
        <v>6.9020000000000001</v>
      </c>
      <c r="J297">
        <v>0.249</v>
      </c>
      <c r="K297">
        <v>55.6</v>
      </c>
      <c r="L297">
        <v>48.9</v>
      </c>
      <c r="M297">
        <v>70.5</v>
      </c>
      <c r="N297">
        <v>78.400000000000006</v>
      </c>
      <c r="O297">
        <v>60.2</v>
      </c>
      <c r="P297" t="s">
        <v>2334</v>
      </c>
      <c r="Q297">
        <v>-0.01</v>
      </c>
      <c r="R297">
        <v>5.0000000000000001E-3</v>
      </c>
    </row>
    <row r="298" spans="1:18" x14ac:dyDescent="0.2">
      <c r="A298" t="s">
        <v>2417</v>
      </c>
      <c r="B298" t="s">
        <v>37</v>
      </c>
      <c r="C298" t="s">
        <v>2117</v>
      </c>
      <c r="D298" t="s">
        <v>2117</v>
      </c>
      <c r="E298">
        <v>46</v>
      </c>
      <c r="F298">
        <v>74</v>
      </c>
      <c r="G298">
        <v>17.753</v>
      </c>
      <c r="H298">
        <v>0.311</v>
      </c>
      <c r="I298">
        <v>4.024</v>
      </c>
      <c r="J298">
        <v>-0.33300000000000002</v>
      </c>
      <c r="K298">
        <v>5.8</v>
      </c>
      <c r="L298">
        <v>74.2</v>
      </c>
      <c r="M298">
        <v>63.1</v>
      </c>
      <c r="N298">
        <v>51.9</v>
      </c>
      <c r="O298">
        <v>60.1</v>
      </c>
      <c r="P298" t="s">
        <v>2334</v>
      </c>
      <c r="Q298">
        <v>-6.0000000000000001E-3</v>
      </c>
      <c r="R298">
        <v>0.01</v>
      </c>
    </row>
    <row r="299" spans="1:18" x14ac:dyDescent="0.2">
      <c r="A299" t="s">
        <v>2418</v>
      </c>
      <c r="B299" t="s">
        <v>30</v>
      </c>
      <c r="C299" t="s">
        <v>2117</v>
      </c>
      <c r="D299" t="s">
        <v>2117</v>
      </c>
      <c r="E299">
        <v>48</v>
      </c>
      <c r="F299">
        <v>81</v>
      </c>
      <c r="G299">
        <v>18.62</v>
      </c>
      <c r="H299">
        <v>0.191</v>
      </c>
      <c r="I299">
        <v>2.3730000000000002</v>
      </c>
      <c r="J299">
        <v>-0.44</v>
      </c>
      <c r="K299">
        <v>5</v>
      </c>
      <c r="L299">
        <v>86.5</v>
      </c>
      <c r="M299">
        <v>33.1</v>
      </c>
      <c r="N299">
        <v>23</v>
      </c>
      <c r="O299">
        <v>59.9</v>
      </c>
      <c r="P299" t="s">
        <v>2334</v>
      </c>
      <c r="Q299">
        <v>-6.0000000000000001E-3</v>
      </c>
      <c r="R299">
        <v>0.01</v>
      </c>
    </row>
    <row r="300" spans="1:18" x14ac:dyDescent="0.2">
      <c r="A300" t="s">
        <v>2419</v>
      </c>
      <c r="B300" t="s">
        <v>21</v>
      </c>
      <c r="C300" t="s">
        <v>2112</v>
      </c>
      <c r="D300" t="s">
        <v>2113</v>
      </c>
      <c r="E300">
        <v>45</v>
      </c>
      <c r="F300">
        <v>52</v>
      </c>
      <c r="G300">
        <v>12.262</v>
      </c>
      <c r="H300">
        <v>0.441</v>
      </c>
      <c r="I300">
        <v>5.1029999999999998</v>
      </c>
      <c r="J300">
        <v>0.60699999999999998</v>
      </c>
      <c r="K300">
        <v>88.9</v>
      </c>
      <c r="L300">
        <v>51.3</v>
      </c>
      <c r="M300">
        <v>59.4</v>
      </c>
      <c r="N300">
        <v>65.2</v>
      </c>
      <c r="O300">
        <v>59.7</v>
      </c>
      <c r="P300" t="s">
        <v>2334</v>
      </c>
      <c r="Q300">
        <v>-0.01</v>
      </c>
      <c r="R300">
        <v>5.0000000000000001E-3</v>
      </c>
    </row>
    <row r="301" spans="1:18" x14ac:dyDescent="0.2">
      <c r="A301" t="s">
        <v>2420</v>
      </c>
      <c r="B301" t="s">
        <v>15</v>
      </c>
      <c r="C301" t="s">
        <v>2117</v>
      </c>
      <c r="D301" t="s">
        <v>2117</v>
      </c>
      <c r="E301">
        <v>47</v>
      </c>
      <c r="F301">
        <v>80</v>
      </c>
      <c r="G301">
        <v>17.082999999999998</v>
      </c>
      <c r="H301">
        <v>0.26</v>
      </c>
      <c r="I301">
        <v>3.0920000000000001</v>
      </c>
      <c r="J301">
        <v>0.61499999999999999</v>
      </c>
      <c r="K301">
        <v>94.2</v>
      </c>
      <c r="L301">
        <v>65.400000000000006</v>
      </c>
      <c r="M301">
        <v>55</v>
      </c>
      <c r="N301">
        <v>37.1</v>
      </c>
      <c r="O301">
        <v>59.6</v>
      </c>
      <c r="P301" t="s">
        <v>2334</v>
      </c>
      <c r="Q301">
        <v>-6.0000000000000001E-3</v>
      </c>
      <c r="R301">
        <v>0.01</v>
      </c>
    </row>
    <row r="302" spans="1:18" x14ac:dyDescent="0.2">
      <c r="A302" t="s">
        <v>2421</v>
      </c>
      <c r="B302" t="s">
        <v>23</v>
      </c>
      <c r="C302" t="s">
        <v>2117</v>
      </c>
      <c r="D302" t="s">
        <v>2117</v>
      </c>
      <c r="E302">
        <v>46</v>
      </c>
      <c r="F302">
        <v>47</v>
      </c>
      <c r="G302">
        <v>17.57</v>
      </c>
      <c r="H302">
        <v>0.25800000000000001</v>
      </c>
      <c r="I302">
        <v>3.36</v>
      </c>
      <c r="J302">
        <v>0.20399999999999999</v>
      </c>
      <c r="K302">
        <v>58.8</v>
      </c>
      <c r="L302">
        <v>70</v>
      </c>
      <c r="M302">
        <v>54.6</v>
      </c>
      <c r="N302">
        <v>42</v>
      </c>
      <c r="O302">
        <v>59.6</v>
      </c>
      <c r="P302" t="s">
        <v>2334</v>
      </c>
      <c r="Q302">
        <v>-6.0000000000000001E-3</v>
      </c>
      <c r="R302">
        <v>0.01</v>
      </c>
    </row>
    <row r="303" spans="1:18" x14ac:dyDescent="0.2">
      <c r="A303" t="s">
        <v>2422</v>
      </c>
      <c r="B303" t="s">
        <v>384</v>
      </c>
      <c r="C303" t="s">
        <v>2130</v>
      </c>
      <c r="D303" t="s">
        <v>2113</v>
      </c>
      <c r="E303">
        <v>45</v>
      </c>
      <c r="F303">
        <v>18</v>
      </c>
      <c r="G303">
        <v>10.417999999999999</v>
      </c>
      <c r="H303">
        <v>0.625</v>
      </c>
      <c r="I303">
        <v>6.2430000000000003</v>
      </c>
      <c r="J303">
        <v>0.624</v>
      </c>
      <c r="K303">
        <v>89.5</v>
      </c>
      <c r="L303">
        <v>24.6</v>
      </c>
      <c r="M303">
        <v>79</v>
      </c>
      <c r="N303">
        <v>74.7</v>
      </c>
      <c r="O303">
        <v>59.6</v>
      </c>
      <c r="P303" t="s">
        <v>2334</v>
      </c>
      <c r="Q303">
        <v>-0.01</v>
      </c>
      <c r="R303">
        <v>5.0000000000000001E-3</v>
      </c>
    </row>
    <row r="304" spans="1:18" x14ac:dyDescent="0.2">
      <c r="A304" t="s">
        <v>2423</v>
      </c>
      <c r="B304" t="s">
        <v>7</v>
      </c>
      <c r="C304" t="s">
        <v>2117</v>
      </c>
      <c r="D304" t="s">
        <v>2117</v>
      </c>
      <c r="E304">
        <v>47</v>
      </c>
      <c r="F304">
        <v>81</v>
      </c>
      <c r="G304">
        <v>17.948</v>
      </c>
      <c r="H304">
        <v>0.26200000000000001</v>
      </c>
      <c r="I304">
        <v>3.15</v>
      </c>
      <c r="J304">
        <v>-7.1999999999999995E-2</v>
      </c>
      <c r="K304">
        <v>25.4</v>
      </c>
      <c r="L304">
        <v>76.900000000000006</v>
      </c>
      <c r="M304">
        <v>55.8</v>
      </c>
      <c r="N304">
        <v>38.700000000000003</v>
      </c>
      <c r="O304">
        <v>59</v>
      </c>
      <c r="P304" t="s">
        <v>2334</v>
      </c>
      <c r="Q304">
        <v>-6.0000000000000001E-3</v>
      </c>
      <c r="R304">
        <v>0.01</v>
      </c>
    </row>
    <row r="305" spans="1:18" x14ac:dyDescent="0.2">
      <c r="A305" t="s">
        <v>2424</v>
      </c>
      <c r="B305" t="s">
        <v>14</v>
      </c>
      <c r="C305" t="s">
        <v>2117</v>
      </c>
      <c r="D305" t="s">
        <v>2117</v>
      </c>
      <c r="E305">
        <v>45</v>
      </c>
      <c r="F305">
        <v>82</v>
      </c>
      <c r="G305">
        <v>17.440000000000001</v>
      </c>
      <c r="H305">
        <v>0.28299999999999997</v>
      </c>
      <c r="I305">
        <v>3.6619999999999999</v>
      </c>
      <c r="J305">
        <v>7.0000000000000007E-2</v>
      </c>
      <c r="K305">
        <v>42.3</v>
      </c>
      <c r="L305">
        <v>68.099999999999994</v>
      </c>
      <c r="M305">
        <v>59.6</v>
      </c>
      <c r="N305">
        <v>46.4</v>
      </c>
      <c r="O305">
        <v>58.8</v>
      </c>
      <c r="P305" t="s">
        <v>2334</v>
      </c>
      <c r="Q305">
        <v>-6.0000000000000001E-3</v>
      </c>
      <c r="R305">
        <v>0.01</v>
      </c>
    </row>
    <row r="306" spans="1:18" x14ac:dyDescent="0.2">
      <c r="A306" t="s">
        <v>2425</v>
      </c>
      <c r="B306" t="s">
        <v>37</v>
      </c>
      <c r="C306" t="s">
        <v>2117</v>
      </c>
      <c r="D306" t="s">
        <v>2117</v>
      </c>
      <c r="E306">
        <v>46</v>
      </c>
      <c r="F306">
        <v>60</v>
      </c>
      <c r="G306">
        <v>17.634</v>
      </c>
      <c r="H306">
        <v>0.216</v>
      </c>
      <c r="I306">
        <v>2.8039999999999998</v>
      </c>
      <c r="J306">
        <v>0.40100000000000002</v>
      </c>
      <c r="K306">
        <v>83.5</v>
      </c>
      <c r="L306">
        <v>71.900000000000006</v>
      </c>
      <c r="M306">
        <v>42.7</v>
      </c>
      <c r="N306">
        <v>31.9</v>
      </c>
      <c r="O306">
        <v>58.7</v>
      </c>
      <c r="P306" t="s">
        <v>2334</v>
      </c>
      <c r="Q306">
        <v>-6.0000000000000001E-3</v>
      </c>
      <c r="R306">
        <v>0.01</v>
      </c>
    </row>
    <row r="307" spans="1:18" x14ac:dyDescent="0.2">
      <c r="A307" t="s">
        <v>2426</v>
      </c>
      <c r="B307" t="s">
        <v>382</v>
      </c>
      <c r="C307" t="s">
        <v>2117</v>
      </c>
      <c r="D307" t="s">
        <v>2117</v>
      </c>
      <c r="E307">
        <v>22</v>
      </c>
      <c r="F307">
        <v>72</v>
      </c>
      <c r="G307">
        <v>17.367000000000001</v>
      </c>
      <c r="H307">
        <v>0.24</v>
      </c>
      <c r="I307">
        <v>3.117</v>
      </c>
      <c r="J307">
        <v>0.41799999999999998</v>
      </c>
      <c r="K307">
        <v>83.8</v>
      </c>
      <c r="L307">
        <v>66.900000000000006</v>
      </c>
      <c r="M307">
        <v>49.2</v>
      </c>
      <c r="N307">
        <v>37.6</v>
      </c>
      <c r="O307">
        <v>58.6</v>
      </c>
      <c r="P307" t="s">
        <v>2334</v>
      </c>
      <c r="Q307">
        <v>-6.0000000000000001E-3</v>
      </c>
      <c r="R307">
        <v>0.01</v>
      </c>
    </row>
    <row r="308" spans="1:18" x14ac:dyDescent="0.2">
      <c r="A308" t="s">
        <v>2427</v>
      </c>
      <c r="B308" t="s">
        <v>42</v>
      </c>
      <c r="C308" t="s">
        <v>2112</v>
      </c>
      <c r="D308" t="s">
        <v>2113</v>
      </c>
      <c r="E308">
        <v>44</v>
      </c>
      <c r="F308">
        <v>75</v>
      </c>
      <c r="G308">
        <v>12.587</v>
      </c>
      <c r="H308">
        <v>0.39600000000000002</v>
      </c>
      <c r="I308">
        <v>4.8499999999999996</v>
      </c>
      <c r="J308">
        <v>0.38200000000000001</v>
      </c>
      <c r="K308">
        <v>70.099999999999994</v>
      </c>
      <c r="L308">
        <v>55.8</v>
      </c>
      <c r="M308">
        <v>53.7</v>
      </c>
      <c r="N308">
        <v>62.5</v>
      </c>
      <c r="O308">
        <v>58.6</v>
      </c>
      <c r="P308" t="s">
        <v>2334</v>
      </c>
      <c r="Q308">
        <v>-0.01</v>
      </c>
      <c r="R308">
        <v>5.0000000000000001E-3</v>
      </c>
    </row>
    <row r="309" spans="1:18" x14ac:dyDescent="0.2">
      <c r="A309" t="s">
        <v>2428</v>
      </c>
      <c r="B309" t="s">
        <v>13</v>
      </c>
      <c r="C309" t="s">
        <v>2112</v>
      </c>
      <c r="D309" t="s">
        <v>2113</v>
      </c>
      <c r="E309">
        <v>31</v>
      </c>
      <c r="F309">
        <v>82</v>
      </c>
      <c r="G309">
        <v>13.628</v>
      </c>
      <c r="H309">
        <v>0.316</v>
      </c>
      <c r="I309">
        <v>4.0380000000000003</v>
      </c>
      <c r="J309">
        <v>-0.25600000000000001</v>
      </c>
      <c r="K309">
        <v>12.9</v>
      </c>
      <c r="L309">
        <v>76.2</v>
      </c>
      <c r="M309">
        <v>40.6</v>
      </c>
      <c r="N309">
        <v>52.1</v>
      </c>
      <c r="O309">
        <v>58.5</v>
      </c>
      <c r="P309" t="s">
        <v>2334</v>
      </c>
      <c r="Q309">
        <v>-0.01</v>
      </c>
      <c r="R309">
        <v>5.0000000000000001E-3</v>
      </c>
    </row>
    <row r="310" spans="1:18" x14ac:dyDescent="0.2">
      <c r="A310" t="s">
        <v>2429</v>
      </c>
      <c r="B310" t="s">
        <v>34</v>
      </c>
      <c r="C310" t="s">
        <v>2112</v>
      </c>
      <c r="D310" t="s">
        <v>2113</v>
      </c>
      <c r="E310">
        <v>47</v>
      </c>
      <c r="F310">
        <v>79</v>
      </c>
      <c r="G310">
        <v>13.371</v>
      </c>
      <c r="H310">
        <v>0.32200000000000001</v>
      </c>
      <c r="I310">
        <v>3.5249999999999999</v>
      </c>
      <c r="J310">
        <v>0.34399999999999997</v>
      </c>
      <c r="K310">
        <v>65.7</v>
      </c>
      <c r="L310">
        <v>68.900000000000006</v>
      </c>
      <c r="M310">
        <v>41.6</v>
      </c>
      <c r="N310">
        <v>44.8</v>
      </c>
      <c r="O310">
        <v>58.4</v>
      </c>
      <c r="P310" t="s">
        <v>2334</v>
      </c>
      <c r="Q310">
        <v>-0.01</v>
      </c>
      <c r="R310">
        <v>5.0000000000000001E-3</v>
      </c>
    </row>
    <row r="311" spans="1:18" x14ac:dyDescent="0.2">
      <c r="A311" t="s">
        <v>2430</v>
      </c>
      <c r="B311" t="s">
        <v>24</v>
      </c>
      <c r="C311" t="s">
        <v>2117</v>
      </c>
      <c r="D311" t="s">
        <v>2117</v>
      </c>
      <c r="E311">
        <v>45</v>
      </c>
      <c r="F311">
        <v>82</v>
      </c>
      <c r="G311">
        <v>15.984</v>
      </c>
      <c r="H311">
        <v>0.40699999999999997</v>
      </c>
      <c r="I311">
        <v>4.21</v>
      </c>
      <c r="J311">
        <v>0.37</v>
      </c>
      <c r="K311">
        <v>80</v>
      </c>
      <c r="L311">
        <v>49.6</v>
      </c>
      <c r="M311">
        <v>80</v>
      </c>
      <c r="N311">
        <v>54.2</v>
      </c>
      <c r="O311">
        <v>58.4</v>
      </c>
      <c r="P311" t="s">
        <v>2334</v>
      </c>
      <c r="Q311">
        <v>-6.0000000000000001E-3</v>
      </c>
      <c r="R311">
        <v>0.01</v>
      </c>
    </row>
    <row r="312" spans="1:18" x14ac:dyDescent="0.2">
      <c r="A312" t="s">
        <v>2431</v>
      </c>
      <c r="B312" t="s">
        <v>22</v>
      </c>
      <c r="C312" t="s">
        <v>2123</v>
      </c>
      <c r="D312" t="s">
        <v>2113</v>
      </c>
      <c r="E312">
        <v>46</v>
      </c>
      <c r="F312">
        <v>50</v>
      </c>
      <c r="G312">
        <v>13.315</v>
      </c>
      <c r="H312">
        <v>0.30599999999999999</v>
      </c>
      <c r="I312">
        <v>4.8079999999999998</v>
      </c>
      <c r="J312">
        <v>-1.2E-2</v>
      </c>
      <c r="K312">
        <v>28.3</v>
      </c>
      <c r="L312">
        <v>68.099999999999994</v>
      </c>
      <c r="M312">
        <v>38.4</v>
      </c>
      <c r="N312">
        <v>62.4</v>
      </c>
      <c r="O312">
        <v>58.2</v>
      </c>
      <c r="P312" t="s">
        <v>2334</v>
      </c>
      <c r="Q312">
        <v>-0.01</v>
      </c>
      <c r="R312">
        <v>5.0000000000000001E-3</v>
      </c>
    </row>
    <row r="313" spans="1:18" x14ac:dyDescent="0.2">
      <c r="A313" t="s">
        <v>2432</v>
      </c>
      <c r="B313" t="s">
        <v>382</v>
      </c>
      <c r="C313" t="s">
        <v>2117</v>
      </c>
      <c r="D313" t="s">
        <v>2117</v>
      </c>
      <c r="E313">
        <v>33</v>
      </c>
      <c r="F313">
        <v>27</v>
      </c>
      <c r="G313">
        <v>17.919</v>
      </c>
      <c r="H313">
        <v>0.26500000000000001</v>
      </c>
      <c r="I313">
        <v>3.4329999999999998</v>
      </c>
      <c r="J313">
        <v>-0.26800000000000002</v>
      </c>
      <c r="K313">
        <v>8.1</v>
      </c>
      <c r="L313">
        <v>76.2</v>
      </c>
      <c r="M313">
        <v>56.9</v>
      </c>
      <c r="N313">
        <v>43.2</v>
      </c>
      <c r="O313">
        <v>58.2</v>
      </c>
      <c r="P313" t="s">
        <v>2334</v>
      </c>
      <c r="Q313">
        <v>-6.0000000000000001E-3</v>
      </c>
      <c r="R313">
        <v>0.01</v>
      </c>
    </row>
    <row r="314" spans="1:18" x14ac:dyDescent="0.2">
      <c r="A314" t="s">
        <v>2433</v>
      </c>
      <c r="B314" t="s">
        <v>10</v>
      </c>
      <c r="C314" t="s">
        <v>2112</v>
      </c>
      <c r="D314" t="s">
        <v>2113</v>
      </c>
      <c r="E314">
        <v>37</v>
      </c>
      <c r="F314">
        <v>80</v>
      </c>
      <c r="G314">
        <v>12.962</v>
      </c>
      <c r="H314">
        <v>0.33500000000000002</v>
      </c>
      <c r="I314">
        <v>4.2460000000000004</v>
      </c>
      <c r="J314">
        <v>0.33800000000000002</v>
      </c>
      <c r="K314">
        <v>64.599999999999994</v>
      </c>
      <c r="L314">
        <v>62.4</v>
      </c>
      <c r="M314">
        <v>44.2</v>
      </c>
      <c r="N314">
        <v>54.7</v>
      </c>
      <c r="O314">
        <v>58</v>
      </c>
      <c r="P314" t="s">
        <v>2334</v>
      </c>
      <c r="Q314">
        <v>-0.01</v>
      </c>
      <c r="R314">
        <v>5.0000000000000001E-3</v>
      </c>
    </row>
    <row r="315" spans="1:18" x14ac:dyDescent="0.2">
      <c r="A315" t="s">
        <v>2434</v>
      </c>
      <c r="B315" t="s">
        <v>12</v>
      </c>
      <c r="C315" t="s">
        <v>2130</v>
      </c>
      <c r="D315" t="s">
        <v>2113</v>
      </c>
      <c r="E315">
        <v>35</v>
      </c>
      <c r="F315">
        <v>7</v>
      </c>
      <c r="G315">
        <v>13.196</v>
      </c>
      <c r="H315">
        <v>0.40600000000000003</v>
      </c>
      <c r="I315">
        <v>4.9660000000000002</v>
      </c>
      <c r="J315">
        <v>-0.39900000000000002</v>
      </c>
      <c r="K315">
        <v>6.7</v>
      </c>
      <c r="L315">
        <v>65.900000000000006</v>
      </c>
      <c r="M315">
        <v>56</v>
      </c>
      <c r="N315">
        <v>63.7</v>
      </c>
      <c r="O315">
        <v>57.9</v>
      </c>
      <c r="P315" t="s">
        <v>2334</v>
      </c>
      <c r="Q315">
        <v>-0.01</v>
      </c>
      <c r="R315">
        <v>5.0000000000000001E-3</v>
      </c>
    </row>
    <row r="316" spans="1:18" x14ac:dyDescent="0.2">
      <c r="A316" t="s">
        <v>2435</v>
      </c>
      <c r="B316" t="s">
        <v>35</v>
      </c>
      <c r="C316" t="s">
        <v>2117</v>
      </c>
      <c r="D316" t="s">
        <v>2117</v>
      </c>
      <c r="E316">
        <v>46</v>
      </c>
      <c r="F316">
        <v>82</v>
      </c>
      <c r="G316">
        <v>16.731999999999999</v>
      </c>
      <c r="H316">
        <v>0.32200000000000001</v>
      </c>
      <c r="I316">
        <v>4.508</v>
      </c>
      <c r="J316">
        <v>-5.3999999999999999E-2</v>
      </c>
      <c r="K316">
        <v>29.2</v>
      </c>
      <c r="L316">
        <v>60.8</v>
      </c>
      <c r="M316">
        <v>65</v>
      </c>
      <c r="N316">
        <v>58.7</v>
      </c>
      <c r="O316">
        <v>57.7</v>
      </c>
      <c r="P316" t="s">
        <v>2334</v>
      </c>
      <c r="Q316">
        <v>-6.0000000000000001E-3</v>
      </c>
      <c r="R316">
        <v>0.01</v>
      </c>
    </row>
    <row r="317" spans="1:18" x14ac:dyDescent="0.2">
      <c r="A317" t="s">
        <v>2436</v>
      </c>
      <c r="B317" t="s">
        <v>30</v>
      </c>
      <c r="C317" t="s">
        <v>2112</v>
      </c>
      <c r="D317" t="s">
        <v>2113</v>
      </c>
      <c r="E317">
        <v>48</v>
      </c>
      <c r="F317">
        <v>56</v>
      </c>
      <c r="G317">
        <v>12.461</v>
      </c>
      <c r="H317">
        <v>0.435</v>
      </c>
      <c r="I317">
        <v>5.4020000000000001</v>
      </c>
      <c r="J317">
        <v>0.20699999999999999</v>
      </c>
      <c r="K317">
        <v>52.3</v>
      </c>
      <c r="L317">
        <v>53.5</v>
      </c>
      <c r="M317">
        <v>58.8</v>
      </c>
      <c r="N317">
        <v>67.5</v>
      </c>
      <c r="O317">
        <v>57.7</v>
      </c>
      <c r="P317" t="s">
        <v>2334</v>
      </c>
      <c r="Q317">
        <v>-0.01</v>
      </c>
      <c r="R317">
        <v>5.0000000000000001E-3</v>
      </c>
    </row>
    <row r="318" spans="1:18" x14ac:dyDescent="0.2">
      <c r="A318" t="s">
        <v>2437</v>
      </c>
      <c r="B318" t="s">
        <v>383</v>
      </c>
      <c r="C318" t="s">
        <v>2112</v>
      </c>
      <c r="D318" t="s">
        <v>2113</v>
      </c>
      <c r="E318">
        <v>30</v>
      </c>
      <c r="F318">
        <v>80</v>
      </c>
      <c r="G318">
        <v>13.488</v>
      </c>
      <c r="H318">
        <v>0.28799999999999998</v>
      </c>
      <c r="I318">
        <v>3.8490000000000002</v>
      </c>
      <c r="J318">
        <v>8.4000000000000005E-2</v>
      </c>
      <c r="K318">
        <v>40.299999999999997</v>
      </c>
      <c r="L318">
        <v>71.7</v>
      </c>
      <c r="M318">
        <v>36</v>
      </c>
      <c r="N318">
        <v>48.6</v>
      </c>
      <c r="O318">
        <v>57.4</v>
      </c>
      <c r="P318" t="s">
        <v>2334</v>
      </c>
      <c r="Q318">
        <v>-0.01</v>
      </c>
      <c r="R318">
        <v>5.0000000000000001E-3</v>
      </c>
    </row>
    <row r="319" spans="1:18" x14ac:dyDescent="0.2">
      <c r="A319" t="s">
        <v>2438</v>
      </c>
      <c r="B319" t="s">
        <v>18</v>
      </c>
      <c r="C319" t="s">
        <v>2130</v>
      </c>
      <c r="D319" t="s">
        <v>2113</v>
      </c>
      <c r="E319">
        <v>35</v>
      </c>
      <c r="F319">
        <v>0</v>
      </c>
      <c r="G319">
        <v>12.324</v>
      </c>
      <c r="H319">
        <v>0.38200000000000001</v>
      </c>
      <c r="I319">
        <v>4.5330000000000004</v>
      </c>
      <c r="J319">
        <v>0.55200000000000005</v>
      </c>
      <c r="K319">
        <v>85.5</v>
      </c>
      <c r="L319">
        <v>52.5</v>
      </c>
      <c r="M319">
        <v>52.3</v>
      </c>
      <c r="N319">
        <v>58.9</v>
      </c>
      <c r="O319">
        <v>57.4</v>
      </c>
      <c r="P319" t="s">
        <v>2334</v>
      </c>
      <c r="Q319">
        <v>-0.01</v>
      </c>
      <c r="R319">
        <v>5.0000000000000001E-3</v>
      </c>
    </row>
    <row r="320" spans="1:18" x14ac:dyDescent="0.2">
      <c r="A320" t="s">
        <v>2439</v>
      </c>
      <c r="B320" t="s">
        <v>383</v>
      </c>
      <c r="C320" t="s">
        <v>2123</v>
      </c>
      <c r="D320" t="s">
        <v>2113</v>
      </c>
      <c r="E320">
        <v>37</v>
      </c>
      <c r="F320">
        <v>82</v>
      </c>
      <c r="G320">
        <v>12.518000000000001</v>
      </c>
      <c r="H320">
        <v>0.35099999999999998</v>
      </c>
      <c r="I320">
        <v>4.6989999999999998</v>
      </c>
      <c r="J320">
        <v>0.441</v>
      </c>
      <c r="K320">
        <v>76.400000000000006</v>
      </c>
      <c r="L320">
        <v>55.2</v>
      </c>
      <c r="M320">
        <v>47.3</v>
      </c>
      <c r="N320">
        <v>60.3</v>
      </c>
      <c r="O320">
        <v>57.4</v>
      </c>
      <c r="P320" t="s">
        <v>2334</v>
      </c>
      <c r="Q320">
        <v>-0.01</v>
      </c>
      <c r="R320">
        <v>5.0000000000000001E-3</v>
      </c>
    </row>
    <row r="321" spans="1:18" x14ac:dyDescent="0.2">
      <c r="A321" t="s">
        <v>2440</v>
      </c>
      <c r="B321" t="s">
        <v>22</v>
      </c>
      <c r="C321" t="s">
        <v>2112</v>
      </c>
      <c r="D321" t="s">
        <v>2113</v>
      </c>
      <c r="E321">
        <v>44</v>
      </c>
      <c r="F321">
        <v>54</v>
      </c>
      <c r="G321">
        <v>12.276</v>
      </c>
      <c r="H321">
        <v>0.39400000000000002</v>
      </c>
      <c r="I321">
        <v>6.1920000000000002</v>
      </c>
      <c r="J321">
        <v>0.15</v>
      </c>
      <c r="K321">
        <v>47.5</v>
      </c>
      <c r="L321">
        <v>51.7</v>
      </c>
      <c r="M321">
        <v>53.5</v>
      </c>
      <c r="N321">
        <v>74.2</v>
      </c>
      <c r="O321">
        <v>57.2</v>
      </c>
      <c r="P321" t="s">
        <v>2334</v>
      </c>
      <c r="Q321">
        <v>-0.01</v>
      </c>
      <c r="R321">
        <v>5.0000000000000001E-3</v>
      </c>
    </row>
    <row r="322" spans="1:18" x14ac:dyDescent="0.2">
      <c r="A322" t="s">
        <v>2441</v>
      </c>
      <c r="B322" t="s">
        <v>24</v>
      </c>
      <c r="C322" t="s">
        <v>2123</v>
      </c>
      <c r="D322" t="s">
        <v>2113</v>
      </c>
      <c r="E322">
        <v>41</v>
      </c>
      <c r="F322">
        <v>0</v>
      </c>
      <c r="G322">
        <v>12.881</v>
      </c>
      <c r="H322">
        <v>0.439</v>
      </c>
      <c r="I322">
        <v>4.5380000000000003</v>
      </c>
      <c r="J322">
        <v>1.6E-2</v>
      </c>
      <c r="K322">
        <v>31.1</v>
      </c>
      <c r="L322">
        <v>60.6</v>
      </c>
      <c r="M322">
        <v>59.2</v>
      </c>
      <c r="N322">
        <v>59.1</v>
      </c>
      <c r="O322">
        <v>57.1</v>
      </c>
      <c r="P322" t="s">
        <v>2334</v>
      </c>
      <c r="Q322">
        <v>-0.01</v>
      </c>
      <c r="R322">
        <v>5.0000000000000001E-3</v>
      </c>
    </row>
    <row r="323" spans="1:18" x14ac:dyDescent="0.2">
      <c r="A323" t="s">
        <v>2442</v>
      </c>
      <c r="B323" t="s">
        <v>33</v>
      </c>
      <c r="C323" t="s">
        <v>2117</v>
      </c>
      <c r="D323" t="s">
        <v>2117</v>
      </c>
      <c r="E323">
        <v>47</v>
      </c>
      <c r="F323">
        <v>66</v>
      </c>
      <c r="G323">
        <v>16.364000000000001</v>
      </c>
      <c r="H323">
        <v>0.32900000000000001</v>
      </c>
      <c r="I323">
        <v>4.1529999999999996</v>
      </c>
      <c r="J323">
        <v>0.23200000000000001</v>
      </c>
      <c r="K323">
        <v>63.5</v>
      </c>
      <c r="L323">
        <v>54.6</v>
      </c>
      <c r="M323">
        <v>66.2</v>
      </c>
      <c r="N323">
        <v>53.6</v>
      </c>
      <c r="O323">
        <v>57</v>
      </c>
      <c r="P323" t="s">
        <v>2334</v>
      </c>
      <c r="Q323">
        <v>-6.0000000000000001E-3</v>
      </c>
      <c r="R323">
        <v>0.01</v>
      </c>
    </row>
    <row r="324" spans="1:18" x14ac:dyDescent="0.2">
      <c r="A324" t="s">
        <v>2443</v>
      </c>
      <c r="B324" t="s">
        <v>49</v>
      </c>
      <c r="C324" t="s">
        <v>2117</v>
      </c>
      <c r="D324" t="s">
        <v>2117</v>
      </c>
      <c r="E324">
        <v>41</v>
      </c>
      <c r="F324">
        <v>82</v>
      </c>
      <c r="G324">
        <v>16.388000000000002</v>
      </c>
      <c r="H324">
        <v>0.33900000000000002</v>
      </c>
      <c r="I324">
        <v>3.8820000000000001</v>
      </c>
      <c r="J324">
        <v>0.248</v>
      </c>
      <c r="K324">
        <v>66.5</v>
      </c>
      <c r="L324">
        <v>55.4</v>
      </c>
      <c r="M324">
        <v>68.5</v>
      </c>
      <c r="N324">
        <v>49.4</v>
      </c>
      <c r="O324">
        <v>57</v>
      </c>
      <c r="P324" t="s">
        <v>2334</v>
      </c>
      <c r="Q324">
        <v>-6.0000000000000001E-3</v>
      </c>
      <c r="R324">
        <v>0.01</v>
      </c>
    </row>
    <row r="325" spans="1:18" x14ac:dyDescent="0.2">
      <c r="A325" t="s">
        <v>2444</v>
      </c>
      <c r="B325" t="s">
        <v>384</v>
      </c>
      <c r="C325" t="s">
        <v>2117</v>
      </c>
      <c r="D325" t="s">
        <v>2117</v>
      </c>
      <c r="E325">
        <v>18</v>
      </c>
      <c r="F325">
        <v>79</v>
      </c>
      <c r="G325">
        <v>15.224</v>
      </c>
      <c r="H325">
        <v>0.66600000000000004</v>
      </c>
      <c r="I325">
        <v>6.6459999999999999</v>
      </c>
      <c r="J325">
        <v>-1.2999999999999999E-2</v>
      </c>
      <c r="K325">
        <v>32.700000000000003</v>
      </c>
      <c r="L325">
        <v>40</v>
      </c>
      <c r="M325">
        <v>95.8</v>
      </c>
      <c r="N325">
        <v>77</v>
      </c>
      <c r="O325">
        <v>56.9</v>
      </c>
      <c r="P325" t="s">
        <v>2334</v>
      </c>
      <c r="Q325">
        <v>-6.0000000000000001E-3</v>
      </c>
      <c r="R325">
        <v>0.01</v>
      </c>
    </row>
    <row r="326" spans="1:18" x14ac:dyDescent="0.2">
      <c r="A326" t="s">
        <v>2445</v>
      </c>
      <c r="B326" t="s">
        <v>33</v>
      </c>
      <c r="C326" t="s">
        <v>2130</v>
      </c>
      <c r="D326" t="s">
        <v>2113</v>
      </c>
      <c r="E326">
        <v>40</v>
      </c>
      <c r="F326">
        <v>0</v>
      </c>
      <c r="G326">
        <v>12.18</v>
      </c>
      <c r="H326">
        <v>0.4</v>
      </c>
      <c r="I326">
        <v>5.0439999999999996</v>
      </c>
      <c r="J326">
        <v>0.41499999999999998</v>
      </c>
      <c r="K326">
        <v>73.7</v>
      </c>
      <c r="L326">
        <v>50.3</v>
      </c>
      <c r="M326">
        <v>54.7</v>
      </c>
      <c r="N326">
        <v>64.400000000000006</v>
      </c>
      <c r="O326">
        <v>56.8</v>
      </c>
      <c r="P326" t="s">
        <v>2334</v>
      </c>
      <c r="Q326">
        <v>-0.01</v>
      </c>
      <c r="R326">
        <v>5.0000000000000001E-3</v>
      </c>
    </row>
    <row r="327" spans="1:18" x14ac:dyDescent="0.2">
      <c r="A327" t="s">
        <v>2446</v>
      </c>
      <c r="B327" t="s">
        <v>20</v>
      </c>
      <c r="C327" t="s">
        <v>2117</v>
      </c>
      <c r="D327" t="s">
        <v>2117</v>
      </c>
      <c r="E327">
        <v>20</v>
      </c>
      <c r="F327">
        <v>5</v>
      </c>
      <c r="G327">
        <v>13.372</v>
      </c>
      <c r="H327">
        <v>0.51700000000000002</v>
      </c>
      <c r="I327">
        <v>6.5579999999999998</v>
      </c>
      <c r="J327">
        <v>0.34699999999999998</v>
      </c>
      <c r="K327">
        <v>76.900000000000006</v>
      </c>
      <c r="L327">
        <v>18.8</v>
      </c>
      <c r="M327">
        <v>87.7</v>
      </c>
      <c r="N327">
        <v>76.599999999999994</v>
      </c>
      <c r="O327">
        <v>56.8</v>
      </c>
      <c r="P327" t="s">
        <v>2334</v>
      </c>
      <c r="Q327">
        <v>-6.0000000000000001E-3</v>
      </c>
      <c r="R327">
        <v>0.01</v>
      </c>
    </row>
    <row r="328" spans="1:18" x14ac:dyDescent="0.2">
      <c r="A328" t="s">
        <v>2447</v>
      </c>
      <c r="B328" t="s">
        <v>30</v>
      </c>
      <c r="C328" t="s">
        <v>2123</v>
      </c>
      <c r="D328" t="s">
        <v>2113</v>
      </c>
      <c r="E328">
        <v>48</v>
      </c>
      <c r="F328">
        <v>76</v>
      </c>
      <c r="G328">
        <v>13.031000000000001</v>
      </c>
      <c r="H328">
        <v>0.38100000000000001</v>
      </c>
      <c r="I328">
        <v>4.7309999999999999</v>
      </c>
      <c r="J328">
        <v>-0.09</v>
      </c>
      <c r="K328">
        <v>21.4</v>
      </c>
      <c r="L328">
        <v>63.2</v>
      </c>
      <c r="M328">
        <v>52.1</v>
      </c>
      <c r="N328">
        <v>60.9</v>
      </c>
      <c r="O328">
        <v>56.8</v>
      </c>
      <c r="P328" t="s">
        <v>2334</v>
      </c>
      <c r="Q328">
        <v>-0.01</v>
      </c>
      <c r="R328">
        <v>5.0000000000000001E-3</v>
      </c>
    </row>
    <row r="329" spans="1:18" x14ac:dyDescent="0.2">
      <c r="A329" t="s">
        <v>2448</v>
      </c>
      <c r="B329" t="s">
        <v>22</v>
      </c>
      <c r="C329" t="s">
        <v>2112</v>
      </c>
      <c r="D329" t="s">
        <v>2113</v>
      </c>
      <c r="E329">
        <v>42</v>
      </c>
      <c r="F329">
        <v>73</v>
      </c>
      <c r="G329">
        <v>12.871</v>
      </c>
      <c r="H329">
        <v>0.35</v>
      </c>
      <c r="I329">
        <v>5.4960000000000004</v>
      </c>
      <c r="J329">
        <v>-0.04</v>
      </c>
      <c r="K329">
        <v>26.1</v>
      </c>
      <c r="L329">
        <v>60.2</v>
      </c>
      <c r="M329">
        <v>46.9</v>
      </c>
      <c r="N329">
        <v>67.900000000000006</v>
      </c>
      <c r="O329">
        <v>56.7</v>
      </c>
      <c r="P329" t="s">
        <v>2334</v>
      </c>
      <c r="Q329">
        <v>-0.01</v>
      </c>
      <c r="R329">
        <v>5.0000000000000001E-3</v>
      </c>
    </row>
    <row r="330" spans="1:18" x14ac:dyDescent="0.2">
      <c r="A330" t="s">
        <v>2449</v>
      </c>
      <c r="B330" t="s">
        <v>18</v>
      </c>
      <c r="C330" t="s">
        <v>2117</v>
      </c>
      <c r="D330" t="s">
        <v>2117</v>
      </c>
      <c r="E330">
        <v>27</v>
      </c>
      <c r="F330">
        <v>66</v>
      </c>
      <c r="G330">
        <v>17.678999999999998</v>
      </c>
      <c r="H330">
        <v>0.22600000000000001</v>
      </c>
      <c r="I330">
        <v>2.6850000000000001</v>
      </c>
      <c r="J330">
        <v>0.218</v>
      </c>
      <c r="K330">
        <v>61.7</v>
      </c>
      <c r="L330">
        <v>72.3</v>
      </c>
      <c r="M330">
        <v>46.5</v>
      </c>
      <c r="N330">
        <v>29</v>
      </c>
      <c r="O330">
        <v>56.6</v>
      </c>
      <c r="P330" t="s">
        <v>2334</v>
      </c>
      <c r="Q330">
        <v>-6.0000000000000001E-3</v>
      </c>
      <c r="R330">
        <v>0.01</v>
      </c>
    </row>
    <row r="331" spans="1:18" x14ac:dyDescent="0.2">
      <c r="A331" t="s">
        <v>2450</v>
      </c>
      <c r="B331" t="s">
        <v>19</v>
      </c>
      <c r="C331" t="s">
        <v>2112</v>
      </c>
      <c r="D331" t="s">
        <v>2113</v>
      </c>
      <c r="E331">
        <v>17</v>
      </c>
      <c r="F331">
        <v>82</v>
      </c>
      <c r="G331">
        <v>12.112</v>
      </c>
      <c r="H331">
        <v>0.48199999999999998</v>
      </c>
      <c r="I331">
        <v>5.2949999999999999</v>
      </c>
      <c r="J331">
        <v>0.30399999999999999</v>
      </c>
      <c r="K331">
        <v>60.9</v>
      </c>
      <c r="L331">
        <v>48.3</v>
      </c>
      <c r="M331">
        <v>64</v>
      </c>
      <c r="N331">
        <v>66.8</v>
      </c>
      <c r="O331">
        <v>56.5</v>
      </c>
      <c r="P331" t="s">
        <v>2334</v>
      </c>
      <c r="Q331">
        <v>-0.01</v>
      </c>
      <c r="R331">
        <v>5.0000000000000001E-3</v>
      </c>
    </row>
    <row r="332" spans="1:18" x14ac:dyDescent="0.2">
      <c r="A332" t="s">
        <v>2451</v>
      </c>
      <c r="B332" t="s">
        <v>13</v>
      </c>
      <c r="C332" t="s">
        <v>2112</v>
      </c>
      <c r="D332" t="s">
        <v>2113</v>
      </c>
      <c r="E332">
        <v>44</v>
      </c>
      <c r="F332">
        <v>79</v>
      </c>
      <c r="G332">
        <v>12.162000000000001</v>
      </c>
      <c r="H332">
        <v>0.45400000000000001</v>
      </c>
      <c r="I332">
        <v>5.7949999999999999</v>
      </c>
      <c r="J332">
        <v>0.16400000000000001</v>
      </c>
      <c r="K332">
        <v>48.5</v>
      </c>
      <c r="L332">
        <v>49.7</v>
      </c>
      <c r="M332">
        <v>60.8</v>
      </c>
      <c r="N332">
        <v>70.2</v>
      </c>
      <c r="O332">
        <v>56.4</v>
      </c>
      <c r="P332" t="s">
        <v>2334</v>
      </c>
      <c r="Q332">
        <v>-0.01</v>
      </c>
      <c r="R332">
        <v>5.0000000000000001E-3</v>
      </c>
    </row>
    <row r="333" spans="1:18" x14ac:dyDescent="0.2">
      <c r="A333" t="s">
        <v>2452</v>
      </c>
      <c r="B333" t="s">
        <v>10</v>
      </c>
      <c r="C333" t="s">
        <v>2117</v>
      </c>
      <c r="D333" t="s">
        <v>2117</v>
      </c>
      <c r="E333">
        <v>45</v>
      </c>
      <c r="F333">
        <v>76</v>
      </c>
      <c r="G333">
        <v>17.541</v>
      </c>
      <c r="H333">
        <v>0.20899999999999999</v>
      </c>
      <c r="I333">
        <v>2.6509999999999998</v>
      </c>
      <c r="J333">
        <v>0.42</v>
      </c>
      <c r="K333">
        <v>84.2</v>
      </c>
      <c r="L333">
        <v>69.599999999999994</v>
      </c>
      <c r="M333">
        <v>38.5</v>
      </c>
      <c r="N333">
        <v>28.2</v>
      </c>
      <c r="O333">
        <v>56.1</v>
      </c>
      <c r="P333" t="s">
        <v>2334</v>
      </c>
      <c r="Q333">
        <v>-6.0000000000000001E-3</v>
      </c>
      <c r="R333">
        <v>0.01</v>
      </c>
    </row>
    <row r="334" spans="1:18" x14ac:dyDescent="0.2">
      <c r="A334" t="s">
        <v>2453</v>
      </c>
      <c r="B334" t="s">
        <v>12</v>
      </c>
      <c r="C334" t="s">
        <v>2112</v>
      </c>
      <c r="D334" t="s">
        <v>2113</v>
      </c>
      <c r="E334">
        <v>13</v>
      </c>
      <c r="F334">
        <v>0</v>
      </c>
      <c r="G334">
        <v>12.335000000000001</v>
      </c>
      <c r="H334">
        <v>0.5</v>
      </c>
      <c r="I334">
        <v>6.1219999999999999</v>
      </c>
      <c r="J334">
        <v>-0.29699999999999999</v>
      </c>
      <c r="K334">
        <v>10.7</v>
      </c>
      <c r="L334">
        <v>52.7</v>
      </c>
      <c r="M334">
        <v>66.599999999999994</v>
      </c>
      <c r="N334">
        <v>73.8</v>
      </c>
      <c r="O334">
        <v>55.9</v>
      </c>
      <c r="P334" t="s">
        <v>2334</v>
      </c>
      <c r="Q334">
        <v>-0.01</v>
      </c>
      <c r="R334">
        <v>5.0000000000000001E-3</v>
      </c>
    </row>
    <row r="335" spans="1:18" x14ac:dyDescent="0.2">
      <c r="A335" t="s">
        <v>2454</v>
      </c>
      <c r="B335" t="s">
        <v>19</v>
      </c>
      <c r="C335" t="s">
        <v>2112</v>
      </c>
      <c r="D335" t="s">
        <v>2113</v>
      </c>
      <c r="E335">
        <v>15</v>
      </c>
      <c r="F335">
        <v>57</v>
      </c>
      <c r="G335">
        <v>12.26</v>
      </c>
      <c r="H335">
        <v>0.41799999999999998</v>
      </c>
      <c r="I335">
        <v>4.5860000000000003</v>
      </c>
      <c r="J335">
        <v>0.35699999999999998</v>
      </c>
      <c r="K335">
        <v>67.7</v>
      </c>
      <c r="L335">
        <v>51.1</v>
      </c>
      <c r="M335">
        <v>57.2</v>
      </c>
      <c r="N335">
        <v>59.6</v>
      </c>
      <c r="O335">
        <v>55.8</v>
      </c>
      <c r="P335" t="s">
        <v>2334</v>
      </c>
      <c r="Q335">
        <v>-0.01</v>
      </c>
      <c r="R335">
        <v>5.0000000000000001E-3</v>
      </c>
    </row>
    <row r="336" spans="1:18" x14ac:dyDescent="0.2">
      <c r="A336" t="s">
        <v>2455</v>
      </c>
      <c r="B336" t="s">
        <v>16</v>
      </c>
      <c r="C336" t="s">
        <v>2112</v>
      </c>
      <c r="D336" t="s">
        <v>2113</v>
      </c>
      <c r="E336">
        <v>31</v>
      </c>
      <c r="F336">
        <v>82</v>
      </c>
      <c r="G336">
        <v>12.055999999999999</v>
      </c>
      <c r="H336">
        <v>0.48499999999999999</v>
      </c>
      <c r="I336">
        <v>6.1210000000000004</v>
      </c>
      <c r="J336">
        <v>7.5999999999999998E-2</v>
      </c>
      <c r="K336">
        <v>39.4</v>
      </c>
      <c r="L336">
        <v>47.5</v>
      </c>
      <c r="M336">
        <v>64.400000000000006</v>
      </c>
      <c r="N336">
        <v>73.599999999999994</v>
      </c>
      <c r="O336">
        <v>55.8</v>
      </c>
      <c r="P336" t="s">
        <v>2334</v>
      </c>
      <c r="Q336">
        <v>-0.01</v>
      </c>
      <c r="R336">
        <v>5.0000000000000001E-3</v>
      </c>
    </row>
    <row r="337" spans="1:18" x14ac:dyDescent="0.2">
      <c r="A337" t="s">
        <v>2456</v>
      </c>
      <c r="B337" t="s">
        <v>42</v>
      </c>
      <c r="C337" t="s">
        <v>2117</v>
      </c>
      <c r="D337" t="s">
        <v>2117</v>
      </c>
      <c r="E337">
        <v>46</v>
      </c>
      <c r="F337">
        <v>0</v>
      </c>
      <c r="G337">
        <v>16.001999999999999</v>
      </c>
      <c r="H337">
        <v>0.378</v>
      </c>
      <c r="I337">
        <v>4.625</v>
      </c>
      <c r="J337">
        <v>7.3999999999999996E-2</v>
      </c>
      <c r="K337">
        <v>42.7</v>
      </c>
      <c r="L337">
        <v>50</v>
      </c>
      <c r="M337">
        <v>76.2</v>
      </c>
      <c r="N337">
        <v>60</v>
      </c>
      <c r="O337">
        <v>55.7</v>
      </c>
      <c r="P337" t="s">
        <v>2334</v>
      </c>
      <c r="Q337">
        <v>-6.0000000000000001E-3</v>
      </c>
      <c r="R337">
        <v>0.01</v>
      </c>
    </row>
    <row r="338" spans="1:18" x14ac:dyDescent="0.2">
      <c r="A338" t="s">
        <v>2457</v>
      </c>
      <c r="B338" t="s">
        <v>48</v>
      </c>
      <c r="C338" t="s">
        <v>2117</v>
      </c>
      <c r="D338" t="s">
        <v>2117</v>
      </c>
      <c r="E338">
        <v>45</v>
      </c>
      <c r="F338">
        <v>62</v>
      </c>
      <c r="G338">
        <v>16.13</v>
      </c>
      <c r="H338">
        <v>0.33900000000000002</v>
      </c>
      <c r="I338">
        <v>4.3419999999999996</v>
      </c>
      <c r="J338">
        <v>0.18</v>
      </c>
      <c r="K338">
        <v>55.4</v>
      </c>
      <c r="L338">
        <v>50.8</v>
      </c>
      <c r="M338">
        <v>68.8</v>
      </c>
      <c r="N338">
        <v>56.4</v>
      </c>
      <c r="O338">
        <v>55.4</v>
      </c>
      <c r="P338" t="s">
        <v>2334</v>
      </c>
      <c r="Q338">
        <v>-6.0000000000000001E-3</v>
      </c>
      <c r="R338">
        <v>0.01</v>
      </c>
    </row>
    <row r="339" spans="1:18" x14ac:dyDescent="0.2">
      <c r="A339" t="s">
        <v>2458</v>
      </c>
      <c r="B339" t="s">
        <v>18</v>
      </c>
      <c r="C339" t="s">
        <v>2112</v>
      </c>
      <c r="D339" t="s">
        <v>2113</v>
      </c>
      <c r="E339">
        <v>44</v>
      </c>
      <c r="F339">
        <v>74</v>
      </c>
      <c r="G339">
        <v>12.696</v>
      </c>
      <c r="H339">
        <v>0.42599999999999999</v>
      </c>
      <c r="I339">
        <v>5.048</v>
      </c>
      <c r="J339">
        <v>-0.112</v>
      </c>
      <c r="K339">
        <v>20.6</v>
      </c>
      <c r="L339">
        <v>56.8</v>
      </c>
      <c r="M339">
        <v>58</v>
      </c>
      <c r="N339">
        <v>64.5</v>
      </c>
      <c r="O339">
        <v>55.3</v>
      </c>
      <c r="P339" t="s">
        <v>2334</v>
      </c>
      <c r="Q339">
        <v>-0.01</v>
      </c>
      <c r="R339">
        <v>5.0000000000000001E-3</v>
      </c>
    </row>
    <row r="340" spans="1:18" x14ac:dyDescent="0.2">
      <c r="A340" t="s">
        <v>2459</v>
      </c>
      <c r="B340" t="s">
        <v>48</v>
      </c>
      <c r="C340" t="s">
        <v>2123</v>
      </c>
      <c r="D340" t="s">
        <v>2113</v>
      </c>
      <c r="E340">
        <v>42</v>
      </c>
      <c r="F340">
        <v>68</v>
      </c>
      <c r="G340">
        <v>12.743</v>
      </c>
      <c r="H340">
        <v>0.38600000000000001</v>
      </c>
      <c r="I340">
        <v>4.9459999999999997</v>
      </c>
      <c r="J340">
        <v>-2.8000000000000001E-2</v>
      </c>
      <c r="K340">
        <v>26.7</v>
      </c>
      <c r="L340">
        <v>57.4</v>
      </c>
      <c r="M340">
        <v>52.9</v>
      </c>
      <c r="N340">
        <v>63.6</v>
      </c>
      <c r="O340">
        <v>55.2</v>
      </c>
      <c r="P340" t="s">
        <v>2334</v>
      </c>
      <c r="Q340">
        <v>-0.01</v>
      </c>
      <c r="R340">
        <v>5.0000000000000001E-3</v>
      </c>
    </row>
    <row r="341" spans="1:18" x14ac:dyDescent="0.2">
      <c r="A341" t="s">
        <v>2460</v>
      </c>
      <c r="B341" t="s">
        <v>37</v>
      </c>
      <c r="C341" t="s">
        <v>2130</v>
      </c>
      <c r="D341" t="s">
        <v>2113</v>
      </c>
      <c r="E341">
        <v>33</v>
      </c>
      <c r="F341">
        <v>0</v>
      </c>
      <c r="G341">
        <v>12.162000000000001</v>
      </c>
      <c r="H341">
        <v>0.46899999999999997</v>
      </c>
      <c r="I341">
        <v>6.0730000000000004</v>
      </c>
      <c r="J341">
        <v>-5.0000000000000001E-3</v>
      </c>
      <c r="K341">
        <v>28.7</v>
      </c>
      <c r="L341">
        <v>49.5</v>
      </c>
      <c r="M341">
        <v>62.4</v>
      </c>
      <c r="N341">
        <v>72.5</v>
      </c>
      <c r="O341">
        <v>55.1</v>
      </c>
      <c r="P341" t="s">
        <v>2334</v>
      </c>
      <c r="Q341">
        <v>-0.01</v>
      </c>
      <c r="R341">
        <v>5.0000000000000001E-3</v>
      </c>
    </row>
    <row r="342" spans="1:18" x14ac:dyDescent="0.2">
      <c r="A342" t="s">
        <v>2461</v>
      </c>
      <c r="B342" t="s">
        <v>10</v>
      </c>
      <c r="C342" t="s">
        <v>2130</v>
      </c>
      <c r="D342" t="s">
        <v>2113</v>
      </c>
      <c r="E342">
        <v>43</v>
      </c>
      <c r="F342">
        <v>72</v>
      </c>
      <c r="G342">
        <v>12.077999999999999</v>
      </c>
      <c r="H342">
        <v>0.41699999999999998</v>
      </c>
      <c r="I342">
        <v>5.2830000000000004</v>
      </c>
      <c r="J342">
        <v>0.26700000000000002</v>
      </c>
      <c r="K342">
        <v>57.5</v>
      </c>
      <c r="L342">
        <v>48.1</v>
      </c>
      <c r="M342">
        <v>57</v>
      </c>
      <c r="N342">
        <v>66.599999999999994</v>
      </c>
      <c r="O342">
        <v>55</v>
      </c>
      <c r="P342" t="s">
        <v>2334</v>
      </c>
      <c r="Q342">
        <v>-0.01</v>
      </c>
      <c r="R342">
        <v>5.0000000000000001E-3</v>
      </c>
    </row>
    <row r="343" spans="1:18" x14ac:dyDescent="0.2">
      <c r="A343" t="s">
        <v>2462</v>
      </c>
      <c r="B343" t="s">
        <v>32</v>
      </c>
      <c r="C343" t="s">
        <v>2117</v>
      </c>
      <c r="D343" t="s">
        <v>2117</v>
      </c>
      <c r="E343">
        <v>46</v>
      </c>
      <c r="F343">
        <v>62</v>
      </c>
      <c r="G343">
        <v>14.266</v>
      </c>
      <c r="H343">
        <v>0.63800000000000001</v>
      </c>
      <c r="I343">
        <v>7.0919999999999996</v>
      </c>
      <c r="J343">
        <v>0.253</v>
      </c>
      <c r="K343">
        <v>66.900000000000006</v>
      </c>
      <c r="L343">
        <v>27.7</v>
      </c>
      <c r="M343">
        <v>94.6</v>
      </c>
      <c r="N343">
        <v>79.900000000000006</v>
      </c>
      <c r="O343">
        <v>54.7</v>
      </c>
      <c r="P343" t="s">
        <v>2334</v>
      </c>
      <c r="Q343">
        <v>-6.0000000000000001E-3</v>
      </c>
      <c r="R343">
        <v>0.01</v>
      </c>
    </row>
    <row r="344" spans="1:18" x14ac:dyDescent="0.2">
      <c r="A344" t="s">
        <v>2463</v>
      </c>
      <c r="B344" t="s">
        <v>25</v>
      </c>
      <c r="C344" t="s">
        <v>2117</v>
      </c>
      <c r="D344" t="s">
        <v>2117</v>
      </c>
      <c r="E344">
        <v>38</v>
      </c>
      <c r="F344">
        <v>82</v>
      </c>
      <c r="G344">
        <v>18.138999999999999</v>
      </c>
      <c r="H344">
        <v>0.13600000000000001</v>
      </c>
      <c r="I344">
        <v>1.425</v>
      </c>
      <c r="J344">
        <v>0.20599999999999999</v>
      </c>
      <c r="K344">
        <v>59.6</v>
      </c>
      <c r="L344">
        <v>78.5</v>
      </c>
      <c r="M344">
        <v>16.899999999999999</v>
      </c>
      <c r="N344">
        <v>7.8</v>
      </c>
      <c r="O344">
        <v>54.7</v>
      </c>
      <c r="P344" t="s">
        <v>2334</v>
      </c>
      <c r="Q344">
        <v>-6.0000000000000001E-3</v>
      </c>
      <c r="R344">
        <v>0.01</v>
      </c>
    </row>
    <row r="345" spans="1:18" x14ac:dyDescent="0.2">
      <c r="A345" t="s">
        <v>2464</v>
      </c>
      <c r="B345" t="s">
        <v>18</v>
      </c>
      <c r="C345" t="s">
        <v>2123</v>
      </c>
      <c r="D345" t="s">
        <v>2113</v>
      </c>
      <c r="E345">
        <v>35</v>
      </c>
      <c r="F345">
        <v>55</v>
      </c>
      <c r="G345">
        <v>12.057</v>
      </c>
      <c r="H345">
        <v>0.39900000000000002</v>
      </c>
      <c r="I345">
        <v>4.7290000000000001</v>
      </c>
      <c r="J345">
        <v>0.39400000000000002</v>
      </c>
      <c r="K345">
        <v>71.400000000000006</v>
      </c>
      <c r="L345">
        <v>47.9</v>
      </c>
      <c r="M345">
        <v>54.3</v>
      </c>
      <c r="N345">
        <v>60.8</v>
      </c>
      <c r="O345">
        <v>54.4</v>
      </c>
      <c r="P345" t="s">
        <v>2334</v>
      </c>
      <c r="Q345">
        <v>-0.01</v>
      </c>
      <c r="R345">
        <v>5.0000000000000001E-3</v>
      </c>
    </row>
    <row r="346" spans="1:18" x14ac:dyDescent="0.2">
      <c r="A346" t="s">
        <v>2465</v>
      </c>
      <c r="B346" t="s">
        <v>5</v>
      </c>
      <c r="C346" t="s">
        <v>2112</v>
      </c>
      <c r="D346" t="s">
        <v>2113</v>
      </c>
      <c r="E346">
        <v>44</v>
      </c>
      <c r="F346">
        <v>81</v>
      </c>
      <c r="G346">
        <v>13.493</v>
      </c>
      <c r="H346">
        <v>0.29099999999999998</v>
      </c>
      <c r="I346">
        <v>3.4</v>
      </c>
      <c r="J346">
        <v>-8.3000000000000004E-2</v>
      </c>
      <c r="K346">
        <v>22</v>
      </c>
      <c r="L346">
        <v>71.900000000000006</v>
      </c>
      <c r="M346">
        <v>37</v>
      </c>
      <c r="N346">
        <v>42.8</v>
      </c>
      <c r="O346">
        <v>54.4</v>
      </c>
      <c r="P346" t="s">
        <v>2334</v>
      </c>
      <c r="Q346">
        <v>-0.01</v>
      </c>
      <c r="R346">
        <v>5.0000000000000001E-3</v>
      </c>
    </row>
    <row r="347" spans="1:18" x14ac:dyDescent="0.2">
      <c r="A347" t="s">
        <v>2466</v>
      </c>
      <c r="B347" t="s">
        <v>22</v>
      </c>
      <c r="C347" t="s">
        <v>2112</v>
      </c>
      <c r="D347" t="s">
        <v>2113</v>
      </c>
      <c r="E347">
        <v>46</v>
      </c>
      <c r="F347">
        <v>32</v>
      </c>
      <c r="G347">
        <v>12.025</v>
      </c>
      <c r="H347">
        <v>0.44900000000000001</v>
      </c>
      <c r="I347">
        <v>7.048</v>
      </c>
      <c r="J347">
        <v>-0.128</v>
      </c>
      <c r="K347">
        <v>20</v>
      </c>
      <c r="L347">
        <v>47.1</v>
      </c>
      <c r="M347">
        <v>59.8</v>
      </c>
      <c r="N347">
        <v>79.5</v>
      </c>
      <c r="O347">
        <v>54.4</v>
      </c>
      <c r="P347" t="s">
        <v>2334</v>
      </c>
      <c r="Q347">
        <v>-0.01</v>
      </c>
      <c r="R347">
        <v>5.0000000000000001E-3</v>
      </c>
    </row>
    <row r="348" spans="1:18" x14ac:dyDescent="0.2">
      <c r="A348" t="s">
        <v>2467</v>
      </c>
      <c r="B348" t="s">
        <v>381</v>
      </c>
      <c r="C348" t="s">
        <v>2130</v>
      </c>
      <c r="D348" t="s">
        <v>2113</v>
      </c>
      <c r="E348">
        <v>44</v>
      </c>
      <c r="F348">
        <v>33</v>
      </c>
      <c r="G348">
        <v>12.484</v>
      </c>
      <c r="H348">
        <v>0.34499999999999997</v>
      </c>
      <c r="I348">
        <v>4.3600000000000003</v>
      </c>
      <c r="J348">
        <v>0.31</v>
      </c>
      <c r="K348">
        <v>62.2</v>
      </c>
      <c r="L348">
        <v>54.1</v>
      </c>
      <c r="M348">
        <v>45.7</v>
      </c>
      <c r="N348">
        <v>56.6</v>
      </c>
      <c r="O348">
        <v>54.3</v>
      </c>
      <c r="P348" t="s">
        <v>2334</v>
      </c>
      <c r="Q348">
        <v>-0.01</v>
      </c>
      <c r="R348">
        <v>5.0000000000000001E-3</v>
      </c>
    </row>
    <row r="349" spans="1:18" x14ac:dyDescent="0.2">
      <c r="A349" t="s">
        <v>2468</v>
      </c>
      <c r="B349" t="s">
        <v>13</v>
      </c>
      <c r="C349" t="s">
        <v>2117</v>
      </c>
      <c r="D349" t="s">
        <v>2117</v>
      </c>
      <c r="E349">
        <v>30</v>
      </c>
      <c r="F349">
        <v>73</v>
      </c>
      <c r="G349">
        <v>15.98</v>
      </c>
      <c r="H349">
        <v>0.311</v>
      </c>
      <c r="I349">
        <v>3.968</v>
      </c>
      <c r="J349">
        <v>0.33400000000000002</v>
      </c>
      <c r="K349">
        <v>75</v>
      </c>
      <c r="L349">
        <v>48.8</v>
      </c>
      <c r="M349">
        <v>63.5</v>
      </c>
      <c r="N349">
        <v>51</v>
      </c>
      <c r="O349">
        <v>54.2</v>
      </c>
      <c r="P349" t="s">
        <v>2334</v>
      </c>
      <c r="Q349">
        <v>-6.0000000000000001E-3</v>
      </c>
      <c r="R349">
        <v>0.01</v>
      </c>
    </row>
    <row r="350" spans="1:18" x14ac:dyDescent="0.2">
      <c r="A350" t="s">
        <v>2469</v>
      </c>
      <c r="B350" t="s">
        <v>32</v>
      </c>
      <c r="C350" t="s">
        <v>2130</v>
      </c>
      <c r="D350" t="s">
        <v>2113</v>
      </c>
      <c r="E350">
        <v>33</v>
      </c>
      <c r="F350">
        <v>82</v>
      </c>
      <c r="G350">
        <v>12.834</v>
      </c>
      <c r="H350">
        <v>0.34899999999999998</v>
      </c>
      <c r="I350">
        <v>3.8780000000000001</v>
      </c>
      <c r="J350">
        <v>0.16</v>
      </c>
      <c r="K350">
        <v>48.3</v>
      </c>
      <c r="L350">
        <v>60</v>
      </c>
      <c r="M350">
        <v>46.5</v>
      </c>
      <c r="N350">
        <v>49.1</v>
      </c>
      <c r="O350">
        <v>54.1</v>
      </c>
      <c r="P350" t="s">
        <v>2334</v>
      </c>
      <c r="Q350">
        <v>-0.01</v>
      </c>
      <c r="R350">
        <v>5.0000000000000001E-3</v>
      </c>
    </row>
    <row r="351" spans="1:18" x14ac:dyDescent="0.2">
      <c r="A351" t="s">
        <v>2470</v>
      </c>
      <c r="B351" t="s">
        <v>24</v>
      </c>
      <c r="C351" t="s">
        <v>2117</v>
      </c>
      <c r="D351" t="s">
        <v>2117</v>
      </c>
      <c r="E351">
        <v>30</v>
      </c>
      <c r="F351">
        <v>73</v>
      </c>
      <c r="G351">
        <v>16.298999999999999</v>
      </c>
      <c r="H351">
        <v>0.317</v>
      </c>
      <c r="I351">
        <v>3.2770000000000001</v>
      </c>
      <c r="J351">
        <v>0.29199999999999998</v>
      </c>
      <c r="K351">
        <v>71.900000000000006</v>
      </c>
      <c r="L351">
        <v>54.2</v>
      </c>
      <c r="M351">
        <v>64.2</v>
      </c>
      <c r="N351">
        <v>40.5</v>
      </c>
      <c r="O351">
        <v>54.1</v>
      </c>
      <c r="P351" t="s">
        <v>2334</v>
      </c>
      <c r="Q351">
        <v>-6.0000000000000001E-3</v>
      </c>
      <c r="R351">
        <v>0.01</v>
      </c>
    </row>
    <row r="352" spans="1:18" x14ac:dyDescent="0.2">
      <c r="A352" t="s">
        <v>2471</v>
      </c>
      <c r="B352" t="s">
        <v>384</v>
      </c>
      <c r="C352" t="s">
        <v>2117</v>
      </c>
      <c r="D352" t="s">
        <v>2117</v>
      </c>
      <c r="E352">
        <v>18</v>
      </c>
      <c r="F352">
        <v>82</v>
      </c>
      <c r="G352">
        <v>16.202000000000002</v>
      </c>
      <c r="H352">
        <v>0.3</v>
      </c>
      <c r="I352">
        <v>3</v>
      </c>
      <c r="J352">
        <v>0.86399999999999999</v>
      </c>
      <c r="K352">
        <v>99.2</v>
      </c>
      <c r="L352">
        <v>51.5</v>
      </c>
      <c r="M352">
        <v>61.9</v>
      </c>
      <c r="N352">
        <v>35.1</v>
      </c>
      <c r="O352">
        <v>53.8</v>
      </c>
      <c r="P352" t="s">
        <v>2334</v>
      </c>
      <c r="Q352">
        <v>-6.0000000000000001E-3</v>
      </c>
      <c r="R352">
        <v>0.01</v>
      </c>
    </row>
    <row r="353" spans="1:18" x14ac:dyDescent="0.2">
      <c r="A353" t="s">
        <v>2472</v>
      </c>
      <c r="B353" t="s">
        <v>35</v>
      </c>
      <c r="C353" t="s">
        <v>2123</v>
      </c>
      <c r="D353" t="s">
        <v>2113</v>
      </c>
      <c r="E353">
        <v>46</v>
      </c>
      <c r="F353">
        <v>69</v>
      </c>
      <c r="G353">
        <v>12.51</v>
      </c>
      <c r="H353">
        <v>0.371</v>
      </c>
      <c r="I353">
        <v>5.2009999999999996</v>
      </c>
      <c r="J353">
        <v>-7.0000000000000007E-2</v>
      </c>
      <c r="K353">
        <v>23.2</v>
      </c>
      <c r="L353">
        <v>54.7</v>
      </c>
      <c r="M353">
        <v>49.5</v>
      </c>
      <c r="N353">
        <v>66</v>
      </c>
      <c r="O353">
        <v>53.6</v>
      </c>
      <c r="P353" t="s">
        <v>2334</v>
      </c>
      <c r="Q353">
        <v>-0.01</v>
      </c>
      <c r="R353">
        <v>5.0000000000000001E-3</v>
      </c>
    </row>
    <row r="354" spans="1:18" x14ac:dyDescent="0.2">
      <c r="A354" t="s">
        <v>2473</v>
      </c>
      <c r="B354" t="s">
        <v>384</v>
      </c>
      <c r="C354" t="s">
        <v>2123</v>
      </c>
      <c r="D354" t="s">
        <v>2113</v>
      </c>
      <c r="E354">
        <v>26</v>
      </c>
      <c r="F354">
        <v>76</v>
      </c>
      <c r="G354">
        <v>12.157</v>
      </c>
      <c r="H354">
        <v>0.45100000000000001</v>
      </c>
      <c r="I354">
        <v>4.5</v>
      </c>
      <c r="J354">
        <v>0.20899999999999999</v>
      </c>
      <c r="K354">
        <v>52.6</v>
      </c>
      <c r="L354">
        <v>49.1</v>
      </c>
      <c r="M354">
        <v>60.4</v>
      </c>
      <c r="N354">
        <v>58.4</v>
      </c>
      <c r="O354">
        <v>53.5</v>
      </c>
      <c r="P354" t="s">
        <v>2334</v>
      </c>
      <c r="Q354">
        <v>-0.01</v>
      </c>
      <c r="R354">
        <v>5.0000000000000001E-3</v>
      </c>
    </row>
    <row r="355" spans="1:18" x14ac:dyDescent="0.2">
      <c r="A355" t="s">
        <v>2474</v>
      </c>
      <c r="B355" t="s">
        <v>34</v>
      </c>
      <c r="C355" t="s">
        <v>2123</v>
      </c>
      <c r="D355" t="s">
        <v>2113</v>
      </c>
      <c r="E355">
        <v>25</v>
      </c>
      <c r="F355">
        <v>80</v>
      </c>
      <c r="G355">
        <v>11.574</v>
      </c>
      <c r="H355">
        <v>0.57099999999999995</v>
      </c>
      <c r="I355">
        <v>6.2469999999999999</v>
      </c>
      <c r="J355">
        <v>6.9000000000000006E-2</v>
      </c>
      <c r="K355">
        <v>38.700000000000003</v>
      </c>
      <c r="L355">
        <v>39.6</v>
      </c>
      <c r="M355">
        <v>73.7</v>
      </c>
      <c r="N355">
        <v>74.8</v>
      </c>
      <c r="O355">
        <v>53.4</v>
      </c>
      <c r="P355" t="s">
        <v>2334</v>
      </c>
      <c r="Q355">
        <v>-0.01</v>
      </c>
      <c r="R355">
        <v>5.0000000000000001E-3</v>
      </c>
    </row>
    <row r="356" spans="1:18" x14ac:dyDescent="0.2">
      <c r="A356" t="s">
        <v>2475</v>
      </c>
      <c r="B356" t="s">
        <v>25</v>
      </c>
      <c r="C356" t="s">
        <v>2130</v>
      </c>
      <c r="D356" t="s">
        <v>2113</v>
      </c>
      <c r="E356">
        <v>40</v>
      </c>
      <c r="F356">
        <v>58</v>
      </c>
      <c r="G356">
        <v>12.006</v>
      </c>
      <c r="H356">
        <v>0.442</v>
      </c>
      <c r="I356">
        <v>4.6219999999999999</v>
      </c>
      <c r="J356">
        <v>0.30199999999999999</v>
      </c>
      <c r="K356">
        <v>60.5</v>
      </c>
      <c r="L356">
        <v>46.7</v>
      </c>
      <c r="M356">
        <v>59.6</v>
      </c>
      <c r="N356">
        <v>59.9</v>
      </c>
      <c r="O356">
        <v>53.3</v>
      </c>
      <c r="P356" t="s">
        <v>2334</v>
      </c>
      <c r="Q356">
        <v>-0.01</v>
      </c>
      <c r="R356">
        <v>5.0000000000000001E-3</v>
      </c>
    </row>
    <row r="357" spans="1:18" x14ac:dyDescent="0.2">
      <c r="A357" t="s">
        <v>2476</v>
      </c>
      <c r="B357" t="s">
        <v>32</v>
      </c>
      <c r="C357" t="s">
        <v>2112</v>
      </c>
      <c r="D357" t="s">
        <v>2113</v>
      </c>
      <c r="E357">
        <v>45</v>
      </c>
      <c r="F357">
        <v>68</v>
      </c>
      <c r="G357">
        <v>11.538</v>
      </c>
      <c r="H357">
        <v>0.51400000000000001</v>
      </c>
      <c r="I357">
        <v>5.7130000000000001</v>
      </c>
      <c r="J357">
        <v>0.27600000000000002</v>
      </c>
      <c r="K357">
        <v>58</v>
      </c>
      <c r="L357">
        <v>39.200000000000003</v>
      </c>
      <c r="M357">
        <v>68.099999999999994</v>
      </c>
      <c r="N357">
        <v>69.7</v>
      </c>
      <c r="O357">
        <v>53</v>
      </c>
      <c r="P357" t="s">
        <v>2334</v>
      </c>
      <c r="Q357">
        <v>-0.01</v>
      </c>
      <c r="R357">
        <v>5.0000000000000001E-3</v>
      </c>
    </row>
    <row r="358" spans="1:18" x14ac:dyDescent="0.2">
      <c r="A358" t="s">
        <v>2477</v>
      </c>
      <c r="B358" t="s">
        <v>383</v>
      </c>
      <c r="C358" t="s">
        <v>2117</v>
      </c>
      <c r="D358" t="s">
        <v>2117</v>
      </c>
      <c r="E358">
        <v>45</v>
      </c>
      <c r="F358">
        <v>77</v>
      </c>
      <c r="G358">
        <v>16.957000000000001</v>
      </c>
      <c r="H358">
        <v>0.219</v>
      </c>
      <c r="I358">
        <v>2.9289999999999998</v>
      </c>
      <c r="J358">
        <v>0.19</v>
      </c>
      <c r="K358">
        <v>56.2</v>
      </c>
      <c r="L358">
        <v>64.2</v>
      </c>
      <c r="M358">
        <v>44.6</v>
      </c>
      <c r="N358">
        <v>33.9</v>
      </c>
      <c r="O358">
        <v>52.9</v>
      </c>
      <c r="P358" t="s">
        <v>2334</v>
      </c>
      <c r="Q358">
        <v>-6.0000000000000001E-3</v>
      </c>
      <c r="R358">
        <v>0.01</v>
      </c>
    </row>
    <row r="359" spans="1:18" x14ac:dyDescent="0.2">
      <c r="A359" t="s">
        <v>2478</v>
      </c>
      <c r="B359" t="s">
        <v>19</v>
      </c>
      <c r="C359" t="s">
        <v>2130</v>
      </c>
      <c r="D359" t="s">
        <v>2113</v>
      </c>
      <c r="E359">
        <v>47</v>
      </c>
      <c r="F359">
        <v>72</v>
      </c>
      <c r="G359">
        <v>11.723000000000001</v>
      </c>
      <c r="H359">
        <v>0.41699999999999998</v>
      </c>
      <c r="I359">
        <v>4.5810000000000004</v>
      </c>
      <c r="J359">
        <v>0.49099999999999999</v>
      </c>
      <c r="K359">
        <v>80.599999999999994</v>
      </c>
      <c r="L359">
        <v>42.6</v>
      </c>
      <c r="M359">
        <v>56.8</v>
      </c>
      <c r="N359">
        <v>59.5</v>
      </c>
      <c r="O359">
        <v>52.8</v>
      </c>
      <c r="P359" t="s">
        <v>2334</v>
      </c>
      <c r="Q359">
        <v>-0.01</v>
      </c>
      <c r="R359">
        <v>5.0000000000000001E-3</v>
      </c>
    </row>
    <row r="360" spans="1:18" x14ac:dyDescent="0.2">
      <c r="A360" t="s">
        <v>2479</v>
      </c>
      <c r="B360" t="s">
        <v>16</v>
      </c>
      <c r="C360" t="s">
        <v>2112</v>
      </c>
      <c r="D360" t="s">
        <v>2113</v>
      </c>
      <c r="E360">
        <v>45</v>
      </c>
      <c r="F360">
        <v>0</v>
      </c>
      <c r="G360">
        <v>12.798</v>
      </c>
      <c r="H360">
        <v>0.34100000000000003</v>
      </c>
      <c r="I360">
        <v>4.2990000000000004</v>
      </c>
      <c r="J360">
        <v>-5.6000000000000001E-2</v>
      </c>
      <c r="K360">
        <v>24.8</v>
      </c>
      <c r="L360">
        <v>58.8</v>
      </c>
      <c r="M360">
        <v>44.8</v>
      </c>
      <c r="N360">
        <v>55.4</v>
      </c>
      <c r="O360">
        <v>52.4</v>
      </c>
      <c r="P360" t="s">
        <v>2334</v>
      </c>
      <c r="Q360">
        <v>-0.01</v>
      </c>
      <c r="R360">
        <v>5.0000000000000001E-3</v>
      </c>
    </row>
    <row r="361" spans="1:18" x14ac:dyDescent="0.2">
      <c r="A361" t="s">
        <v>2480</v>
      </c>
      <c r="B361" t="s">
        <v>39</v>
      </c>
      <c r="C361" t="s">
        <v>2112</v>
      </c>
      <c r="D361" t="s">
        <v>2113</v>
      </c>
      <c r="E361">
        <v>40</v>
      </c>
      <c r="F361">
        <v>78</v>
      </c>
      <c r="G361">
        <v>12.885</v>
      </c>
      <c r="H361">
        <v>0.36499999999999999</v>
      </c>
      <c r="I361">
        <v>4.1719999999999997</v>
      </c>
      <c r="J361">
        <v>-0.312</v>
      </c>
      <c r="K361">
        <v>9.6999999999999993</v>
      </c>
      <c r="L361">
        <v>60.8</v>
      </c>
      <c r="M361">
        <v>49.1</v>
      </c>
      <c r="N361">
        <v>53.9</v>
      </c>
      <c r="O361">
        <v>52.2</v>
      </c>
      <c r="P361" t="s">
        <v>2334</v>
      </c>
      <c r="Q361">
        <v>-0.01</v>
      </c>
      <c r="R361">
        <v>5.0000000000000001E-3</v>
      </c>
    </row>
    <row r="362" spans="1:18" x14ac:dyDescent="0.2">
      <c r="A362" t="s">
        <v>2481</v>
      </c>
      <c r="B362" t="s">
        <v>7</v>
      </c>
      <c r="C362" t="s">
        <v>2123</v>
      </c>
      <c r="D362" t="s">
        <v>2113</v>
      </c>
      <c r="E362">
        <v>35</v>
      </c>
      <c r="F362">
        <v>67</v>
      </c>
      <c r="G362">
        <v>11.798</v>
      </c>
      <c r="H362">
        <v>0.495</v>
      </c>
      <c r="I362">
        <v>5.9619999999999997</v>
      </c>
      <c r="J362">
        <v>-0.05</v>
      </c>
      <c r="K362">
        <v>25.3</v>
      </c>
      <c r="L362">
        <v>43.8</v>
      </c>
      <c r="M362">
        <v>65.7</v>
      </c>
      <c r="N362">
        <v>71</v>
      </c>
      <c r="O362">
        <v>52</v>
      </c>
      <c r="P362" t="s">
        <v>2334</v>
      </c>
      <c r="Q362">
        <v>-0.01</v>
      </c>
      <c r="R362">
        <v>5.0000000000000001E-3</v>
      </c>
    </row>
    <row r="363" spans="1:18" x14ac:dyDescent="0.2">
      <c r="A363" t="s">
        <v>2482</v>
      </c>
      <c r="B363" t="s">
        <v>34</v>
      </c>
      <c r="C363" t="s">
        <v>2112</v>
      </c>
      <c r="D363" t="s">
        <v>2113</v>
      </c>
      <c r="E363">
        <v>47</v>
      </c>
      <c r="F363">
        <v>73</v>
      </c>
      <c r="G363">
        <v>12.816000000000001</v>
      </c>
      <c r="H363">
        <v>0.309</v>
      </c>
      <c r="I363">
        <v>3.3839999999999999</v>
      </c>
      <c r="J363">
        <v>0.252</v>
      </c>
      <c r="K363">
        <v>55.8</v>
      </c>
      <c r="L363">
        <v>59.4</v>
      </c>
      <c r="M363">
        <v>39.4</v>
      </c>
      <c r="N363">
        <v>42.3</v>
      </c>
      <c r="O363">
        <v>51.7</v>
      </c>
      <c r="P363" t="s">
        <v>2334</v>
      </c>
      <c r="Q363">
        <v>-0.01</v>
      </c>
      <c r="R363">
        <v>5.0000000000000001E-3</v>
      </c>
    </row>
    <row r="364" spans="1:18" x14ac:dyDescent="0.2">
      <c r="A364" t="s">
        <v>2483</v>
      </c>
      <c r="B364" t="s">
        <v>21</v>
      </c>
      <c r="C364" t="s">
        <v>2117</v>
      </c>
      <c r="D364" t="s">
        <v>2117</v>
      </c>
      <c r="E364">
        <v>45</v>
      </c>
      <c r="F364">
        <v>55</v>
      </c>
      <c r="G364">
        <v>17.510999999999999</v>
      </c>
      <c r="H364">
        <v>0.2</v>
      </c>
      <c r="I364">
        <v>2.3199999999999998</v>
      </c>
      <c r="J364">
        <v>0.218</v>
      </c>
      <c r="K364">
        <v>61.7</v>
      </c>
      <c r="L364">
        <v>69.2</v>
      </c>
      <c r="M364">
        <v>35.799999999999997</v>
      </c>
      <c r="N364">
        <v>22</v>
      </c>
      <c r="O364">
        <v>51.7</v>
      </c>
      <c r="P364" t="s">
        <v>2334</v>
      </c>
      <c r="Q364">
        <v>-6.0000000000000001E-3</v>
      </c>
      <c r="R364">
        <v>0.01</v>
      </c>
    </row>
    <row r="365" spans="1:18" x14ac:dyDescent="0.2">
      <c r="A365" t="s">
        <v>2484</v>
      </c>
      <c r="B365" t="s">
        <v>5</v>
      </c>
      <c r="C365" t="s">
        <v>2112</v>
      </c>
      <c r="D365" t="s">
        <v>2113</v>
      </c>
      <c r="E365">
        <v>32</v>
      </c>
      <c r="F365">
        <v>8</v>
      </c>
      <c r="G365">
        <v>11.949</v>
      </c>
      <c r="H365">
        <v>0.375</v>
      </c>
      <c r="I365">
        <v>4.3840000000000003</v>
      </c>
      <c r="J365">
        <v>0.36</v>
      </c>
      <c r="K365">
        <v>68.3</v>
      </c>
      <c r="L365">
        <v>46.1</v>
      </c>
      <c r="M365">
        <v>50.1</v>
      </c>
      <c r="N365">
        <v>56.8</v>
      </c>
      <c r="O365">
        <v>51.6</v>
      </c>
      <c r="P365" t="s">
        <v>2334</v>
      </c>
      <c r="Q365">
        <v>-0.01</v>
      </c>
      <c r="R365">
        <v>5.0000000000000001E-3</v>
      </c>
    </row>
    <row r="366" spans="1:18" x14ac:dyDescent="0.2">
      <c r="A366" t="s">
        <v>2485</v>
      </c>
      <c r="B366" t="s">
        <v>14</v>
      </c>
      <c r="C366" t="s">
        <v>2117</v>
      </c>
      <c r="D366" t="s">
        <v>2117</v>
      </c>
      <c r="E366">
        <v>46</v>
      </c>
      <c r="F366">
        <v>82</v>
      </c>
      <c r="G366">
        <v>15.58</v>
      </c>
      <c r="H366">
        <v>0.34699999999999998</v>
      </c>
      <c r="I366">
        <v>4.492</v>
      </c>
      <c r="J366">
        <v>-3.0000000000000001E-3</v>
      </c>
      <c r="K366">
        <v>34.200000000000003</v>
      </c>
      <c r="L366">
        <v>45.8</v>
      </c>
      <c r="M366">
        <v>70.400000000000006</v>
      </c>
      <c r="N366">
        <v>58.1</v>
      </c>
      <c r="O366">
        <v>51.4</v>
      </c>
      <c r="P366" t="s">
        <v>2334</v>
      </c>
      <c r="Q366">
        <v>-6.0000000000000001E-3</v>
      </c>
      <c r="R366">
        <v>0.01</v>
      </c>
    </row>
    <row r="367" spans="1:18" x14ac:dyDescent="0.2">
      <c r="A367" t="s">
        <v>2486</v>
      </c>
      <c r="B367" t="s">
        <v>16</v>
      </c>
      <c r="C367" t="s">
        <v>2130</v>
      </c>
      <c r="D367" t="s">
        <v>2113</v>
      </c>
      <c r="E367">
        <v>44</v>
      </c>
      <c r="F367">
        <v>82</v>
      </c>
      <c r="G367">
        <v>12.115</v>
      </c>
      <c r="H367">
        <v>0.375</v>
      </c>
      <c r="I367">
        <v>4.734</v>
      </c>
      <c r="J367">
        <v>9.1999999999999998E-2</v>
      </c>
      <c r="K367">
        <v>40.799999999999997</v>
      </c>
      <c r="L367">
        <v>48.5</v>
      </c>
      <c r="M367">
        <v>50.7</v>
      </c>
      <c r="N367">
        <v>61.1</v>
      </c>
      <c r="O367">
        <v>51.2</v>
      </c>
      <c r="P367" t="s">
        <v>2334</v>
      </c>
      <c r="Q367">
        <v>-0.01</v>
      </c>
      <c r="R367">
        <v>5.0000000000000001E-3</v>
      </c>
    </row>
    <row r="368" spans="1:18" x14ac:dyDescent="0.2">
      <c r="A368" t="s">
        <v>2487</v>
      </c>
      <c r="B368" t="s">
        <v>7</v>
      </c>
      <c r="C368" t="s">
        <v>2112</v>
      </c>
      <c r="D368" t="s">
        <v>2113</v>
      </c>
      <c r="E368">
        <v>42</v>
      </c>
      <c r="F368">
        <v>18</v>
      </c>
      <c r="G368">
        <v>12.205</v>
      </c>
      <c r="H368">
        <v>0.35399999999999998</v>
      </c>
      <c r="I368">
        <v>4.26</v>
      </c>
      <c r="J368">
        <v>0.124</v>
      </c>
      <c r="K368">
        <v>44.6</v>
      </c>
      <c r="L368">
        <v>50.7</v>
      </c>
      <c r="M368">
        <v>48.3</v>
      </c>
      <c r="N368">
        <v>55</v>
      </c>
      <c r="O368">
        <v>50.8</v>
      </c>
      <c r="P368" t="s">
        <v>2334</v>
      </c>
      <c r="Q368">
        <v>-0.01</v>
      </c>
      <c r="R368">
        <v>5.0000000000000001E-3</v>
      </c>
    </row>
    <row r="369" spans="1:18" x14ac:dyDescent="0.2">
      <c r="A369" t="s">
        <v>2488</v>
      </c>
      <c r="B369" t="s">
        <v>43</v>
      </c>
      <c r="C369" t="s">
        <v>2117</v>
      </c>
      <c r="D369" t="s">
        <v>2117</v>
      </c>
      <c r="E369">
        <v>33</v>
      </c>
      <c r="F369">
        <v>42</v>
      </c>
      <c r="G369">
        <v>16.5</v>
      </c>
      <c r="H369">
        <v>0.23499999999999999</v>
      </c>
      <c r="I369">
        <v>3.198</v>
      </c>
      <c r="J369">
        <v>0.19800000000000001</v>
      </c>
      <c r="K369">
        <v>57.7</v>
      </c>
      <c r="L369">
        <v>55.8</v>
      </c>
      <c r="M369">
        <v>48.5</v>
      </c>
      <c r="N369">
        <v>39.5</v>
      </c>
      <c r="O369">
        <v>50.8</v>
      </c>
      <c r="P369" t="s">
        <v>2334</v>
      </c>
      <c r="Q369">
        <v>-6.0000000000000001E-3</v>
      </c>
      <c r="R369">
        <v>0.01</v>
      </c>
    </row>
    <row r="370" spans="1:18" x14ac:dyDescent="0.2">
      <c r="A370" t="s">
        <v>2489</v>
      </c>
      <c r="B370" t="s">
        <v>35</v>
      </c>
      <c r="C370" t="s">
        <v>2117</v>
      </c>
      <c r="D370" t="s">
        <v>2117</v>
      </c>
      <c r="E370">
        <v>36</v>
      </c>
      <c r="F370">
        <v>60</v>
      </c>
      <c r="G370">
        <v>14.439</v>
      </c>
      <c r="H370">
        <v>0.36799999999999999</v>
      </c>
      <c r="I370">
        <v>5.149</v>
      </c>
      <c r="J370">
        <v>0.46400000000000002</v>
      </c>
      <c r="K370">
        <v>87.7</v>
      </c>
      <c r="L370">
        <v>28.8</v>
      </c>
      <c r="M370">
        <v>74.2</v>
      </c>
      <c r="N370">
        <v>65.599999999999994</v>
      </c>
      <c r="O370">
        <v>50.7</v>
      </c>
      <c r="P370" t="s">
        <v>2334</v>
      </c>
      <c r="Q370">
        <v>-6.0000000000000001E-3</v>
      </c>
      <c r="R370">
        <v>0.01</v>
      </c>
    </row>
    <row r="371" spans="1:18" x14ac:dyDescent="0.2">
      <c r="A371" t="s">
        <v>2490</v>
      </c>
      <c r="B371" t="s">
        <v>37</v>
      </c>
      <c r="C371" t="s">
        <v>2112</v>
      </c>
      <c r="D371" t="s">
        <v>2113</v>
      </c>
      <c r="E371">
        <v>38</v>
      </c>
      <c r="F371">
        <v>79</v>
      </c>
      <c r="G371">
        <v>12.179</v>
      </c>
      <c r="H371">
        <v>0.377</v>
      </c>
      <c r="I371">
        <v>4.8869999999999996</v>
      </c>
      <c r="J371">
        <v>-0.107</v>
      </c>
      <c r="K371">
        <v>20.8</v>
      </c>
      <c r="L371">
        <v>50.1</v>
      </c>
      <c r="M371">
        <v>50.9</v>
      </c>
      <c r="N371">
        <v>63.2</v>
      </c>
      <c r="O371">
        <v>50.6</v>
      </c>
      <c r="P371" t="s">
        <v>2334</v>
      </c>
      <c r="Q371">
        <v>-0.01</v>
      </c>
      <c r="R371">
        <v>5.0000000000000001E-3</v>
      </c>
    </row>
    <row r="372" spans="1:18" x14ac:dyDescent="0.2">
      <c r="A372" t="s">
        <v>2491</v>
      </c>
      <c r="B372" t="s">
        <v>24</v>
      </c>
      <c r="C372" t="s">
        <v>2112</v>
      </c>
      <c r="D372" t="s">
        <v>2113</v>
      </c>
      <c r="E372">
        <v>45</v>
      </c>
      <c r="F372">
        <v>61</v>
      </c>
      <c r="G372">
        <v>11.807</v>
      </c>
      <c r="H372">
        <v>0.42399999999999999</v>
      </c>
      <c r="I372">
        <v>4.3819999999999997</v>
      </c>
      <c r="J372">
        <v>0.26400000000000001</v>
      </c>
      <c r="K372">
        <v>57.2</v>
      </c>
      <c r="L372">
        <v>44</v>
      </c>
      <c r="M372">
        <v>57.6</v>
      </c>
      <c r="N372">
        <v>56.7</v>
      </c>
      <c r="O372">
        <v>50.5</v>
      </c>
      <c r="P372" t="s">
        <v>2334</v>
      </c>
      <c r="Q372">
        <v>-0.01</v>
      </c>
      <c r="R372">
        <v>5.0000000000000001E-3</v>
      </c>
    </row>
    <row r="373" spans="1:18" x14ac:dyDescent="0.2">
      <c r="A373" t="s">
        <v>2492</v>
      </c>
      <c r="B373" t="s">
        <v>14</v>
      </c>
      <c r="C373" t="s">
        <v>2112</v>
      </c>
      <c r="D373" t="s">
        <v>2113</v>
      </c>
      <c r="E373">
        <v>34</v>
      </c>
      <c r="F373">
        <v>9</v>
      </c>
      <c r="G373">
        <v>11.771000000000001</v>
      </c>
      <c r="H373">
        <v>0.42799999999999999</v>
      </c>
      <c r="I373">
        <v>5.5469999999999997</v>
      </c>
      <c r="J373">
        <v>1.2999999999999999E-2</v>
      </c>
      <c r="K373">
        <v>30.7</v>
      </c>
      <c r="L373">
        <v>43.4</v>
      </c>
      <c r="M373">
        <v>58.2</v>
      </c>
      <c r="N373">
        <v>68.099999999999994</v>
      </c>
      <c r="O373">
        <v>50.5</v>
      </c>
      <c r="P373" t="s">
        <v>2334</v>
      </c>
      <c r="Q373">
        <v>-0.01</v>
      </c>
      <c r="R373">
        <v>5.0000000000000001E-3</v>
      </c>
    </row>
    <row r="374" spans="1:18" x14ac:dyDescent="0.2">
      <c r="A374" t="s">
        <v>2493</v>
      </c>
      <c r="B374" t="s">
        <v>25</v>
      </c>
      <c r="C374" t="s">
        <v>2117</v>
      </c>
      <c r="D374" t="s">
        <v>2117</v>
      </c>
      <c r="E374">
        <v>44</v>
      </c>
      <c r="F374">
        <v>40</v>
      </c>
      <c r="G374">
        <v>16.385999999999999</v>
      </c>
      <c r="H374">
        <v>0.25</v>
      </c>
      <c r="I374">
        <v>2.6139999999999999</v>
      </c>
      <c r="J374">
        <v>0.371</v>
      </c>
      <c r="K374">
        <v>80.400000000000006</v>
      </c>
      <c r="L374">
        <v>55</v>
      </c>
      <c r="M374">
        <v>53.1</v>
      </c>
      <c r="N374">
        <v>27.7</v>
      </c>
      <c r="O374">
        <v>50.4</v>
      </c>
      <c r="P374" t="s">
        <v>2334</v>
      </c>
      <c r="Q374">
        <v>-6.0000000000000001E-3</v>
      </c>
      <c r="R374">
        <v>0.01</v>
      </c>
    </row>
    <row r="375" spans="1:18" x14ac:dyDescent="0.2">
      <c r="A375" t="s">
        <v>2494</v>
      </c>
      <c r="B375" t="s">
        <v>21</v>
      </c>
      <c r="C375" t="s">
        <v>2130</v>
      </c>
      <c r="D375" t="s">
        <v>2113</v>
      </c>
      <c r="E375">
        <v>9</v>
      </c>
      <c r="F375">
        <v>11</v>
      </c>
      <c r="G375">
        <v>11.814</v>
      </c>
      <c r="H375">
        <v>0.499</v>
      </c>
      <c r="I375">
        <v>5.7729999999999997</v>
      </c>
      <c r="J375">
        <v>-0.33800000000000002</v>
      </c>
      <c r="K375">
        <v>8.5</v>
      </c>
      <c r="L375">
        <v>44.2</v>
      </c>
      <c r="M375">
        <v>66.099999999999994</v>
      </c>
      <c r="N375">
        <v>69.900000000000006</v>
      </c>
      <c r="O375">
        <v>50.4</v>
      </c>
      <c r="P375" t="s">
        <v>2334</v>
      </c>
      <c r="Q375">
        <v>-0.01</v>
      </c>
      <c r="R375">
        <v>5.0000000000000001E-3</v>
      </c>
    </row>
    <row r="376" spans="1:18" x14ac:dyDescent="0.2">
      <c r="A376" t="s">
        <v>2495</v>
      </c>
      <c r="B376" t="s">
        <v>49</v>
      </c>
      <c r="C376" t="s">
        <v>2123</v>
      </c>
      <c r="D376" t="s">
        <v>2113</v>
      </c>
      <c r="E376">
        <v>6</v>
      </c>
      <c r="F376">
        <v>82</v>
      </c>
      <c r="G376">
        <v>12.422000000000001</v>
      </c>
      <c r="H376">
        <v>0.378</v>
      </c>
      <c r="I376">
        <v>4.3310000000000004</v>
      </c>
      <c r="J376">
        <v>-0.11799999999999999</v>
      </c>
      <c r="K376">
        <v>20.2</v>
      </c>
      <c r="L376">
        <v>53.1</v>
      </c>
      <c r="M376">
        <v>51.3</v>
      </c>
      <c r="N376">
        <v>56.2</v>
      </c>
      <c r="O376">
        <v>50.3</v>
      </c>
      <c r="P376" t="s">
        <v>2334</v>
      </c>
      <c r="Q376">
        <v>-0.01</v>
      </c>
      <c r="R376">
        <v>5.0000000000000001E-3</v>
      </c>
    </row>
    <row r="377" spans="1:18" x14ac:dyDescent="0.2">
      <c r="A377" t="s">
        <v>2496</v>
      </c>
      <c r="B377" t="s">
        <v>384</v>
      </c>
      <c r="C377" t="s">
        <v>2130</v>
      </c>
      <c r="D377" t="s">
        <v>2113</v>
      </c>
      <c r="E377">
        <v>38</v>
      </c>
      <c r="F377">
        <v>68</v>
      </c>
      <c r="G377">
        <v>12.736000000000001</v>
      </c>
      <c r="H377">
        <v>0.27800000000000002</v>
      </c>
      <c r="I377">
        <v>2.774</v>
      </c>
      <c r="J377">
        <v>0.57799999999999996</v>
      </c>
      <c r="K377">
        <v>87.7</v>
      </c>
      <c r="L377">
        <v>57.2</v>
      </c>
      <c r="M377">
        <v>34.299999999999997</v>
      </c>
      <c r="N377">
        <v>31.3</v>
      </c>
      <c r="O377">
        <v>50.3</v>
      </c>
      <c r="P377" t="s">
        <v>2334</v>
      </c>
      <c r="Q377">
        <v>-0.01</v>
      </c>
      <c r="R377">
        <v>5.0000000000000001E-3</v>
      </c>
    </row>
    <row r="378" spans="1:18" x14ac:dyDescent="0.2">
      <c r="A378" t="s">
        <v>2497</v>
      </c>
      <c r="B378" t="s">
        <v>39</v>
      </c>
      <c r="C378" t="s">
        <v>2123</v>
      </c>
      <c r="D378" t="s">
        <v>2113</v>
      </c>
      <c r="E378">
        <v>45</v>
      </c>
      <c r="F378">
        <v>43</v>
      </c>
      <c r="G378">
        <v>11.195</v>
      </c>
      <c r="H378">
        <v>0.42499999999999999</v>
      </c>
      <c r="I378">
        <v>4.8579999999999997</v>
      </c>
      <c r="J378">
        <v>0.49</v>
      </c>
      <c r="K378">
        <v>80.400000000000006</v>
      </c>
      <c r="L378">
        <v>35.4</v>
      </c>
      <c r="M378">
        <v>57.8</v>
      </c>
      <c r="N378">
        <v>62.8</v>
      </c>
      <c r="O378">
        <v>50.1</v>
      </c>
      <c r="P378" t="s">
        <v>2334</v>
      </c>
      <c r="Q378">
        <v>-0.01</v>
      </c>
      <c r="R378">
        <v>5.0000000000000001E-3</v>
      </c>
    </row>
    <row r="379" spans="1:18" x14ac:dyDescent="0.2">
      <c r="A379" t="s">
        <v>2498</v>
      </c>
      <c r="B379" t="s">
        <v>35</v>
      </c>
      <c r="C379" t="s">
        <v>2117</v>
      </c>
      <c r="D379" t="s">
        <v>2117</v>
      </c>
      <c r="E379">
        <v>37</v>
      </c>
      <c r="F379">
        <v>68</v>
      </c>
      <c r="G379">
        <v>16.901</v>
      </c>
      <c r="H379">
        <v>0.216</v>
      </c>
      <c r="I379">
        <v>3.02</v>
      </c>
      <c r="J379">
        <v>-1.6E-2</v>
      </c>
      <c r="K379">
        <v>32.299999999999997</v>
      </c>
      <c r="L379">
        <v>63.5</v>
      </c>
      <c r="M379">
        <v>41.2</v>
      </c>
      <c r="N379">
        <v>35.6</v>
      </c>
      <c r="O379">
        <v>50</v>
      </c>
      <c r="P379" t="s">
        <v>2334</v>
      </c>
      <c r="Q379">
        <v>-6.0000000000000001E-3</v>
      </c>
      <c r="R379">
        <v>0.01</v>
      </c>
    </row>
    <row r="380" spans="1:18" x14ac:dyDescent="0.2">
      <c r="A380" t="s">
        <v>2499</v>
      </c>
      <c r="B380" t="s">
        <v>14</v>
      </c>
      <c r="C380" t="s">
        <v>2117</v>
      </c>
      <c r="D380" t="s">
        <v>2117</v>
      </c>
      <c r="E380">
        <v>44</v>
      </c>
      <c r="F380">
        <v>18</v>
      </c>
      <c r="G380">
        <v>15.577</v>
      </c>
      <c r="H380">
        <v>0.377</v>
      </c>
      <c r="I380">
        <v>4.8860000000000001</v>
      </c>
      <c r="J380">
        <v>-0.55600000000000005</v>
      </c>
      <c r="K380">
        <v>1.9</v>
      </c>
      <c r="L380">
        <v>45.4</v>
      </c>
      <c r="M380">
        <v>75.8</v>
      </c>
      <c r="N380">
        <v>63</v>
      </c>
      <c r="O380">
        <v>50</v>
      </c>
      <c r="P380" t="s">
        <v>2334</v>
      </c>
      <c r="Q380">
        <v>-6.0000000000000001E-3</v>
      </c>
      <c r="R380">
        <v>0.01</v>
      </c>
    </row>
    <row r="381" spans="1:18" x14ac:dyDescent="0.2">
      <c r="A381" t="s">
        <v>2500</v>
      </c>
      <c r="B381" t="s">
        <v>383</v>
      </c>
      <c r="C381" t="s">
        <v>2117</v>
      </c>
      <c r="D381" t="s">
        <v>2117</v>
      </c>
      <c r="E381">
        <v>45</v>
      </c>
      <c r="F381">
        <v>61</v>
      </c>
      <c r="G381">
        <v>16.556000000000001</v>
      </c>
      <c r="H381">
        <v>0.26400000000000001</v>
      </c>
      <c r="I381">
        <v>3.5390000000000001</v>
      </c>
      <c r="J381">
        <v>-0.22500000000000001</v>
      </c>
      <c r="K381">
        <v>12.7</v>
      </c>
      <c r="L381">
        <v>58.1</v>
      </c>
      <c r="M381">
        <v>56.2</v>
      </c>
      <c r="N381">
        <v>45</v>
      </c>
      <c r="O381">
        <v>50</v>
      </c>
      <c r="P381" t="s">
        <v>2501</v>
      </c>
      <c r="Q381">
        <v>-3.0000000000000001E-3</v>
      </c>
      <c r="R381">
        <v>5.0000000000000001E-3</v>
      </c>
    </row>
    <row r="382" spans="1:18" x14ac:dyDescent="0.2">
      <c r="A382" t="s">
        <v>2502</v>
      </c>
      <c r="B382" t="s">
        <v>7</v>
      </c>
      <c r="C382" t="s">
        <v>2112</v>
      </c>
      <c r="D382" t="s">
        <v>2113</v>
      </c>
      <c r="E382">
        <v>47</v>
      </c>
      <c r="F382">
        <v>6</v>
      </c>
      <c r="G382">
        <v>12.288</v>
      </c>
      <c r="H382">
        <v>0.313</v>
      </c>
      <c r="I382">
        <v>3.7650000000000001</v>
      </c>
      <c r="J382">
        <v>0.28899999999999998</v>
      </c>
      <c r="K382">
        <v>59.8</v>
      </c>
      <c r="L382">
        <v>51.9</v>
      </c>
      <c r="M382">
        <v>39.799999999999997</v>
      </c>
      <c r="N382">
        <v>47.8</v>
      </c>
      <c r="O382">
        <v>49.9</v>
      </c>
      <c r="P382" t="s">
        <v>2501</v>
      </c>
      <c r="Q382">
        <v>-5.0000000000000001E-3</v>
      </c>
      <c r="R382">
        <v>3.0000000000000001E-3</v>
      </c>
    </row>
    <row r="383" spans="1:18" x14ac:dyDescent="0.2">
      <c r="A383" t="s">
        <v>2503</v>
      </c>
      <c r="B383" t="s">
        <v>42</v>
      </c>
      <c r="C383" t="s">
        <v>2117</v>
      </c>
      <c r="D383" t="s">
        <v>2117</v>
      </c>
      <c r="E383">
        <v>40</v>
      </c>
      <c r="F383">
        <v>79</v>
      </c>
      <c r="G383">
        <v>17.344000000000001</v>
      </c>
      <c r="H383">
        <v>0.22900000000000001</v>
      </c>
      <c r="I383">
        <v>2.8029999999999999</v>
      </c>
      <c r="J383">
        <v>-0.21299999999999999</v>
      </c>
      <c r="K383">
        <v>15</v>
      </c>
      <c r="L383">
        <v>66.5</v>
      </c>
      <c r="M383">
        <v>47.3</v>
      </c>
      <c r="N383">
        <v>31.8</v>
      </c>
      <c r="O383">
        <v>49.8</v>
      </c>
      <c r="P383" t="s">
        <v>2501</v>
      </c>
      <c r="Q383">
        <v>-3.0000000000000001E-3</v>
      </c>
      <c r="R383">
        <v>5.0000000000000001E-3</v>
      </c>
    </row>
    <row r="384" spans="1:18" x14ac:dyDescent="0.2">
      <c r="A384" t="s">
        <v>2504</v>
      </c>
      <c r="B384" t="s">
        <v>20</v>
      </c>
      <c r="C384" t="s">
        <v>2117</v>
      </c>
      <c r="D384" t="s">
        <v>2117</v>
      </c>
      <c r="E384">
        <v>47</v>
      </c>
      <c r="F384">
        <v>80</v>
      </c>
      <c r="G384">
        <v>17.331</v>
      </c>
      <c r="H384">
        <v>0.20399999999999999</v>
      </c>
      <c r="I384">
        <v>2.581</v>
      </c>
      <c r="J384">
        <v>0.08</v>
      </c>
      <c r="K384">
        <v>43.8</v>
      </c>
      <c r="L384">
        <v>66.2</v>
      </c>
      <c r="M384">
        <v>36.9</v>
      </c>
      <c r="N384">
        <v>26.9</v>
      </c>
      <c r="O384">
        <v>49.7</v>
      </c>
      <c r="P384" t="s">
        <v>2501</v>
      </c>
      <c r="Q384">
        <v>-3.0000000000000001E-3</v>
      </c>
      <c r="R384">
        <v>5.0000000000000001E-3</v>
      </c>
    </row>
    <row r="385" spans="1:18" x14ac:dyDescent="0.2">
      <c r="A385" t="s">
        <v>2505</v>
      </c>
      <c r="B385" t="s">
        <v>24</v>
      </c>
      <c r="C385" t="s">
        <v>2117</v>
      </c>
      <c r="D385" t="s">
        <v>2117</v>
      </c>
      <c r="E385">
        <v>45</v>
      </c>
      <c r="F385">
        <v>48</v>
      </c>
      <c r="G385">
        <v>15.53</v>
      </c>
      <c r="H385">
        <v>0.34599999999999997</v>
      </c>
      <c r="I385">
        <v>3.5760000000000001</v>
      </c>
      <c r="J385">
        <v>0.16600000000000001</v>
      </c>
      <c r="K385">
        <v>53.8</v>
      </c>
      <c r="L385">
        <v>44.6</v>
      </c>
      <c r="M385">
        <v>69.599999999999994</v>
      </c>
      <c r="N385">
        <v>45.4</v>
      </c>
      <c r="O385">
        <v>49.5</v>
      </c>
      <c r="P385" t="s">
        <v>2501</v>
      </c>
      <c r="Q385">
        <v>-3.0000000000000001E-3</v>
      </c>
      <c r="R385">
        <v>5.0000000000000001E-3</v>
      </c>
    </row>
    <row r="386" spans="1:18" x14ac:dyDescent="0.2">
      <c r="A386" t="s">
        <v>2506</v>
      </c>
      <c r="B386" t="s">
        <v>23</v>
      </c>
      <c r="C386" t="s">
        <v>2117</v>
      </c>
      <c r="D386" t="s">
        <v>2117</v>
      </c>
      <c r="E386">
        <v>46</v>
      </c>
      <c r="F386">
        <v>71</v>
      </c>
      <c r="G386">
        <v>16.866</v>
      </c>
      <c r="H386">
        <v>0.219</v>
      </c>
      <c r="I386">
        <v>2.847</v>
      </c>
      <c r="J386">
        <v>-6.2E-2</v>
      </c>
      <c r="K386">
        <v>27.3</v>
      </c>
      <c r="L386">
        <v>63.1</v>
      </c>
      <c r="M386">
        <v>45</v>
      </c>
      <c r="N386">
        <v>32.799999999999997</v>
      </c>
      <c r="O386">
        <v>49.2</v>
      </c>
      <c r="P386" t="s">
        <v>2501</v>
      </c>
      <c r="Q386">
        <v>-3.0000000000000001E-3</v>
      </c>
      <c r="R386">
        <v>5.0000000000000001E-3</v>
      </c>
    </row>
    <row r="387" spans="1:18" x14ac:dyDescent="0.2">
      <c r="A387" t="s">
        <v>2507</v>
      </c>
      <c r="B387" t="s">
        <v>21</v>
      </c>
      <c r="C387" t="s">
        <v>2117</v>
      </c>
      <c r="D387" t="s">
        <v>2117</v>
      </c>
      <c r="E387">
        <v>45</v>
      </c>
      <c r="F387">
        <v>39</v>
      </c>
      <c r="G387">
        <v>16.579999999999998</v>
      </c>
      <c r="H387">
        <v>0.21</v>
      </c>
      <c r="I387">
        <v>2.431</v>
      </c>
      <c r="J387">
        <v>0.35599999999999998</v>
      </c>
      <c r="K387">
        <v>78.8</v>
      </c>
      <c r="L387">
        <v>58.5</v>
      </c>
      <c r="M387">
        <v>38.799999999999997</v>
      </c>
      <c r="N387">
        <v>24.4</v>
      </c>
      <c r="O387">
        <v>49</v>
      </c>
      <c r="P387" t="s">
        <v>2501</v>
      </c>
      <c r="Q387">
        <v>-3.0000000000000001E-3</v>
      </c>
      <c r="R387">
        <v>5.0000000000000001E-3</v>
      </c>
    </row>
    <row r="388" spans="1:18" x14ac:dyDescent="0.2">
      <c r="A388" t="s">
        <v>2508</v>
      </c>
      <c r="B388" t="s">
        <v>381</v>
      </c>
      <c r="C388" t="s">
        <v>2123</v>
      </c>
      <c r="D388" t="s">
        <v>2113</v>
      </c>
      <c r="E388">
        <v>8</v>
      </c>
      <c r="F388">
        <v>0</v>
      </c>
      <c r="G388">
        <v>10.922000000000001</v>
      </c>
      <c r="H388">
        <v>0.375</v>
      </c>
      <c r="I388">
        <v>4.7380000000000004</v>
      </c>
      <c r="J388">
        <v>1.353</v>
      </c>
      <c r="K388">
        <v>100</v>
      </c>
      <c r="L388">
        <v>32.1</v>
      </c>
      <c r="M388">
        <v>50.1</v>
      </c>
      <c r="N388">
        <v>61.3</v>
      </c>
      <c r="O388">
        <v>48.9</v>
      </c>
      <c r="P388" t="s">
        <v>2501</v>
      </c>
      <c r="Q388">
        <v>-5.0000000000000001E-3</v>
      </c>
      <c r="R388">
        <v>3.0000000000000001E-3</v>
      </c>
    </row>
    <row r="389" spans="1:18" x14ac:dyDescent="0.2">
      <c r="A389" t="s">
        <v>2509</v>
      </c>
      <c r="B389" t="s">
        <v>383</v>
      </c>
      <c r="C389" t="s">
        <v>2130</v>
      </c>
      <c r="D389" t="s">
        <v>2113</v>
      </c>
      <c r="E389">
        <v>37</v>
      </c>
      <c r="F389">
        <v>81</v>
      </c>
      <c r="G389">
        <v>10.545999999999999</v>
      </c>
      <c r="H389">
        <v>0.45100000000000001</v>
      </c>
      <c r="I389">
        <v>6.0339999999999998</v>
      </c>
      <c r="J389">
        <v>0.495</v>
      </c>
      <c r="K389">
        <v>80.900000000000006</v>
      </c>
      <c r="L389">
        <v>27.1</v>
      </c>
      <c r="M389">
        <v>60.6</v>
      </c>
      <c r="N389">
        <v>72.3</v>
      </c>
      <c r="O389">
        <v>48.8</v>
      </c>
      <c r="P389" t="s">
        <v>2501</v>
      </c>
      <c r="Q389">
        <v>-5.0000000000000001E-3</v>
      </c>
      <c r="R389">
        <v>3.0000000000000001E-3</v>
      </c>
    </row>
    <row r="390" spans="1:18" x14ac:dyDescent="0.2">
      <c r="A390" t="s">
        <v>2510</v>
      </c>
      <c r="B390" t="s">
        <v>48</v>
      </c>
      <c r="C390" t="s">
        <v>2123</v>
      </c>
      <c r="D390" t="s">
        <v>2113</v>
      </c>
      <c r="E390">
        <v>46</v>
      </c>
      <c r="F390">
        <v>82</v>
      </c>
      <c r="G390">
        <v>11.888</v>
      </c>
      <c r="H390">
        <v>0.31</v>
      </c>
      <c r="I390">
        <v>3.9729999999999999</v>
      </c>
      <c r="J390">
        <v>0.40799999999999997</v>
      </c>
      <c r="K390">
        <v>72.900000000000006</v>
      </c>
      <c r="L390">
        <v>45.1</v>
      </c>
      <c r="M390">
        <v>39.6</v>
      </c>
      <c r="N390">
        <v>51.1</v>
      </c>
      <c r="O390">
        <v>48.5</v>
      </c>
      <c r="P390" t="s">
        <v>2501</v>
      </c>
      <c r="Q390">
        <v>-5.0000000000000001E-3</v>
      </c>
      <c r="R390">
        <v>3.0000000000000001E-3</v>
      </c>
    </row>
    <row r="391" spans="1:18" x14ac:dyDescent="0.2">
      <c r="A391" t="s">
        <v>2511</v>
      </c>
      <c r="B391" t="s">
        <v>7</v>
      </c>
      <c r="C391" t="s">
        <v>2117</v>
      </c>
      <c r="D391" t="s">
        <v>2117</v>
      </c>
      <c r="E391">
        <v>42</v>
      </c>
      <c r="F391">
        <v>77</v>
      </c>
      <c r="G391">
        <v>14.987</v>
      </c>
      <c r="H391">
        <v>0.42799999999999999</v>
      </c>
      <c r="I391">
        <v>5.1520000000000001</v>
      </c>
      <c r="J391">
        <v>-0.09</v>
      </c>
      <c r="K391">
        <v>21.2</v>
      </c>
      <c r="L391">
        <v>35.4</v>
      </c>
      <c r="M391">
        <v>81.900000000000006</v>
      </c>
      <c r="N391">
        <v>65.7</v>
      </c>
      <c r="O391">
        <v>48.5</v>
      </c>
      <c r="P391" t="s">
        <v>2501</v>
      </c>
      <c r="Q391">
        <v>-3.0000000000000001E-3</v>
      </c>
      <c r="R391">
        <v>5.0000000000000001E-3</v>
      </c>
    </row>
    <row r="392" spans="1:18" x14ac:dyDescent="0.2">
      <c r="A392" t="s">
        <v>2512</v>
      </c>
      <c r="B392" t="s">
        <v>35</v>
      </c>
      <c r="C392" t="s">
        <v>2117</v>
      </c>
      <c r="D392" t="s">
        <v>2117</v>
      </c>
      <c r="E392">
        <v>43</v>
      </c>
      <c r="F392">
        <v>74</v>
      </c>
      <c r="G392">
        <v>16.273</v>
      </c>
      <c r="H392">
        <v>0.223</v>
      </c>
      <c r="I392">
        <v>3.125</v>
      </c>
      <c r="J392">
        <v>0.156</v>
      </c>
      <c r="K392">
        <v>51.9</v>
      </c>
      <c r="L392">
        <v>53.8</v>
      </c>
      <c r="M392">
        <v>45.8</v>
      </c>
      <c r="N392">
        <v>38</v>
      </c>
      <c r="O392">
        <v>48.5</v>
      </c>
      <c r="P392" t="s">
        <v>2501</v>
      </c>
      <c r="Q392">
        <v>-3.0000000000000001E-3</v>
      </c>
      <c r="R392">
        <v>5.0000000000000001E-3</v>
      </c>
    </row>
    <row r="393" spans="1:18" x14ac:dyDescent="0.2">
      <c r="A393" t="s">
        <v>2513</v>
      </c>
      <c r="B393" t="s">
        <v>14</v>
      </c>
      <c r="C393" t="s">
        <v>2117</v>
      </c>
      <c r="D393" t="s">
        <v>2117</v>
      </c>
      <c r="E393">
        <v>46</v>
      </c>
      <c r="F393">
        <v>57</v>
      </c>
      <c r="G393">
        <v>16.957000000000001</v>
      </c>
      <c r="H393">
        <v>0.17</v>
      </c>
      <c r="I393">
        <v>2.2040000000000002</v>
      </c>
      <c r="J393">
        <v>0.32</v>
      </c>
      <c r="K393">
        <v>73.5</v>
      </c>
      <c r="L393">
        <v>63.8</v>
      </c>
      <c r="M393">
        <v>27.7</v>
      </c>
      <c r="N393">
        <v>20.100000000000001</v>
      </c>
      <c r="O393">
        <v>48.5</v>
      </c>
      <c r="P393" t="s">
        <v>2501</v>
      </c>
      <c r="Q393">
        <v>-3.0000000000000001E-3</v>
      </c>
      <c r="R393">
        <v>5.0000000000000001E-3</v>
      </c>
    </row>
    <row r="394" spans="1:18" x14ac:dyDescent="0.2">
      <c r="A394" t="s">
        <v>2514</v>
      </c>
      <c r="B394" t="s">
        <v>30</v>
      </c>
      <c r="C394" t="s">
        <v>2123</v>
      </c>
      <c r="D394" t="s">
        <v>2113</v>
      </c>
      <c r="E394">
        <v>39</v>
      </c>
      <c r="F394">
        <v>71</v>
      </c>
      <c r="G394">
        <v>10.244</v>
      </c>
      <c r="H394">
        <v>0.49</v>
      </c>
      <c r="I394">
        <v>6.077</v>
      </c>
      <c r="J394">
        <v>0.79400000000000004</v>
      </c>
      <c r="K394">
        <v>94.5</v>
      </c>
      <c r="L394">
        <v>22</v>
      </c>
      <c r="M394">
        <v>65.099999999999994</v>
      </c>
      <c r="N394">
        <v>72.7</v>
      </c>
      <c r="O394">
        <v>48.4</v>
      </c>
      <c r="P394" t="s">
        <v>2501</v>
      </c>
      <c r="Q394">
        <v>-5.0000000000000001E-3</v>
      </c>
      <c r="R394">
        <v>3.0000000000000001E-3</v>
      </c>
    </row>
    <row r="395" spans="1:18" x14ac:dyDescent="0.2">
      <c r="A395" t="s">
        <v>2515</v>
      </c>
      <c r="B395" t="s">
        <v>24</v>
      </c>
      <c r="C395" t="s">
        <v>2117</v>
      </c>
      <c r="D395" t="s">
        <v>2117</v>
      </c>
      <c r="E395">
        <v>45</v>
      </c>
      <c r="F395">
        <v>76</v>
      </c>
      <c r="G395">
        <v>15.346</v>
      </c>
      <c r="H395">
        <v>0.31900000000000001</v>
      </c>
      <c r="I395">
        <v>3.2919999999999998</v>
      </c>
      <c r="J395">
        <v>0.3</v>
      </c>
      <c r="K395">
        <v>72.7</v>
      </c>
      <c r="L395">
        <v>42.3</v>
      </c>
      <c r="M395">
        <v>64.599999999999994</v>
      </c>
      <c r="N395">
        <v>40.700000000000003</v>
      </c>
      <c r="O395">
        <v>48.3</v>
      </c>
      <c r="P395" t="s">
        <v>2501</v>
      </c>
      <c r="Q395">
        <v>-3.0000000000000001E-3</v>
      </c>
      <c r="R395">
        <v>5.0000000000000001E-3</v>
      </c>
    </row>
    <row r="396" spans="1:18" x14ac:dyDescent="0.2">
      <c r="A396" t="s">
        <v>2516</v>
      </c>
      <c r="B396" t="s">
        <v>16</v>
      </c>
      <c r="C396" t="s">
        <v>2112</v>
      </c>
      <c r="D396" t="s">
        <v>2113</v>
      </c>
      <c r="E396">
        <v>33</v>
      </c>
      <c r="F396">
        <v>73</v>
      </c>
      <c r="G396">
        <v>12.038</v>
      </c>
      <c r="H396">
        <v>0.29599999999999999</v>
      </c>
      <c r="I396">
        <v>3.7330000000000001</v>
      </c>
      <c r="J396">
        <v>0.39400000000000002</v>
      </c>
      <c r="K396">
        <v>71.099999999999994</v>
      </c>
      <c r="L396">
        <v>47.3</v>
      </c>
      <c r="M396">
        <v>37.4</v>
      </c>
      <c r="N396">
        <v>47.2</v>
      </c>
      <c r="O396">
        <v>48.1</v>
      </c>
      <c r="P396" t="s">
        <v>2501</v>
      </c>
      <c r="Q396">
        <v>-5.0000000000000001E-3</v>
      </c>
      <c r="R396">
        <v>3.0000000000000001E-3</v>
      </c>
    </row>
    <row r="397" spans="1:18" x14ac:dyDescent="0.2">
      <c r="A397" t="s">
        <v>2517</v>
      </c>
      <c r="B397" t="s">
        <v>14</v>
      </c>
      <c r="C397" t="s">
        <v>2112</v>
      </c>
      <c r="D397" t="s">
        <v>2113</v>
      </c>
      <c r="E397">
        <v>33</v>
      </c>
      <c r="F397">
        <v>59</v>
      </c>
      <c r="G397">
        <v>12.929</v>
      </c>
      <c r="H397">
        <v>0.217</v>
      </c>
      <c r="I397">
        <v>2.806</v>
      </c>
      <c r="J397">
        <v>0.32300000000000001</v>
      </c>
      <c r="K397">
        <v>63.2</v>
      </c>
      <c r="L397">
        <v>61.6</v>
      </c>
      <c r="M397">
        <v>19.8</v>
      </c>
      <c r="N397">
        <v>32.1</v>
      </c>
      <c r="O397">
        <v>48.1</v>
      </c>
      <c r="P397" t="s">
        <v>2501</v>
      </c>
      <c r="Q397">
        <v>-5.0000000000000001E-3</v>
      </c>
      <c r="R397">
        <v>3.0000000000000001E-3</v>
      </c>
    </row>
    <row r="398" spans="1:18" x14ac:dyDescent="0.2">
      <c r="A398" t="s">
        <v>2518</v>
      </c>
      <c r="B398" t="s">
        <v>25</v>
      </c>
      <c r="C398" t="s">
        <v>2112</v>
      </c>
      <c r="D398" t="s">
        <v>2113</v>
      </c>
      <c r="E398">
        <v>14</v>
      </c>
      <c r="F398">
        <v>53</v>
      </c>
      <c r="G398">
        <v>12.538</v>
      </c>
      <c r="H398">
        <v>0.307</v>
      </c>
      <c r="I398">
        <v>3.2040000000000002</v>
      </c>
      <c r="J398">
        <v>0.13700000000000001</v>
      </c>
      <c r="K398">
        <v>45.7</v>
      </c>
      <c r="L398">
        <v>55.4</v>
      </c>
      <c r="M398">
        <v>38.6</v>
      </c>
      <c r="N398">
        <v>39.6</v>
      </c>
      <c r="O398">
        <v>47.9</v>
      </c>
      <c r="P398" t="s">
        <v>2501</v>
      </c>
      <c r="Q398">
        <v>-5.0000000000000001E-3</v>
      </c>
      <c r="R398">
        <v>3.0000000000000001E-3</v>
      </c>
    </row>
    <row r="399" spans="1:18" x14ac:dyDescent="0.2">
      <c r="A399" t="s">
        <v>2519</v>
      </c>
      <c r="B399" t="s">
        <v>18</v>
      </c>
      <c r="C399" t="s">
        <v>2123</v>
      </c>
      <c r="D399" t="s">
        <v>2113</v>
      </c>
      <c r="E399">
        <v>43</v>
      </c>
      <c r="F399">
        <v>69</v>
      </c>
      <c r="G399">
        <v>11.032999999999999</v>
      </c>
      <c r="H399">
        <v>0.39700000000000002</v>
      </c>
      <c r="I399">
        <v>4.7050000000000001</v>
      </c>
      <c r="J399">
        <v>0.44400000000000001</v>
      </c>
      <c r="K399">
        <v>76.8</v>
      </c>
      <c r="L399">
        <v>33.700000000000003</v>
      </c>
      <c r="M399">
        <v>54.1</v>
      </c>
      <c r="N399">
        <v>60.5</v>
      </c>
      <c r="O399">
        <v>47.8</v>
      </c>
      <c r="P399" t="s">
        <v>2501</v>
      </c>
      <c r="Q399">
        <v>-5.0000000000000001E-3</v>
      </c>
      <c r="R399">
        <v>3.0000000000000001E-3</v>
      </c>
    </row>
    <row r="400" spans="1:18" x14ac:dyDescent="0.2">
      <c r="A400" t="s">
        <v>2520</v>
      </c>
      <c r="B400" t="s">
        <v>49</v>
      </c>
      <c r="C400" t="s">
        <v>2117</v>
      </c>
      <c r="D400" t="s">
        <v>2117</v>
      </c>
      <c r="E400">
        <v>47</v>
      </c>
      <c r="F400">
        <v>81</v>
      </c>
      <c r="G400">
        <v>15.98</v>
      </c>
      <c r="H400">
        <v>0.25800000000000001</v>
      </c>
      <c r="I400">
        <v>2.9590000000000001</v>
      </c>
      <c r="J400">
        <v>0.26500000000000001</v>
      </c>
      <c r="K400">
        <v>67.7</v>
      </c>
      <c r="L400">
        <v>48.5</v>
      </c>
      <c r="M400">
        <v>54.2</v>
      </c>
      <c r="N400">
        <v>34.200000000000003</v>
      </c>
      <c r="O400">
        <v>47.7</v>
      </c>
      <c r="P400" t="s">
        <v>2501</v>
      </c>
      <c r="Q400">
        <v>-3.0000000000000001E-3</v>
      </c>
      <c r="R400">
        <v>5.0000000000000001E-3</v>
      </c>
    </row>
    <row r="401" spans="1:18" x14ac:dyDescent="0.2">
      <c r="A401" t="s">
        <v>2521</v>
      </c>
      <c r="B401" t="s">
        <v>30</v>
      </c>
      <c r="C401" t="s">
        <v>2117</v>
      </c>
      <c r="D401" t="s">
        <v>2117</v>
      </c>
      <c r="E401">
        <v>48</v>
      </c>
      <c r="F401">
        <v>0</v>
      </c>
      <c r="G401">
        <v>14.994</v>
      </c>
      <c r="H401">
        <v>0.36199999999999999</v>
      </c>
      <c r="I401">
        <v>4.49</v>
      </c>
      <c r="J401">
        <v>0.06</v>
      </c>
      <c r="K401">
        <v>41.5</v>
      </c>
      <c r="L401">
        <v>35.799999999999997</v>
      </c>
      <c r="M401">
        <v>73.5</v>
      </c>
      <c r="N401">
        <v>58</v>
      </c>
      <c r="O401">
        <v>47.6</v>
      </c>
      <c r="P401" t="s">
        <v>2501</v>
      </c>
      <c r="Q401">
        <v>-3.0000000000000001E-3</v>
      </c>
      <c r="R401">
        <v>5.0000000000000001E-3</v>
      </c>
    </row>
    <row r="402" spans="1:18" x14ac:dyDescent="0.2">
      <c r="A402" t="s">
        <v>2522</v>
      </c>
      <c r="B402" t="s">
        <v>15</v>
      </c>
      <c r="C402" t="s">
        <v>2123</v>
      </c>
      <c r="D402" t="s">
        <v>2113</v>
      </c>
      <c r="E402">
        <v>45</v>
      </c>
      <c r="F402">
        <v>53</v>
      </c>
      <c r="G402">
        <v>11.332000000000001</v>
      </c>
      <c r="H402">
        <v>0.35</v>
      </c>
      <c r="I402">
        <v>4.16</v>
      </c>
      <c r="J402">
        <v>0.52</v>
      </c>
      <c r="K402">
        <v>82.6</v>
      </c>
      <c r="L402">
        <v>37.4</v>
      </c>
      <c r="M402">
        <v>46.7</v>
      </c>
      <c r="N402">
        <v>53.8</v>
      </c>
      <c r="O402">
        <v>47.4</v>
      </c>
      <c r="P402" t="s">
        <v>2501</v>
      </c>
      <c r="Q402">
        <v>-5.0000000000000001E-3</v>
      </c>
      <c r="R402">
        <v>3.0000000000000001E-3</v>
      </c>
    </row>
    <row r="403" spans="1:18" x14ac:dyDescent="0.2">
      <c r="A403" t="s">
        <v>2523</v>
      </c>
      <c r="B403" t="s">
        <v>15</v>
      </c>
      <c r="C403" t="s">
        <v>2123</v>
      </c>
      <c r="D403" t="s">
        <v>2113</v>
      </c>
      <c r="E403">
        <v>47</v>
      </c>
      <c r="F403">
        <v>81</v>
      </c>
      <c r="G403">
        <v>12.013</v>
      </c>
      <c r="H403">
        <v>0.32300000000000001</v>
      </c>
      <c r="I403">
        <v>3.839</v>
      </c>
      <c r="J403">
        <v>0.24</v>
      </c>
      <c r="K403">
        <v>54.9</v>
      </c>
      <c r="L403">
        <v>46.9</v>
      </c>
      <c r="M403">
        <v>42</v>
      </c>
      <c r="N403">
        <v>48.5</v>
      </c>
      <c r="O403">
        <v>47.4</v>
      </c>
      <c r="P403" t="s">
        <v>2501</v>
      </c>
      <c r="Q403">
        <v>-5.0000000000000001E-3</v>
      </c>
      <c r="R403">
        <v>3.0000000000000001E-3</v>
      </c>
    </row>
    <row r="404" spans="1:18" x14ac:dyDescent="0.2">
      <c r="A404" t="s">
        <v>2524</v>
      </c>
      <c r="B404" t="s">
        <v>18</v>
      </c>
      <c r="C404" t="s">
        <v>2112</v>
      </c>
      <c r="D404" t="s">
        <v>2113</v>
      </c>
      <c r="E404">
        <v>43</v>
      </c>
      <c r="F404">
        <v>71</v>
      </c>
      <c r="G404">
        <v>11.769</v>
      </c>
      <c r="H404">
        <v>0.35199999999999998</v>
      </c>
      <c r="I404">
        <v>4.1740000000000004</v>
      </c>
      <c r="J404">
        <v>0.17599999999999999</v>
      </c>
      <c r="K404">
        <v>49.7</v>
      </c>
      <c r="L404">
        <v>43.2</v>
      </c>
      <c r="M404">
        <v>47.5</v>
      </c>
      <c r="N404">
        <v>54</v>
      </c>
      <c r="O404">
        <v>47.2</v>
      </c>
      <c r="P404" t="s">
        <v>2501</v>
      </c>
      <c r="Q404">
        <v>-5.0000000000000001E-3</v>
      </c>
      <c r="R404">
        <v>3.0000000000000001E-3</v>
      </c>
    </row>
    <row r="405" spans="1:18" x14ac:dyDescent="0.2">
      <c r="A405" t="s">
        <v>2525</v>
      </c>
      <c r="B405" t="s">
        <v>17</v>
      </c>
      <c r="C405" t="s">
        <v>2123</v>
      </c>
      <c r="D405" t="s">
        <v>2113</v>
      </c>
      <c r="E405">
        <v>42</v>
      </c>
      <c r="F405">
        <v>81</v>
      </c>
      <c r="G405">
        <v>12.487</v>
      </c>
      <c r="H405">
        <v>0.27</v>
      </c>
      <c r="I405">
        <v>2.92</v>
      </c>
      <c r="J405">
        <v>0.35</v>
      </c>
      <c r="K405">
        <v>66.5</v>
      </c>
      <c r="L405">
        <v>54.3</v>
      </c>
      <c r="M405">
        <v>32.299999999999997</v>
      </c>
      <c r="N405">
        <v>33.799999999999997</v>
      </c>
      <c r="O405">
        <v>47.1</v>
      </c>
      <c r="P405" t="s">
        <v>2501</v>
      </c>
      <c r="Q405">
        <v>-5.0000000000000001E-3</v>
      </c>
      <c r="R405">
        <v>3.0000000000000001E-3</v>
      </c>
    </row>
    <row r="406" spans="1:18" x14ac:dyDescent="0.2">
      <c r="A406" t="s">
        <v>2526</v>
      </c>
      <c r="B406" t="s">
        <v>33</v>
      </c>
      <c r="C406" t="s">
        <v>2130</v>
      </c>
      <c r="D406" t="s">
        <v>2113</v>
      </c>
      <c r="E406">
        <v>40</v>
      </c>
      <c r="F406">
        <v>80</v>
      </c>
      <c r="G406">
        <v>11.72</v>
      </c>
      <c r="H406">
        <v>0.4</v>
      </c>
      <c r="I406">
        <v>5.0380000000000003</v>
      </c>
      <c r="J406">
        <v>-0.16400000000000001</v>
      </c>
      <c r="K406">
        <v>17.600000000000001</v>
      </c>
      <c r="L406">
        <v>42.2</v>
      </c>
      <c r="M406">
        <v>54.5</v>
      </c>
      <c r="N406">
        <v>64.2</v>
      </c>
      <c r="O406">
        <v>47.1</v>
      </c>
      <c r="P406" t="s">
        <v>2501</v>
      </c>
      <c r="Q406">
        <v>-5.0000000000000001E-3</v>
      </c>
      <c r="R406">
        <v>3.0000000000000001E-3</v>
      </c>
    </row>
    <row r="407" spans="1:18" x14ac:dyDescent="0.2">
      <c r="A407" t="s">
        <v>2527</v>
      </c>
      <c r="B407" t="s">
        <v>16</v>
      </c>
      <c r="C407" t="s">
        <v>2123</v>
      </c>
      <c r="D407" t="s">
        <v>2113</v>
      </c>
      <c r="E407">
        <v>45</v>
      </c>
      <c r="F407">
        <v>82</v>
      </c>
      <c r="G407">
        <v>11.82</v>
      </c>
      <c r="H407">
        <v>0.31900000000000001</v>
      </c>
      <c r="I407">
        <v>4.0179999999999998</v>
      </c>
      <c r="J407">
        <v>0.26700000000000002</v>
      </c>
      <c r="K407">
        <v>57.5</v>
      </c>
      <c r="L407">
        <v>44.4</v>
      </c>
      <c r="M407">
        <v>41.2</v>
      </c>
      <c r="N407">
        <v>51.8</v>
      </c>
      <c r="O407">
        <v>47.1</v>
      </c>
      <c r="P407" t="s">
        <v>2501</v>
      </c>
      <c r="Q407">
        <v>-5.0000000000000001E-3</v>
      </c>
      <c r="R407">
        <v>3.0000000000000001E-3</v>
      </c>
    </row>
    <row r="408" spans="1:18" x14ac:dyDescent="0.2">
      <c r="A408" t="s">
        <v>2528</v>
      </c>
      <c r="B408" t="s">
        <v>19</v>
      </c>
      <c r="C408" t="s">
        <v>2117</v>
      </c>
      <c r="D408" t="s">
        <v>2117</v>
      </c>
      <c r="E408">
        <v>47</v>
      </c>
      <c r="F408">
        <v>28</v>
      </c>
      <c r="G408">
        <v>16.061</v>
      </c>
      <c r="H408">
        <v>0.29699999999999999</v>
      </c>
      <c r="I408">
        <v>3.266</v>
      </c>
      <c r="J408">
        <v>-6.3E-2</v>
      </c>
      <c r="K408">
        <v>26.9</v>
      </c>
      <c r="L408">
        <v>50.4</v>
      </c>
      <c r="M408">
        <v>61.2</v>
      </c>
      <c r="N408">
        <v>40.1</v>
      </c>
      <c r="O408">
        <v>47.1</v>
      </c>
      <c r="P408" t="s">
        <v>2501</v>
      </c>
      <c r="Q408">
        <v>-3.0000000000000001E-3</v>
      </c>
      <c r="R408">
        <v>5.0000000000000001E-3</v>
      </c>
    </row>
    <row r="409" spans="1:18" x14ac:dyDescent="0.2">
      <c r="A409" t="s">
        <v>2529</v>
      </c>
      <c r="B409" t="s">
        <v>43</v>
      </c>
      <c r="C409" t="s">
        <v>2117</v>
      </c>
      <c r="D409" t="s">
        <v>2117</v>
      </c>
      <c r="E409">
        <v>13</v>
      </c>
      <c r="F409">
        <v>63</v>
      </c>
      <c r="G409">
        <v>17.367000000000001</v>
      </c>
      <c r="H409">
        <v>0.17299999999999999</v>
      </c>
      <c r="I409">
        <v>2.351</v>
      </c>
      <c r="J409">
        <v>-1.7000000000000001E-2</v>
      </c>
      <c r="K409">
        <v>31.9</v>
      </c>
      <c r="L409">
        <v>67.3</v>
      </c>
      <c r="M409">
        <v>29.2</v>
      </c>
      <c r="N409">
        <v>22.8</v>
      </c>
      <c r="O409">
        <v>46.9</v>
      </c>
      <c r="P409" t="s">
        <v>2501</v>
      </c>
      <c r="Q409">
        <v>-3.0000000000000001E-3</v>
      </c>
      <c r="R409">
        <v>5.0000000000000001E-3</v>
      </c>
    </row>
    <row r="410" spans="1:18" x14ac:dyDescent="0.2">
      <c r="A410" t="s">
        <v>2530</v>
      </c>
      <c r="B410" t="s">
        <v>21</v>
      </c>
      <c r="C410" t="s">
        <v>2130</v>
      </c>
      <c r="D410" t="s">
        <v>2113</v>
      </c>
      <c r="E410">
        <v>27</v>
      </c>
      <c r="F410">
        <v>8</v>
      </c>
      <c r="G410">
        <v>11.717000000000001</v>
      </c>
      <c r="H410">
        <v>0.40500000000000003</v>
      </c>
      <c r="I410">
        <v>4.6879999999999997</v>
      </c>
      <c r="J410">
        <v>-5.2999999999999999E-2</v>
      </c>
      <c r="K410">
        <v>25.1</v>
      </c>
      <c r="L410">
        <v>42</v>
      </c>
      <c r="M410">
        <v>55.4</v>
      </c>
      <c r="N410">
        <v>60.1</v>
      </c>
      <c r="O410">
        <v>46.9</v>
      </c>
      <c r="P410" t="s">
        <v>2501</v>
      </c>
      <c r="Q410">
        <v>-5.0000000000000001E-3</v>
      </c>
      <c r="R410">
        <v>3.0000000000000001E-3</v>
      </c>
    </row>
    <row r="411" spans="1:18" x14ac:dyDescent="0.2">
      <c r="A411" t="s">
        <v>2531</v>
      </c>
      <c r="B411" t="s">
        <v>39</v>
      </c>
      <c r="C411" t="s">
        <v>2117</v>
      </c>
      <c r="D411" t="s">
        <v>2117</v>
      </c>
      <c r="E411">
        <v>44</v>
      </c>
      <c r="F411">
        <v>56</v>
      </c>
      <c r="G411">
        <v>16.536999999999999</v>
      </c>
      <c r="H411">
        <v>0.20200000000000001</v>
      </c>
      <c r="I411">
        <v>2.306</v>
      </c>
      <c r="J411">
        <v>0.308</v>
      </c>
      <c r="K411">
        <v>73.099999999999994</v>
      </c>
      <c r="L411">
        <v>57.3</v>
      </c>
      <c r="M411">
        <v>36.200000000000003</v>
      </c>
      <c r="N411">
        <v>21.6</v>
      </c>
      <c r="O411">
        <v>46.8</v>
      </c>
      <c r="P411" t="s">
        <v>2501</v>
      </c>
      <c r="Q411">
        <v>-3.0000000000000001E-3</v>
      </c>
      <c r="R411">
        <v>5.0000000000000001E-3</v>
      </c>
    </row>
    <row r="412" spans="1:18" x14ac:dyDescent="0.2">
      <c r="A412" t="s">
        <v>2532</v>
      </c>
      <c r="B412" t="s">
        <v>381</v>
      </c>
      <c r="C412" t="s">
        <v>2117</v>
      </c>
      <c r="D412" t="s">
        <v>2117</v>
      </c>
      <c r="E412">
        <v>45</v>
      </c>
      <c r="F412">
        <v>78</v>
      </c>
      <c r="G412">
        <v>16.995000000000001</v>
      </c>
      <c r="H412">
        <v>0.17899999999999999</v>
      </c>
      <c r="I412">
        <v>2.2629999999999999</v>
      </c>
      <c r="J412">
        <v>5.5E-2</v>
      </c>
      <c r="K412">
        <v>40.799999999999997</v>
      </c>
      <c r="L412">
        <v>65</v>
      </c>
      <c r="M412">
        <v>31.9</v>
      </c>
      <c r="N412">
        <v>20.9</v>
      </c>
      <c r="O412">
        <v>46.6</v>
      </c>
      <c r="P412" t="s">
        <v>2501</v>
      </c>
      <c r="Q412">
        <v>-3.0000000000000001E-3</v>
      </c>
      <c r="R412">
        <v>5.0000000000000001E-3</v>
      </c>
    </row>
    <row r="413" spans="1:18" x14ac:dyDescent="0.2">
      <c r="A413" t="s">
        <v>2533</v>
      </c>
      <c r="B413" t="s">
        <v>43</v>
      </c>
      <c r="C413" t="s">
        <v>2112</v>
      </c>
      <c r="D413" t="s">
        <v>2113</v>
      </c>
      <c r="E413">
        <v>11</v>
      </c>
      <c r="F413">
        <v>0</v>
      </c>
      <c r="G413">
        <v>11.545</v>
      </c>
      <c r="H413">
        <v>0.27300000000000002</v>
      </c>
      <c r="I413">
        <v>3.7090000000000001</v>
      </c>
      <c r="J413">
        <v>1.153</v>
      </c>
      <c r="K413">
        <v>99.4</v>
      </c>
      <c r="L413">
        <v>39.4</v>
      </c>
      <c r="M413">
        <v>33.299999999999997</v>
      </c>
      <c r="N413">
        <v>47</v>
      </c>
      <c r="O413">
        <v>46.4</v>
      </c>
      <c r="P413" t="s">
        <v>2501</v>
      </c>
      <c r="Q413">
        <v>-5.0000000000000001E-3</v>
      </c>
      <c r="R413">
        <v>3.0000000000000001E-3</v>
      </c>
    </row>
    <row r="414" spans="1:18" x14ac:dyDescent="0.2">
      <c r="A414" t="s">
        <v>2534</v>
      </c>
      <c r="B414" t="s">
        <v>382</v>
      </c>
      <c r="C414" t="s">
        <v>2117</v>
      </c>
      <c r="D414" t="s">
        <v>2117</v>
      </c>
      <c r="E414">
        <v>46</v>
      </c>
      <c r="F414">
        <v>55</v>
      </c>
      <c r="G414">
        <v>17.829000000000001</v>
      </c>
      <c r="H414">
        <v>0.114</v>
      </c>
      <c r="I414">
        <v>1.48</v>
      </c>
      <c r="J414">
        <v>0.152</v>
      </c>
      <c r="K414">
        <v>51.5</v>
      </c>
      <c r="L414">
        <v>75</v>
      </c>
      <c r="M414">
        <v>10</v>
      </c>
      <c r="N414">
        <v>8.6999999999999993</v>
      </c>
      <c r="O414">
        <v>46.3</v>
      </c>
      <c r="P414" t="s">
        <v>2501</v>
      </c>
      <c r="Q414">
        <v>-3.0000000000000001E-3</v>
      </c>
      <c r="R414">
        <v>5.0000000000000001E-3</v>
      </c>
    </row>
    <row r="415" spans="1:18" x14ac:dyDescent="0.2">
      <c r="A415" t="s">
        <v>2535</v>
      </c>
      <c r="B415" t="s">
        <v>42</v>
      </c>
      <c r="C415" t="s">
        <v>2123</v>
      </c>
      <c r="D415" t="s">
        <v>2113</v>
      </c>
      <c r="E415">
        <v>44</v>
      </c>
      <c r="F415">
        <v>79</v>
      </c>
      <c r="G415">
        <v>12.125999999999999</v>
      </c>
      <c r="H415">
        <v>0.30499999999999999</v>
      </c>
      <c r="I415">
        <v>3.74</v>
      </c>
      <c r="J415">
        <v>0.121</v>
      </c>
      <c r="K415">
        <v>43.8</v>
      </c>
      <c r="L415">
        <v>48.7</v>
      </c>
      <c r="M415">
        <v>38.200000000000003</v>
      </c>
      <c r="N415">
        <v>47.4</v>
      </c>
      <c r="O415">
        <v>46.3</v>
      </c>
      <c r="P415" t="s">
        <v>2501</v>
      </c>
      <c r="Q415">
        <v>-5.0000000000000001E-3</v>
      </c>
      <c r="R415">
        <v>3.0000000000000001E-3</v>
      </c>
    </row>
    <row r="416" spans="1:18" x14ac:dyDescent="0.2">
      <c r="A416" t="s">
        <v>2536</v>
      </c>
      <c r="B416" t="s">
        <v>20</v>
      </c>
      <c r="C416" t="s">
        <v>2123</v>
      </c>
      <c r="D416" t="s">
        <v>2113</v>
      </c>
      <c r="E416">
        <v>37</v>
      </c>
      <c r="F416">
        <v>5</v>
      </c>
      <c r="G416">
        <v>13.066000000000001</v>
      </c>
      <c r="H416">
        <v>0.24299999999999999</v>
      </c>
      <c r="I416">
        <v>3.0830000000000002</v>
      </c>
      <c r="J416">
        <v>-0.26600000000000001</v>
      </c>
      <c r="K416">
        <v>11.9</v>
      </c>
      <c r="L416">
        <v>63.8</v>
      </c>
      <c r="M416">
        <v>26.5</v>
      </c>
      <c r="N416">
        <v>36.700000000000003</v>
      </c>
      <c r="O416">
        <v>46.3</v>
      </c>
      <c r="P416" t="s">
        <v>2501</v>
      </c>
      <c r="Q416">
        <v>-5.0000000000000001E-3</v>
      </c>
      <c r="R416">
        <v>3.0000000000000001E-3</v>
      </c>
    </row>
    <row r="417" spans="1:18" x14ac:dyDescent="0.2">
      <c r="A417" t="s">
        <v>2537</v>
      </c>
      <c r="B417" t="s">
        <v>12</v>
      </c>
      <c r="C417" t="s">
        <v>2112</v>
      </c>
      <c r="D417" t="s">
        <v>2113</v>
      </c>
      <c r="E417">
        <v>9</v>
      </c>
      <c r="F417">
        <v>44</v>
      </c>
      <c r="G417">
        <v>12.308999999999999</v>
      </c>
      <c r="H417">
        <v>0.32600000000000001</v>
      </c>
      <c r="I417">
        <v>3.9929999999999999</v>
      </c>
      <c r="J417">
        <v>-0.36799999999999999</v>
      </c>
      <c r="K417">
        <v>7.5</v>
      </c>
      <c r="L417">
        <v>52.3</v>
      </c>
      <c r="M417">
        <v>42.4</v>
      </c>
      <c r="N417">
        <v>51.4</v>
      </c>
      <c r="O417">
        <v>46.1</v>
      </c>
      <c r="P417" t="s">
        <v>2501</v>
      </c>
      <c r="Q417">
        <v>-5.0000000000000001E-3</v>
      </c>
      <c r="R417">
        <v>3.0000000000000001E-3</v>
      </c>
    </row>
    <row r="418" spans="1:18" x14ac:dyDescent="0.2">
      <c r="A418" t="s">
        <v>2538</v>
      </c>
      <c r="B418" t="s">
        <v>5</v>
      </c>
      <c r="C418" t="s">
        <v>2117</v>
      </c>
      <c r="D418" t="s">
        <v>2117</v>
      </c>
      <c r="E418">
        <v>33</v>
      </c>
      <c r="F418">
        <v>17</v>
      </c>
      <c r="G418">
        <v>15.865</v>
      </c>
      <c r="H418">
        <v>0.24399999999999999</v>
      </c>
      <c r="I418">
        <v>2.8519999999999999</v>
      </c>
      <c r="J418">
        <v>0.21</v>
      </c>
      <c r="K418">
        <v>61.2</v>
      </c>
      <c r="L418">
        <v>47.7</v>
      </c>
      <c r="M418">
        <v>50.4</v>
      </c>
      <c r="N418">
        <v>33.1</v>
      </c>
      <c r="O418">
        <v>45.8</v>
      </c>
      <c r="P418" t="s">
        <v>2501</v>
      </c>
      <c r="Q418">
        <v>-3.0000000000000001E-3</v>
      </c>
      <c r="R418">
        <v>5.0000000000000001E-3</v>
      </c>
    </row>
    <row r="419" spans="1:18" x14ac:dyDescent="0.2">
      <c r="A419" t="s">
        <v>2539</v>
      </c>
      <c r="B419" t="s">
        <v>24</v>
      </c>
      <c r="C419" t="s">
        <v>2123</v>
      </c>
      <c r="D419" t="s">
        <v>2113</v>
      </c>
      <c r="E419">
        <v>45</v>
      </c>
      <c r="F419">
        <v>56</v>
      </c>
      <c r="G419">
        <v>10.446999999999999</v>
      </c>
      <c r="H419">
        <v>0.48099999999999998</v>
      </c>
      <c r="I419">
        <v>4.9710000000000001</v>
      </c>
      <c r="J419">
        <v>0.47099999999999997</v>
      </c>
      <c r="K419">
        <v>78.599999999999994</v>
      </c>
      <c r="L419">
        <v>24.8</v>
      </c>
      <c r="M419">
        <v>63.6</v>
      </c>
      <c r="N419">
        <v>63.8</v>
      </c>
      <c r="O419">
        <v>45.8</v>
      </c>
      <c r="P419" t="s">
        <v>2501</v>
      </c>
      <c r="Q419">
        <v>-5.0000000000000001E-3</v>
      </c>
      <c r="R419">
        <v>3.0000000000000001E-3</v>
      </c>
    </row>
    <row r="420" spans="1:18" x14ac:dyDescent="0.2">
      <c r="A420" t="s">
        <v>2540</v>
      </c>
      <c r="B420" t="s">
        <v>381</v>
      </c>
      <c r="C420" t="s">
        <v>2117</v>
      </c>
      <c r="D420" t="s">
        <v>2117</v>
      </c>
      <c r="E420">
        <v>33</v>
      </c>
      <c r="F420">
        <v>67</v>
      </c>
      <c r="G420">
        <v>16.510000000000002</v>
      </c>
      <c r="H420">
        <v>0.22600000000000001</v>
      </c>
      <c r="I420">
        <v>2.8519999999999999</v>
      </c>
      <c r="J420">
        <v>-0.08</v>
      </c>
      <c r="K420">
        <v>22.7</v>
      </c>
      <c r="L420">
        <v>56.5</v>
      </c>
      <c r="M420">
        <v>46.2</v>
      </c>
      <c r="N420">
        <v>33</v>
      </c>
      <c r="O420">
        <v>45.7</v>
      </c>
      <c r="P420" t="s">
        <v>2501</v>
      </c>
      <c r="Q420">
        <v>-3.0000000000000001E-3</v>
      </c>
      <c r="R420">
        <v>5.0000000000000001E-3</v>
      </c>
    </row>
    <row r="421" spans="1:18" x14ac:dyDescent="0.2">
      <c r="A421" t="s">
        <v>2541</v>
      </c>
      <c r="B421" t="s">
        <v>25</v>
      </c>
      <c r="C421" t="s">
        <v>2123</v>
      </c>
      <c r="D421" t="s">
        <v>2113</v>
      </c>
      <c r="E421">
        <v>39</v>
      </c>
      <c r="F421">
        <v>43</v>
      </c>
      <c r="G421">
        <v>12.762</v>
      </c>
      <c r="H421">
        <v>0.29899999999999999</v>
      </c>
      <c r="I421">
        <v>3.1259999999999999</v>
      </c>
      <c r="J421">
        <v>-0.2</v>
      </c>
      <c r="K421">
        <v>15.3</v>
      </c>
      <c r="L421">
        <v>57.6</v>
      </c>
      <c r="M421">
        <v>38</v>
      </c>
      <c r="N421">
        <v>38.1</v>
      </c>
      <c r="O421">
        <v>45.5</v>
      </c>
      <c r="P421" t="s">
        <v>2501</v>
      </c>
      <c r="Q421">
        <v>-5.0000000000000001E-3</v>
      </c>
      <c r="R421">
        <v>3.0000000000000001E-3</v>
      </c>
    </row>
    <row r="422" spans="1:18" x14ac:dyDescent="0.2">
      <c r="A422" t="s">
        <v>2542</v>
      </c>
      <c r="B422" t="s">
        <v>43</v>
      </c>
      <c r="C422" t="s">
        <v>2130</v>
      </c>
      <c r="D422" t="s">
        <v>2113</v>
      </c>
      <c r="E422">
        <v>18</v>
      </c>
      <c r="F422">
        <v>56</v>
      </c>
      <c r="G422">
        <v>11.721</v>
      </c>
      <c r="H422">
        <v>0.27500000000000002</v>
      </c>
      <c r="I422">
        <v>3.7360000000000002</v>
      </c>
      <c r="J422">
        <v>0.40899999999999997</v>
      </c>
      <c r="K422">
        <v>73.099999999999994</v>
      </c>
      <c r="L422">
        <v>42.4</v>
      </c>
      <c r="M422">
        <v>33.700000000000003</v>
      </c>
      <c r="N422">
        <v>47.3</v>
      </c>
      <c r="O422">
        <v>45.4</v>
      </c>
      <c r="P422" t="s">
        <v>2501</v>
      </c>
      <c r="Q422">
        <v>-5.0000000000000001E-3</v>
      </c>
      <c r="R422">
        <v>3.0000000000000001E-3</v>
      </c>
    </row>
    <row r="423" spans="1:18" x14ac:dyDescent="0.2">
      <c r="A423" t="s">
        <v>2543</v>
      </c>
      <c r="B423" t="s">
        <v>49</v>
      </c>
      <c r="C423" t="s">
        <v>2112</v>
      </c>
      <c r="D423" t="s">
        <v>2113</v>
      </c>
      <c r="E423">
        <v>36</v>
      </c>
      <c r="F423">
        <v>24</v>
      </c>
      <c r="G423">
        <v>10.832000000000001</v>
      </c>
      <c r="H423">
        <v>0.35299999999999998</v>
      </c>
      <c r="I423">
        <v>4.0469999999999997</v>
      </c>
      <c r="J423">
        <v>0.71</v>
      </c>
      <c r="K423">
        <v>92.1</v>
      </c>
      <c r="L423">
        <v>31.1</v>
      </c>
      <c r="M423">
        <v>48.1</v>
      </c>
      <c r="N423">
        <v>52.2</v>
      </c>
      <c r="O423">
        <v>45</v>
      </c>
      <c r="P423" t="s">
        <v>2501</v>
      </c>
      <c r="Q423">
        <v>-5.0000000000000001E-3</v>
      </c>
      <c r="R423">
        <v>3.0000000000000001E-3</v>
      </c>
    </row>
    <row r="424" spans="1:18" x14ac:dyDescent="0.2">
      <c r="A424" t="s">
        <v>2544</v>
      </c>
      <c r="B424" t="s">
        <v>23</v>
      </c>
      <c r="C424" t="s">
        <v>2112</v>
      </c>
      <c r="D424" t="s">
        <v>2113</v>
      </c>
      <c r="E424">
        <v>25</v>
      </c>
      <c r="F424">
        <v>59</v>
      </c>
      <c r="G424">
        <v>13.208</v>
      </c>
      <c r="H424">
        <v>0.156</v>
      </c>
      <c r="I424">
        <v>2.028</v>
      </c>
      <c r="J424">
        <v>0.27600000000000002</v>
      </c>
      <c r="K424">
        <v>58.2</v>
      </c>
      <c r="L424">
        <v>66.3</v>
      </c>
      <c r="M424">
        <v>10.7</v>
      </c>
      <c r="N424">
        <v>16.8</v>
      </c>
      <c r="O424">
        <v>44.8</v>
      </c>
      <c r="P424" t="s">
        <v>2501</v>
      </c>
      <c r="Q424">
        <v>-5.0000000000000001E-3</v>
      </c>
      <c r="R424">
        <v>3.0000000000000001E-3</v>
      </c>
    </row>
    <row r="425" spans="1:18" x14ac:dyDescent="0.2">
      <c r="A425" t="s">
        <v>2545</v>
      </c>
      <c r="B425" t="s">
        <v>381</v>
      </c>
      <c r="C425" t="s">
        <v>2130</v>
      </c>
      <c r="D425" t="s">
        <v>2113</v>
      </c>
      <c r="E425">
        <v>36</v>
      </c>
      <c r="F425">
        <v>81</v>
      </c>
      <c r="G425">
        <v>10.266</v>
      </c>
      <c r="H425">
        <v>0.39700000000000002</v>
      </c>
      <c r="I425">
        <v>5.0119999999999996</v>
      </c>
      <c r="J425">
        <v>0.71499999999999997</v>
      </c>
      <c r="K425">
        <v>92.6</v>
      </c>
      <c r="L425">
        <v>22.2</v>
      </c>
      <c r="M425">
        <v>53.9</v>
      </c>
      <c r="N425">
        <v>64.099999999999994</v>
      </c>
      <c r="O425">
        <v>44.5</v>
      </c>
      <c r="P425" t="s">
        <v>2501</v>
      </c>
      <c r="Q425">
        <v>-5.0000000000000001E-3</v>
      </c>
      <c r="R425">
        <v>3.0000000000000001E-3</v>
      </c>
    </row>
    <row r="426" spans="1:18" x14ac:dyDescent="0.2">
      <c r="A426" t="s">
        <v>2546</v>
      </c>
      <c r="B426" t="s">
        <v>20</v>
      </c>
      <c r="C426" t="s">
        <v>2130</v>
      </c>
      <c r="D426" t="s">
        <v>2113</v>
      </c>
      <c r="E426">
        <v>14</v>
      </c>
      <c r="F426">
        <v>5</v>
      </c>
      <c r="G426">
        <v>13.295</v>
      </c>
      <c r="H426">
        <v>0.214</v>
      </c>
      <c r="I426">
        <v>2.7160000000000002</v>
      </c>
      <c r="J426">
        <v>-0.73899999999999999</v>
      </c>
      <c r="K426">
        <v>1.8</v>
      </c>
      <c r="L426">
        <v>67.900000000000006</v>
      </c>
      <c r="M426">
        <v>19.399999999999999</v>
      </c>
      <c r="N426">
        <v>29.4</v>
      </c>
      <c r="O426">
        <v>44.4</v>
      </c>
      <c r="P426" t="s">
        <v>2501</v>
      </c>
      <c r="Q426">
        <v>-5.0000000000000001E-3</v>
      </c>
      <c r="R426">
        <v>3.0000000000000001E-3</v>
      </c>
    </row>
    <row r="427" spans="1:18" x14ac:dyDescent="0.2">
      <c r="A427" t="s">
        <v>2547</v>
      </c>
      <c r="B427" t="s">
        <v>13</v>
      </c>
      <c r="C427" t="s">
        <v>2117</v>
      </c>
      <c r="D427" t="s">
        <v>2117</v>
      </c>
      <c r="E427">
        <v>44</v>
      </c>
      <c r="F427">
        <v>18</v>
      </c>
      <c r="G427">
        <v>16.225000000000001</v>
      </c>
      <c r="H427">
        <v>0.23300000000000001</v>
      </c>
      <c r="I427">
        <v>2.9740000000000002</v>
      </c>
      <c r="J427">
        <v>-8.7999999999999995E-2</v>
      </c>
      <c r="K427">
        <v>21.5</v>
      </c>
      <c r="L427">
        <v>52.3</v>
      </c>
      <c r="M427">
        <v>47.7</v>
      </c>
      <c r="N427">
        <v>34.700000000000003</v>
      </c>
      <c r="O427">
        <v>44.1</v>
      </c>
      <c r="P427" t="s">
        <v>2501</v>
      </c>
      <c r="Q427">
        <v>-3.0000000000000001E-3</v>
      </c>
      <c r="R427">
        <v>5.0000000000000001E-3</v>
      </c>
    </row>
    <row r="428" spans="1:18" x14ac:dyDescent="0.2">
      <c r="A428" t="s">
        <v>2548</v>
      </c>
      <c r="B428" t="s">
        <v>7</v>
      </c>
      <c r="C428" t="s">
        <v>2117</v>
      </c>
      <c r="D428" t="s">
        <v>2117</v>
      </c>
      <c r="E428">
        <v>30</v>
      </c>
      <c r="F428">
        <v>42</v>
      </c>
      <c r="G428">
        <v>15.749000000000001</v>
      </c>
      <c r="H428">
        <v>0.255</v>
      </c>
      <c r="I428">
        <v>3.0680000000000001</v>
      </c>
      <c r="J428">
        <v>-8.9999999999999993E-3</v>
      </c>
      <c r="K428">
        <v>33.5</v>
      </c>
      <c r="L428">
        <v>46.9</v>
      </c>
      <c r="M428">
        <v>53.8</v>
      </c>
      <c r="N428">
        <v>36.6</v>
      </c>
      <c r="O428">
        <v>44</v>
      </c>
      <c r="P428" t="s">
        <v>2501</v>
      </c>
      <c r="Q428">
        <v>-3.0000000000000001E-3</v>
      </c>
      <c r="R428">
        <v>5.0000000000000001E-3</v>
      </c>
    </row>
    <row r="429" spans="1:18" x14ac:dyDescent="0.2">
      <c r="A429" t="s">
        <v>2549</v>
      </c>
      <c r="B429" t="s">
        <v>37</v>
      </c>
      <c r="C429" t="s">
        <v>2123</v>
      </c>
      <c r="D429" t="s">
        <v>2113</v>
      </c>
      <c r="E429">
        <v>43</v>
      </c>
      <c r="F429">
        <v>44</v>
      </c>
      <c r="G429">
        <v>11.614000000000001</v>
      </c>
      <c r="H429">
        <v>0.33900000000000002</v>
      </c>
      <c r="I429">
        <v>4.3890000000000002</v>
      </c>
      <c r="J429">
        <v>6.0000000000000001E-3</v>
      </c>
      <c r="K429">
        <v>30.1</v>
      </c>
      <c r="L429">
        <v>39.799999999999997</v>
      </c>
      <c r="M429">
        <v>44.6</v>
      </c>
      <c r="N429">
        <v>57</v>
      </c>
      <c r="O429">
        <v>43.8</v>
      </c>
      <c r="P429" t="s">
        <v>2501</v>
      </c>
      <c r="Q429">
        <v>-5.0000000000000001E-3</v>
      </c>
      <c r="R429">
        <v>3.0000000000000001E-3</v>
      </c>
    </row>
    <row r="430" spans="1:18" x14ac:dyDescent="0.2">
      <c r="A430" t="s">
        <v>2550</v>
      </c>
      <c r="B430" t="s">
        <v>48</v>
      </c>
      <c r="C430" t="s">
        <v>2112</v>
      </c>
      <c r="D430" t="s">
        <v>2113</v>
      </c>
      <c r="E430">
        <v>29</v>
      </c>
      <c r="F430">
        <v>20</v>
      </c>
      <c r="G430">
        <v>11.182</v>
      </c>
      <c r="H430">
        <v>0.29199999999999998</v>
      </c>
      <c r="I430">
        <v>3.746</v>
      </c>
      <c r="J430">
        <v>0.55800000000000005</v>
      </c>
      <c r="K430">
        <v>86.1</v>
      </c>
      <c r="L430">
        <v>34.9</v>
      </c>
      <c r="M430">
        <v>37.200000000000003</v>
      </c>
      <c r="N430">
        <v>47.7</v>
      </c>
      <c r="O430">
        <v>43.6</v>
      </c>
      <c r="P430" t="s">
        <v>2501</v>
      </c>
      <c r="Q430">
        <v>-5.0000000000000001E-3</v>
      </c>
      <c r="R430">
        <v>3.0000000000000001E-3</v>
      </c>
    </row>
    <row r="431" spans="1:18" x14ac:dyDescent="0.2">
      <c r="A431" t="s">
        <v>2551</v>
      </c>
      <c r="B431" t="s">
        <v>7</v>
      </c>
      <c r="C431" t="s">
        <v>2112</v>
      </c>
      <c r="D431" t="s">
        <v>2113</v>
      </c>
      <c r="E431">
        <v>30</v>
      </c>
      <c r="F431">
        <v>7</v>
      </c>
      <c r="G431">
        <v>10.504</v>
      </c>
      <c r="H431">
        <v>0.35</v>
      </c>
      <c r="I431">
        <v>4.2160000000000002</v>
      </c>
      <c r="J431">
        <v>0.76300000000000001</v>
      </c>
      <c r="K431">
        <v>93.5</v>
      </c>
      <c r="L431">
        <v>26.3</v>
      </c>
      <c r="M431">
        <v>47.1</v>
      </c>
      <c r="N431">
        <v>54.3</v>
      </c>
      <c r="O431">
        <v>43.1</v>
      </c>
      <c r="P431" t="s">
        <v>2501</v>
      </c>
      <c r="Q431">
        <v>-5.0000000000000001E-3</v>
      </c>
      <c r="R431">
        <v>3.0000000000000001E-3</v>
      </c>
    </row>
    <row r="432" spans="1:18" x14ac:dyDescent="0.2">
      <c r="A432" t="s">
        <v>2552</v>
      </c>
      <c r="B432" t="s">
        <v>48</v>
      </c>
      <c r="C432" t="s">
        <v>2112</v>
      </c>
      <c r="D432" t="s">
        <v>2113</v>
      </c>
      <c r="E432">
        <v>39</v>
      </c>
      <c r="F432">
        <v>68</v>
      </c>
      <c r="G432">
        <v>11.013999999999999</v>
      </c>
      <c r="H432">
        <v>0.35499999999999998</v>
      </c>
      <c r="I432">
        <v>4.5449999999999999</v>
      </c>
      <c r="J432">
        <v>9.4E-2</v>
      </c>
      <c r="K432">
        <v>41.2</v>
      </c>
      <c r="L432">
        <v>33.5</v>
      </c>
      <c r="M432">
        <v>48.7</v>
      </c>
      <c r="N432">
        <v>59.2</v>
      </c>
      <c r="O432">
        <v>43</v>
      </c>
      <c r="P432" t="s">
        <v>2501</v>
      </c>
      <c r="Q432">
        <v>-5.0000000000000001E-3</v>
      </c>
      <c r="R432">
        <v>3.0000000000000001E-3</v>
      </c>
    </row>
    <row r="433" spans="1:18" x14ac:dyDescent="0.2">
      <c r="A433" t="s">
        <v>2553</v>
      </c>
      <c r="B433" t="s">
        <v>33</v>
      </c>
      <c r="C433" t="s">
        <v>2117</v>
      </c>
      <c r="D433" t="s">
        <v>2117</v>
      </c>
      <c r="E433">
        <v>40</v>
      </c>
      <c r="F433">
        <v>67</v>
      </c>
      <c r="G433">
        <v>15.566000000000001</v>
      </c>
      <c r="H433">
        <v>0.24099999999999999</v>
      </c>
      <c r="I433">
        <v>3.044</v>
      </c>
      <c r="J433">
        <v>0.05</v>
      </c>
      <c r="K433">
        <v>39.6</v>
      </c>
      <c r="L433">
        <v>45</v>
      </c>
      <c r="M433">
        <v>49.6</v>
      </c>
      <c r="N433">
        <v>36.200000000000003</v>
      </c>
      <c r="O433">
        <v>42.9</v>
      </c>
      <c r="P433" t="s">
        <v>2501</v>
      </c>
      <c r="Q433">
        <v>-3.0000000000000001E-3</v>
      </c>
      <c r="R433">
        <v>5.0000000000000001E-3</v>
      </c>
    </row>
    <row r="434" spans="1:18" x14ac:dyDescent="0.2">
      <c r="A434" t="s">
        <v>2554</v>
      </c>
      <c r="B434" t="s">
        <v>7</v>
      </c>
      <c r="C434" t="s">
        <v>2117</v>
      </c>
      <c r="D434" t="s">
        <v>2117</v>
      </c>
      <c r="E434">
        <v>47</v>
      </c>
      <c r="F434">
        <v>76</v>
      </c>
      <c r="G434">
        <v>16.957999999999998</v>
      </c>
      <c r="H434">
        <v>0.16900000000000001</v>
      </c>
      <c r="I434">
        <v>2.0310000000000001</v>
      </c>
      <c r="J434">
        <v>-7.5999999999999998E-2</v>
      </c>
      <c r="K434">
        <v>23.1</v>
      </c>
      <c r="L434">
        <v>64.599999999999994</v>
      </c>
      <c r="M434">
        <v>26.9</v>
      </c>
      <c r="N434">
        <v>17.100000000000001</v>
      </c>
      <c r="O434">
        <v>42.9</v>
      </c>
      <c r="P434" t="s">
        <v>2501</v>
      </c>
      <c r="Q434">
        <v>-3.0000000000000001E-3</v>
      </c>
      <c r="R434">
        <v>5.0000000000000001E-3</v>
      </c>
    </row>
    <row r="435" spans="1:18" x14ac:dyDescent="0.2">
      <c r="A435" t="s">
        <v>2555</v>
      </c>
      <c r="B435" t="s">
        <v>381</v>
      </c>
      <c r="C435" t="s">
        <v>2123</v>
      </c>
      <c r="D435" t="s">
        <v>2113</v>
      </c>
      <c r="E435">
        <v>32</v>
      </c>
      <c r="F435">
        <v>72</v>
      </c>
      <c r="G435">
        <v>10.457000000000001</v>
      </c>
      <c r="H435">
        <v>0.39100000000000001</v>
      </c>
      <c r="I435">
        <v>4.9349999999999996</v>
      </c>
      <c r="J435">
        <v>0.33800000000000002</v>
      </c>
      <c r="K435">
        <v>64.400000000000006</v>
      </c>
      <c r="L435">
        <v>25.3</v>
      </c>
      <c r="M435">
        <v>53.1</v>
      </c>
      <c r="N435">
        <v>63.4</v>
      </c>
      <c r="O435">
        <v>42.9</v>
      </c>
      <c r="P435" t="s">
        <v>2501</v>
      </c>
      <c r="Q435">
        <v>-5.0000000000000001E-3</v>
      </c>
      <c r="R435">
        <v>3.0000000000000001E-3</v>
      </c>
    </row>
    <row r="436" spans="1:18" x14ac:dyDescent="0.2">
      <c r="A436" t="s">
        <v>2556</v>
      </c>
      <c r="B436" t="s">
        <v>13</v>
      </c>
      <c r="C436" t="s">
        <v>2117</v>
      </c>
      <c r="D436" t="s">
        <v>2117</v>
      </c>
      <c r="E436">
        <v>14</v>
      </c>
      <c r="F436">
        <v>14</v>
      </c>
      <c r="G436">
        <v>16.652000000000001</v>
      </c>
      <c r="H436">
        <v>0.107</v>
      </c>
      <c r="I436">
        <v>1.37</v>
      </c>
      <c r="J436">
        <v>0.83</v>
      </c>
      <c r="K436">
        <v>98.5</v>
      </c>
      <c r="L436">
        <v>60</v>
      </c>
      <c r="M436">
        <v>8.5</v>
      </c>
      <c r="N436">
        <v>7</v>
      </c>
      <c r="O436">
        <v>42.9</v>
      </c>
      <c r="P436" t="s">
        <v>2501</v>
      </c>
      <c r="Q436">
        <v>-3.0000000000000001E-3</v>
      </c>
      <c r="R436">
        <v>5.0000000000000001E-3</v>
      </c>
    </row>
    <row r="437" spans="1:18" x14ac:dyDescent="0.2">
      <c r="A437" t="s">
        <v>2557</v>
      </c>
      <c r="B437" t="s">
        <v>42</v>
      </c>
      <c r="C437" t="s">
        <v>2123</v>
      </c>
      <c r="D437" t="s">
        <v>2113</v>
      </c>
      <c r="E437">
        <v>41</v>
      </c>
      <c r="F437">
        <v>82</v>
      </c>
      <c r="G437">
        <v>10.625</v>
      </c>
      <c r="H437">
        <v>0.33400000000000002</v>
      </c>
      <c r="I437">
        <v>4.085</v>
      </c>
      <c r="J437">
        <v>0.621</v>
      </c>
      <c r="K437">
        <v>89.1</v>
      </c>
      <c r="L437">
        <v>28.3</v>
      </c>
      <c r="M437">
        <v>44</v>
      </c>
      <c r="N437">
        <v>52.7</v>
      </c>
      <c r="O437">
        <v>42.8</v>
      </c>
      <c r="P437" t="s">
        <v>2501</v>
      </c>
      <c r="Q437">
        <v>-5.0000000000000001E-3</v>
      </c>
      <c r="R437">
        <v>3.0000000000000001E-3</v>
      </c>
    </row>
    <row r="438" spans="1:18" x14ac:dyDescent="0.2">
      <c r="A438" t="s">
        <v>2558</v>
      </c>
      <c r="B438" t="s">
        <v>19</v>
      </c>
      <c r="C438" t="s">
        <v>2130</v>
      </c>
      <c r="D438" t="s">
        <v>2113</v>
      </c>
      <c r="E438">
        <v>47</v>
      </c>
      <c r="F438">
        <v>82</v>
      </c>
      <c r="G438">
        <v>11.278</v>
      </c>
      <c r="H438">
        <v>0.36</v>
      </c>
      <c r="I438">
        <v>3.9510000000000001</v>
      </c>
      <c r="J438">
        <v>0.13200000000000001</v>
      </c>
      <c r="K438">
        <v>44.8</v>
      </c>
      <c r="L438">
        <v>36</v>
      </c>
      <c r="M438">
        <v>48.9</v>
      </c>
      <c r="N438">
        <v>50.6</v>
      </c>
      <c r="O438">
        <v>42.4</v>
      </c>
      <c r="P438" t="s">
        <v>2501</v>
      </c>
      <c r="Q438">
        <v>-5.0000000000000001E-3</v>
      </c>
      <c r="R438">
        <v>3.0000000000000001E-3</v>
      </c>
    </row>
    <row r="439" spans="1:18" x14ac:dyDescent="0.2">
      <c r="A439" t="s">
        <v>2559</v>
      </c>
      <c r="B439" t="s">
        <v>14</v>
      </c>
      <c r="C439" t="s">
        <v>2117</v>
      </c>
      <c r="D439" t="s">
        <v>2117</v>
      </c>
      <c r="E439">
        <v>28</v>
      </c>
      <c r="F439">
        <v>9</v>
      </c>
      <c r="G439">
        <v>13.959</v>
      </c>
      <c r="H439">
        <v>0.42</v>
      </c>
      <c r="I439">
        <v>5.44</v>
      </c>
      <c r="J439">
        <v>-0.23599999999999999</v>
      </c>
      <c r="K439">
        <v>11.2</v>
      </c>
      <c r="L439">
        <v>24.2</v>
      </c>
      <c r="M439">
        <v>81.2</v>
      </c>
      <c r="N439">
        <v>67.7</v>
      </c>
      <c r="O439">
        <v>42.3</v>
      </c>
      <c r="P439" t="s">
        <v>2501</v>
      </c>
      <c r="Q439">
        <v>-3.0000000000000001E-3</v>
      </c>
      <c r="R439">
        <v>5.0000000000000001E-3</v>
      </c>
    </row>
    <row r="440" spans="1:18" x14ac:dyDescent="0.2">
      <c r="A440" t="s">
        <v>2560</v>
      </c>
      <c r="B440" t="s">
        <v>23</v>
      </c>
      <c r="C440" t="s">
        <v>2123</v>
      </c>
      <c r="D440" t="s">
        <v>2113</v>
      </c>
      <c r="E440">
        <v>46</v>
      </c>
      <c r="F440">
        <v>53</v>
      </c>
      <c r="G440">
        <v>11.936</v>
      </c>
      <c r="H440">
        <v>0.27100000000000002</v>
      </c>
      <c r="I440">
        <v>3.5190000000000001</v>
      </c>
      <c r="J440">
        <v>2.3E-2</v>
      </c>
      <c r="K440">
        <v>32.9</v>
      </c>
      <c r="L440">
        <v>45.7</v>
      </c>
      <c r="M440">
        <v>32.5</v>
      </c>
      <c r="N440">
        <v>44.6</v>
      </c>
      <c r="O440">
        <v>42.2</v>
      </c>
      <c r="P440" t="s">
        <v>2501</v>
      </c>
      <c r="Q440">
        <v>-5.0000000000000001E-3</v>
      </c>
      <c r="R440">
        <v>3.0000000000000001E-3</v>
      </c>
    </row>
    <row r="441" spans="1:18" x14ac:dyDescent="0.2">
      <c r="A441" t="s">
        <v>2561</v>
      </c>
      <c r="B441" t="s">
        <v>25</v>
      </c>
      <c r="C441" t="s">
        <v>2117</v>
      </c>
      <c r="D441" t="s">
        <v>2117</v>
      </c>
      <c r="E441">
        <v>44</v>
      </c>
      <c r="F441">
        <v>74</v>
      </c>
      <c r="G441">
        <v>16.77</v>
      </c>
      <c r="H441">
        <v>0.156</v>
      </c>
      <c r="I441">
        <v>1.635</v>
      </c>
      <c r="J441">
        <v>0.16500000000000001</v>
      </c>
      <c r="K441">
        <v>53.3</v>
      </c>
      <c r="L441">
        <v>61.2</v>
      </c>
      <c r="M441">
        <v>22.7</v>
      </c>
      <c r="N441">
        <v>11.3</v>
      </c>
      <c r="O441">
        <v>42.1</v>
      </c>
      <c r="P441" t="s">
        <v>2501</v>
      </c>
      <c r="Q441">
        <v>-3.0000000000000001E-3</v>
      </c>
      <c r="R441">
        <v>5.0000000000000001E-3</v>
      </c>
    </row>
    <row r="442" spans="1:18" x14ac:dyDescent="0.2">
      <c r="A442" t="s">
        <v>2562</v>
      </c>
      <c r="B442" t="s">
        <v>48</v>
      </c>
      <c r="C442" t="s">
        <v>2117</v>
      </c>
      <c r="D442" t="s">
        <v>2117</v>
      </c>
      <c r="E442">
        <v>41</v>
      </c>
      <c r="F442">
        <v>68</v>
      </c>
      <c r="G442">
        <v>14.84</v>
      </c>
      <c r="H442">
        <v>0.26500000000000001</v>
      </c>
      <c r="I442">
        <v>3.39</v>
      </c>
      <c r="J442">
        <v>0.23</v>
      </c>
      <c r="K442">
        <v>62.7</v>
      </c>
      <c r="L442">
        <v>33.1</v>
      </c>
      <c r="M442">
        <v>56.5</v>
      </c>
      <c r="N442">
        <v>42.5</v>
      </c>
      <c r="O442">
        <v>41.9</v>
      </c>
      <c r="P442" t="s">
        <v>2501</v>
      </c>
      <c r="Q442">
        <v>-3.0000000000000001E-3</v>
      </c>
      <c r="R442">
        <v>5.0000000000000001E-3</v>
      </c>
    </row>
    <row r="443" spans="1:18" x14ac:dyDescent="0.2">
      <c r="A443" t="s">
        <v>2563</v>
      </c>
      <c r="B443" t="s">
        <v>16</v>
      </c>
      <c r="C443" t="s">
        <v>2112</v>
      </c>
      <c r="D443" t="s">
        <v>2113</v>
      </c>
      <c r="E443">
        <v>44</v>
      </c>
      <c r="F443">
        <v>78</v>
      </c>
      <c r="G443">
        <v>11.473000000000001</v>
      </c>
      <c r="H443">
        <v>0.318</v>
      </c>
      <c r="I443">
        <v>4.0039999999999996</v>
      </c>
      <c r="J443">
        <v>4.5999999999999999E-2</v>
      </c>
      <c r="K443">
        <v>35.6</v>
      </c>
      <c r="L443">
        <v>38.6</v>
      </c>
      <c r="M443">
        <v>41</v>
      </c>
      <c r="N443">
        <v>51.5</v>
      </c>
      <c r="O443">
        <v>41.9</v>
      </c>
      <c r="P443" t="s">
        <v>2501</v>
      </c>
      <c r="Q443">
        <v>-5.0000000000000001E-3</v>
      </c>
      <c r="R443">
        <v>3.0000000000000001E-3</v>
      </c>
    </row>
    <row r="444" spans="1:18" x14ac:dyDescent="0.2">
      <c r="A444" t="s">
        <v>2564</v>
      </c>
      <c r="B444" t="s">
        <v>384</v>
      </c>
      <c r="C444" t="s">
        <v>2112</v>
      </c>
      <c r="D444" t="s">
        <v>2113</v>
      </c>
      <c r="E444">
        <v>41</v>
      </c>
      <c r="F444">
        <v>60</v>
      </c>
      <c r="G444">
        <v>10.978</v>
      </c>
      <c r="H444">
        <v>0.35399999999999998</v>
      </c>
      <c r="I444">
        <v>3.532</v>
      </c>
      <c r="J444">
        <v>0.378</v>
      </c>
      <c r="K444">
        <v>69.7</v>
      </c>
      <c r="L444">
        <v>32.700000000000003</v>
      </c>
      <c r="M444">
        <v>48.5</v>
      </c>
      <c r="N444">
        <v>44.9</v>
      </c>
      <c r="O444">
        <v>41.8</v>
      </c>
      <c r="P444" t="s">
        <v>2501</v>
      </c>
      <c r="Q444">
        <v>-5.0000000000000001E-3</v>
      </c>
      <c r="R444">
        <v>3.0000000000000001E-3</v>
      </c>
    </row>
    <row r="445" spans="1:18" x14ac:dyDescent="0.2">
      <c r="A445" t="s">
        <v>2565</v>
      </c>
      <c r="B445" t="s">
        <v>16</v>
      </c>
      <c r="C445" t="s">
        <v>2117</v>
      </c>
      <c r="D445" t="s">
        <v>2117</v>
      </c>
      <c r="E445">
        <v>44</v>
      </c>
      <c r="F445">
        <v>63</v>
      </c>
      <c r="G445">
        <v>15.331</v>
      </c>
      <c r="H445">
        <v>0.251</v>
      </c>
      <c r="I445">
        <v>3.1669999999999998</v>
      </c>
      <c r="J445">
        <v>-0.06</v>
      </c>
      <c r="K445">
        <v>28.5</v>
      </c>
      <c r="L445">
        <v>41.9</v>
      </c>
      <c r="M445">
        <v>53.5</v>
      </c>
      <c r="N445">
        <v>39.1</v>
      </c>
      <c r="O445">
        <v>41.6</v>
      </c>
      <c r="P445" t="s">
        <v>2501</v>
      </c>
      <c r="Q445">
        <v>-3.0000000000000001E-3</v>
      </c>
      <c r="R445">
        <v>5.0000000000000001E-3</v>
      </c>
    </row>
    <row r="446" spans="1:18" x14ac:dyDescent="0.2">
      <c r="A446" t="s">
        <v>2566</v>
      </c>
      <c r="B446" t="s">
        <v>30</v>
      </c>
      <c r="C446" t="s">
        <v>2112</v>
      </c>
      <c r="D446" t="s">
        <v>2113</v>
      </c>
      <c r="E446">
        <v>47</v>
      </c>
      <c r="F446">
        <v>77</v>
      </c>
      <c r="G446">
        <v>11.746</v>
      </c>
      <c r="H446">
        <v>0.27900000000000003</v>
      </c>
      <c r="I446">
        <v>3.4670000000000001</v>
      </c>
      <c r="J446">
        <v>5.7000000000000002E-2</v>
      </c>
      <c r="K446">
        <v>37.200000000000003</v>
      </c>
      <c r="L446">
        <v>42.8</v>
      </c>
      <c r="M446">
        <v>34.5</v>
      </c>
      <c r="N446">
        <v>44.1</v>
      </c>
      <c r="O446">
        <v>41.3</v>
      </c>
      <c r="P446" t="s">
        <v>2501</v>
      </c>
      <c r="Q446">
        <v>-5.0000000000000001E-3</v>
      </c>
      <c r="R446">
        <v>3.0000000000000001E-3</v>
      </c>
    </row>
    <row r="447" spans="1:18" x14ac:dyDescent="0.2">
      <c r="A447" t="s">
        <v>2567</v>
      </c>
      <c r="B447" t="s">
        <v>30</v>
      </c>
      <c r="C447" t="s">
        <v>2112</v>
      </c>
      <c r="D447" t="s">
        <v>2113</v>
      </c>
      <c r="E447">
        <v>38</v>
      </c>
      <c r="F447">
        <v>71</v>
      </c>
      <c r="G447">
        <v>11.942</v>
      </c>
      <c r="H447">
        <v>0.26800000000000002</v>
      </c>
      <c r="I447">
        <v>3.3319999999999999</v>
      </c>
      <c r="J447">
        <v>1.4E-2</v>
      </c>
      <c r="K447">
        <v>30.9</v>
      </c>
      <c r="L447">
        <v>45.9</v>
      </c>
      <c r="M447">
        <v>31.9</v>
      </c>
      <c r="N447">
        <v>41.5</v>
      </c>
      <c r="O447">
        <v>41.2</v>
      </c>
      <c r="P447" t="s">
        <v>2501</v>
      </c>
      <c r="Q447">
        <v>-5.0000000000000001E-3</v>
      </c>
      <c r="R447">
        <v>3.0000000000000001E-3</v>
      </c>
    </row>
    <row r="448" spans="1:18" x14ac:dyDescent="0.2">
      <c r="A448" t="s">
        <v>2568</v>
      </c>
      <c r="B448" t="s">
        <v>12</v>
      </c>
      <c r="C448" t="s">
        <v>2123</v>
      </c>
      <c r="D448" t="s">
        <v>2113</v>
      </c>
      <c r="E448">
        <v>29</v>
      </c>
      <c r="F448">
        <v>73</v>
      </c>
      <c r="G448">
        <v>11.204000000000001</v>
      </c>
      <c r="H448">
        <v>0.29899999999999999</v>
      </c>
      <c r="I448">
        <v>3.6579999999999999</v>
      </c>
      <c r="J448">
        <v>0.30499999999999999</v>
      </c>
      <c r="K448">
        <v>61.4</v>
      </c>
      <c r="L448">
        <v>35.6</v>
      </c>
      <c r="M448">
        <v>37.799999999999997</v>
      </c>
      <c r="N448">
        <v>46.2</v>
      </c>
      <c r="O448">
        <v>41.1</v>
      </c>
      <c r="P448" t="s">
        <v>2501</v>
      </c>
      <c r="Q448">
        <v>-5.0000000000000001E-3</v>
      </c>
      <c r="R448">
        <v>3.0000000000000001E-3</v>
      </c>
    </row>
    <row r="449" spans="1:18" x14ac:dyDescent="0.2">
      <c r="A449" t="s">
        <v>2569</v>
      </c>
      <c r="B449" t="s">
        <v>20</v>
      </c>
      <c r="C449" t="s">
        <v>2117</v>
      </c>
      <c r="D449" t="s">
        <v>2117</v>
      </c>
      <c r="E449">
        <v>43</v>
      </c>
      <c r="F449">
        <v>16</v>
      </c>
      <c r="G449">
        <v>15.459</v>
      </c>
      <c r="H449">
        <v>0.21099999999999999</v>
      </c>
      <c r="I449">
        <v>2.6739999999999999</v>
      </c>
      <c r="J449">
        <v>0.21</v>
      </c>
      <c r="K449">
        <v>60.6</v>
      </c>
      <c r="L449">
        <v>43.8</v>
      </c>
      <c r="M449">
        <v>39.6</v>
      </c>
      <c r="N449">
        <v>28.7</v>
      </c>
      <c r="O449">
        <v>41.1</v>
      </c>
      <c r="P449" t="s">
        <v>2501</v>
      </c>
      <c r="Q449">
        <v>-3.0000000000000001E-3</v>
      </c>
      <c r="R449">
        <v>5.0000000000000001E-3</v>
      </c>
    </row>
    <row r="450" spans="1:18" x14ac:dyDescent="0.2">
      <c r="A450" t="s">
        <v>2570</v>
      </c>
      <c r="B450" t="s">
        <v>37</v>
      </c>
      <c r="C450" t="s">
        <v>2117</v>
      </c>
      <c r="D450" t="s">
        <v>2117</v>
      </c>
      <c r="E450">
        <v>15</v>
      </c>
      <c r="F450">
        <v>64</v>
      </c>
      <c r="G450">
        <v>16.847000000000001</v>
      </c>
      <c r="H450">
        <v>0.17499999999999999</v>
      </c>
      <c r="I450">
        <v>2.2629999999999999</v>
      </c>
      <c r="J450">
        <v>-0.49299999999999999</v>
      </c>
      <c r="K450">
        <v>3.8</v>
      </c>
      <c r="L450">
        <v>61.9</v>
      </c>
      <c r="M450">
        <v>30.4</v>
      </c>
      <c r="N450">
        <v>20.8</v>
      </c>
      <c r="O450">
        <v>41.1</v>
      </c>
      <c r="P450" t="s">
        <v>2501</v>
      </c>
      <c r="Q450">
        <v>-3.0000000000000001E-3</v>
      </c>
      <c r="R450">
        <v>5.0000000000000001E-3</v>
      </c>
    </row>
    <row r="451" spans="1:18" x14ac:dyDescent="0.2">
      <c r="A451" t="s">
        <v>2571</v>
      </c>
      <c r="B451" t="s">
        <v>43</v>
      </c>
      <c r="C451" t="s">
        <v>2117</v>
      </c>
      <c r="D451" t="s">
        <v>2117</v>
      </c>
      <c r="E451">
        <v>44</v>
      </c>
      <c r="F451">
        <v>77</v>
      </c>
      <c r="G451">
        <v>16.545999999999999</v>
      </c>
      <c r="H451">
        <v>0.16300000000000001</v>
      </c>
      <c r="I451">
        <v>2.21</v>
      </c>
      <c r="J451">
        <v>-8.9999999999999993E-3</v>
      </c>
      <c r="K451">
        <v>33.799999999999997</v>
      </c>
      <c r="L451">
        <v>57.7</v>
      </c>
      <c r="M451">
        <v>25</v>
      </c>
      <c r="N451">
        <v>20.3</v>
      </c>
      <c r="O451">
        <v>41</v>
      </c>
      <c r="P451" t="s">
        <v>2501</v>
      </c>
      <c r="Q451">
        <v>-3.0000000000000001E-3</v>
      </c>
      <c r="R451">
        <v>5.0000000000000001E-3</v>
      </c>
    </row>
    <row r="452" spans="1:18" x14ac:dyDescent="0.2">
      <c r="A452" t="s">
        <v>2572</v>
      </c>
      <c r="B452" t="s">
        <v>20</v>
      </c>
      <c r="C452" t="s">
        <v>2130</v>
      </c>
      <c r="D452" t="s">
        <v>2113</v>
      </c>
      <c r="E452">
        <v>44</v>
      </c>
      <c r="F452">
        <v>80</v>
      </c>
      <c r="G452">
        <v>10.992000000000001</v>
      </c>
      <c r="H452">
        <v>0.28299999999999997</v>
      </c>
      <c r="I452">
        <v>3.5819999999999999</v>
      </c>
      <c r="J452">
        <v>0.45300000000000001</v>
      </c>
      <c r="K452">
        <v>77.400000000000006</v>
      </c>
      <c r="L452">
        <v>32.9</v>
      </c>
      <c r="M452">
        <v>35.6</v>
      </c>
      <c r="N452">
        <v>45.6</v>
      </c>
      <c r="O452">
        <v>40.9</v>
      </c>
      <c r="P452" t="s">
        <v>2501</v>
      </c>
      <c r="Q452">
        <v>-5.0000000000000001E-3</v>
      </c>
      <c r="R452">
        <v>3.0000000000000001E-3</v>
      </c>
    </row>
    <row r="453" spans="1:18" x14ac:dyDescent="0.2">
      <c r="A453" t="s">
        <v>2573</v>
      </c>
      <c r="B453" t="s">
        <v>14</v>
      </c>
      <c r="C453" t="s">
        <v>2123</v>
      </c>
      <c r="D453" t="s">
        <v>2113</v>
      </c>
      <c r="E453">
        <v>24</v>
      </c>
      <c r="F453">
        <v>78</v>
      </c>
      <c r="G453">
        <v>10.826000000000001</v>
      </c>
      <c r="H453">
        <v>0.33200000000000002</v>
      </c>
      <c r="I453">
        <v>4.3040000000000003</v>
      </c>
      <c r="J453">
        <v>0.19600000000000001</v>
      </c>
      <c r="K453">
        <v>50.9</v>
      </c>
      <c r="L453">
        <v>30.9</v>
      </c>
      <c r="M453">
        <v>43.2</v>
      </c>
      <c r="N453">
        <v>55.5</v>
      </c>
      <c r="O453">
        <v>40.9</v>
      </c>
      <c r="P453" t="s">
        <v>2501</v>
      </c>
      <c r="Q453">
        <v>-5.0000000000000001E-3</v>
      </c>
      <c r="R453">
        <v>3.0000000000000001E-3</v>
      </c>
    </row>
    <row r="454" spans="1:18" x14ac:dyDescent="0.2">
      <c r="A454" t="s">
        <v>2574</v>
      </c>
      <c r="B454" t="s">
        <v>49</v>
      </c>
      <c r="C454" t="s">
        <v>2112</v>
      </c>
      <c r="D454" t="s">
        <v>2113</v>
      </c>
      <c r="E454">
        <v>39</v>
      </c>
      <c r="F454">
        <v>82</v>
      </c>
      <c r="G454">
        <v>12.615</v>
      </c>
      <c r="H454">
        <v>0.222</v>
      </c>
      <c r="I454">
        <v>2.5459999999999998</v>
      </c>
      <c r="J454">
        <v>-2E-3</v>
      </c>
      <c r="K454">
        <v>28.9</v>
      </c>
      <c r="L454">
        <v>56</v>
      </c>
      <c r="M454">
        <v>21.4</v>
      </c>
      <c r="N454">
        <v>26.6</v>
      </c>
      <c r="O454">
        <v>40.700000000000003</v>
      </c>
      <c r="P454" t="s">
        <v>2501</v>
      </c>
      <c r="Q454">
        <v>-5.0000000000000001E-3</v>
      </c>
      <c r="R454">
        <v>3.0000000000000001E-3</v>
      </c>
    </row>
    <row r="455" spans="1:18" x14ac:dyDescent="0.2">
      <c r="A455" t="s">
        <v>2575</v>
      </c>
      <c r="B455" t="s">
        <v>19</v>
      </c>
      <c r="C455" t="s">
        <v>2112</v>
      </c>
      <c r="D455" t="s">
        <v>2113</v>
      </c>
      <c r="E455">
        <v>47</v>
      </c>
      <c r="F455">
        <v>18</v>
      </c>
      <c r="G455">
        <v>11.91</v>
      </c>
      <c r="H455">
        <v>0.317</v>
      </c>
      <c r="I455">
        <v>3.4790000000000001</v>
      </c>
      <c r="J455">
        <v>-0.435</v>
      </c>
      <c r="K455">
        <v>5.9</v>
      </c>
      <c r="L455">
        <v>45.5</v>
      </c>
      <c r="M455">
        <v>40.799999999999997</v>
      </c>
      <c r="N455">
        <v>44.5</v>
      </c>
      <c r="O455">
        <v>40.6</v>
      </c>
      <c r="P455" t="s">
        <v>2501</v>
      </c>
      <c r="Q455">
        <v>-5.0000000000000001E-3</v>
      </c>
      <c r="R455">
        <v>3.0000000000000001E-3</v>
      </c>
    </row>
    <row r="456" spans="1:18" x14ac:dyDescent="0.2">
      <c r="A456" t="s">
        <v>2576</v>
      </c>
      <c r="B456" t="s">
        <v>12</v>
      </c>
      <c r="C456" t="s">
        <v>2130</v>
      </c>
      <c r="D456" t="s">
        <v>2113</v>
      </c>
      <c r="E456">
        <v>37</v>
      </c>
      <c r="F456">
        <v>0</v>
      </c>
      <c r="G456">
        <v>11.965999999999999</v>
      </c>
      <c r="H456">
        <v>0.25</v>
      </c>
      <c r="I456">
        <v>3.0609999999999999</v>
      </c>
      <c r="J456">
        <v>7.6999999999999999E-2</v>
      </c>
      <c r="K456">
        <v>39.799999999999997</v>
      </c>
      <c r="L456">
        <v>46.5</v>
      </c>
      <c r="M456">
        <v>28.1</v>
      </c>
      <c r="N456">
        <v>36.4</v>
      </c>
      <c r="O456">
        <v>40.5</v>
      </c>
      <c r="P456" t="s">
        <v>2501</v>
      </c>
      <c r="Q456">
        <v>-5.0000000000000001E-3</v>
      </c>
      <c r="R456">
        <v>3.0000000000000001E-3</v>
      </c>
    </row>
    <row r="457" spans="1:18" x14ac:dyDescent="0.2">
      <c r="A457" t="s">
        <v>2577</v>
      </c>
      <c r="B457" t="s">
        <v>39</v>
      </c>
      <c r="C457" t="s">
        <v>2117</v>
      </c>
      <c r="D457" t="s">
        <v>2117</v>
      </c>
      <c r="E457">
        <v>43</v>
      </c>
      <c r="F457">
        <v>71</v>
      </c>
      <c r="G457">
        <v>15.458</v>
      </c>
      <c r="H457">
        <v>0.26</v>
      </c>
      <c r="I457">
        <v>2.9740000000000002</v>
      </c>
      <c r="J457">
        <v>-0.14199999999999999</v>
      </c>
      <c r="K457">
        <v>17.7</v>
      </c>
      <c r="L457">
        <v>43.5</v>
      </c>
      <c r="M457">
        <v>55.4</v>
      </c>
      <c r="N457">
        <v>34.799999999999997</v>
      </c>
      <c r="O457">
        <v>40.5</v>
      </c>
      <c r="P457" t="s">
        <v>2501</v>
      </c>
      <c r="Q457">
        <v>-3.0000000000000001E-3</v>
      </c>
      <c r="R457">
        <v>5.0000000000000001E-3</v>
      </c>
    </row>
    <row r="458" spans="1:18" x14ac:dyDescent="0.2">
      <c r="A458" t="s">
        <v>2578</v>
      </c>
      <c r="B458" t="s">
        <v>23</v>
      </c>
      <c r="C458" t="s">
        <v>2112</v>
      </c>
      <c r="D458" t="s">
        <v>2113</v>
      </c>
      <c r="E458">
        <v>38</v>
      </c>
      <c r="F458">
        <v>33</v>
      </c>
      <c r="G458">
        <v>10.882999999999999</v>
      </c>
      <c r="H458">
        <v>0.314</v>
      </c>
      <c r="I458">
        <v>4.0810000000000004</v>
      </c>
      <c r="J458">
        <v>0.214</v>
      </c>
      <c r="K458">
        <v>53.7</v>
      </c>
      <c r="L458">
        <v>31.9</v>
      </c>
      <c r="M458">
        <v>40.200000000000003</v>
      </c>
      <c r="N458">
        <v>52.6</v>
      </c>
      <c r="O458">
        <v>40.5</v>
      </c>
      <c r="P458" t="s">
        <v>2501</v>
      </c>
      <c r="Q458">
        <v>-5.0000000000000001E-3</v>
      </c>
      <c r="R458">
        <v>3.0000000000000001E-3</v>
      </c>
    </row>
    <row r="459" spans="1:18" x14ac:dyDescent="0.2">
      <c r="A459" t="s">
        <v>2579</v>
      </c>
      <c r="B459" t="s">
        <v>42</v>
      </c>
      <c r="C459" t="s">
        <v>2117</v>
      </c>
      <c r="D459" t="s">
        <v>2117</v>
      </c>
      <c r="E459">
        <v>7</v>
      </c>
      <c r="F459">
        <v>80</v>
      </c>
      <c r="G459">
        <v>15.218999999999999</v>
      </c>
      <c r="H459">
        <v>0.19600000000000001</v>
      </c>
      <c r="I459">
        <v>2.3959999999999999</v>
      </c>
      <c r="J459">
        <v>0.68700000000000006</v>
      </c>
      <c r="K459">
        <v>96.9</v>
      </c>
      <c r="L459">
        <v>39.6</v>
      </c>
      <c r="M459">
        <v>34.200000000000003</v>
      </c>
      <c r="N459">
        <v>23.4</v>
      </c>
      <c r="O459">
        <v>40.5</v>
      </c>
      <c r="P459" t="s">
        <v>2501</v>
      </c>
      <c r="Q459">
        <v>-3.0000000000000001E-3</v>
      </c>
      <c r="R459">
        <v>5.0000000000000001E-3</v>
      </c>
    </row>
    <row r="460" spans="1:18" x14ac:dyDescent="0.2">
      <c r="A460" t="s">
        <v>2580</v>
      </c>
      <c r="B460" t="s">
        <v>35</v>
      </c>
      <c r="C460" t="s">
        <v>2117</v>
      </c>
      <c r="D460" t="s">
        <v>2117</v>
      </c>
      <c r="E460">
        <v>36</v>
      </c>
      <c r="F460">
        <v>23</v>
      </c>
      <c r="G460">
        <v>15.589</v>
      </c>
      <c r="H460">
        <v>0.17299999999999999</v>
      </c>
      <c r="I460">
        <v>2.4260000000000002</v>
      </c>
      <c r="J460">
        <v>0.23599999999999999</v>
      </c>
      <c r="K460">
        <v>64.2</v>
      </c>
      <c r="L460">
        <v>46.2</v>
      </c>
      <c r="M460">
        <v>30</v>
      </c>
      <c r="N460">
        <v>24.2</v>
      </c>
      <c r="O460">
        <v>40.1</v>
      </c>
      <c r="P460" t="s">
        <v>2501</v>
      </c>
      <c r="Q460">
        <v>-3.0000000000000001E-3</v>
      </c>
      <c r="R460">
        <v>5.0000000000000001E-3</v>
      </c>
    </row>
    <row r="461" spans="1:18" x14ac:dyDescent="0.2">
      <c r="A461" t="s">
        <v>2581</v>
      </c>
      <c r="B461" t="s">
        <v>23</v>
      </c>
      <c r="C461" t="s">
        <v>2123</v>
      </c>
      <c r="D461" t="s">
        <v>2113</v>
      </c>
      <c r="E461">
        <v>8</v>
      </c>
      <c r="F461">
        <v>0</v>
      </c>
      <c r="G461">
        <v>10.096</v>
      </c>
      <c r="H461">
        <v>0.5</v>
      </c>
      <c r="I461">
        <v>6.5019999999999998</v>
      </c>
      <c r="J461">
        <v>-0.36899999999999999</v>
      </c>
      <c r="K461">
        <v>7.3</v>
      </c>
      <c r="L461">
        <v>20.2</v>
      </c>
      <c r="M461">
        <v>66.599999999999994</v>
      </c>
      <c r="N461">
        <v>76</v>
      </c>
      <c r="O461">
        <v>39.799999999999997</v>
      </c>
      <c r="P461" t="s">
        <v>2501</v>
      </c>
      <c r="Q461">
        <v>-5.0000000000000001E-3</v>
      </c>
      <c r="R461">
        <v>3.0000000000000001E-3</v>
      </c>
    </row>
    <row r="462" spans="1:18" x14ac:dyDescent="0.2">
      <c r="A462" t="s">
        <v>2582</v>
      </c>
      <c r="B462" t="s">
        <v>381</v>
      </c>
      <c r="C462" t="s">
        <v>2117</v>
      </c>
      <c r="D462" t="s">
        <v>2117</v>
      </c>
      <c r="E462">
        <v>23</v>
      </c>
      <c r="F462">
        <v>30</v>
      </c>
      <c r="G462">
        <v>14.843999999999999</v>
      </c>
      <c r="H462">
        <v>0.247</v>
      </c>
      <c r="I462">
        <v>3.1190000000000002</v>
      </c>
      <c r="J462">
        <v>0.2</v>
      </c>
      <c r="K462">
        <v>58.5</v>
      </c>
      <c r="L462">
        <v>33.5</v>
      </c>
      <c r="M462">
        <v>51.2</v>
      </c>
      <c r="N462">
        <v>37.700000000000003</v>
      </c>
      <c r="O462">
        <v>39.700000000000003</v>
      </c>
      <c r="P462" t="s">
        <v>2501</v>
      </c>
      <c r="Q462">
        <v>-3.0000000000000001E-3</v>
      </c>
      <c r="R462">
        <v>5.0000000000000001E-3</v>
      </c>
    </row>
    <row r="463" spans="1:18" x14ac:dyDescent="0.2">
      <c r="A463" t="s">
        <v>2583</v>
      </c>
      <c r="B463" t="s">
        <v>48</v>
      </c>
      <c r="C463" t="s">
        <v>2112</v>
      </c>
      <c r="D463" t="s">
        <v>2113</v>
      </c>
      <c r="E463">
        <v>25</v>
      </c>
      <c r="F463">
        <v>82</v>
      </c>
      <c r="G463">
        <v>10.574999999999999</v>
      </c>
      <c r="H463">
        <v>0.34499999999999997</v>
      </c>
      <c r="I463">
        <v>4.42</v>
      </c>
      <c r="J463">
        <v>0.13700000000000001</v>
      </c>
      <c r="K463">
        <v>45.5</v>
      </c>
      <c r="L463">
        <v>27.7</v>
      </c>
      <c r="M463">
        <v>45.5</v>
      </c>
      <c r="N463">
        <v>57.1</v>
      </c>
      <c r="O463">
        <v>39.5</v>
      </c>
      <c r="P463" t="s">
        <v>2501</v>
      </c>
      <c r="Q463">
        <v>-5.0000000000000001E-3</v>
      </c>
      <c r="R463">
        <v>3.0000000000000001E-3</v>
      </c>
    </row>
    <row r="464" spans="1:18" x14ac:dyDescent="0.2">
      <c r="A464" t="s">
        <v>2584</v>
      </c>
      <c r="B464" t="s">
        <v>5</v>
      </c>
      <c r="C464" t="s">
        <v>2130</v>
      </c>
      <c r="D464" t="s">
        <v>2113</v>
      </c>
      <c r="E464">
        <v>13</v>
      </c>
      <c r="F464">
        <v>8</v>
      </c>
      <c r="G464">
        <v>11.329000000000001</v>
      </c>
      <c r="H464">
        <v>0.33200000000000002</v>
      </c>
      <c r="I464">
        <v>3.8769999999999998</v>
      </c>
      <c r="J464">
        <v>-7.5999999999999998E-2</v>
      </c>
      <c r="K464">
        <v>22.4</v>
      </c>
      <c r="L464">
        <v>37</v>
      </c>
      <c r="M464">
        <v>43</v>
      </c>
      <c r="N464">
        <v>49</v>
      </c>
      <c r="O464">
        <v>39.4</v>
      </c>
      <c r="P464" t="s">
        <v>2501</v>
      </c>
      <c r="Q464">
        <v>-5.0000000000000001E-3</v>
      </c>
      <c r="R464">
        <v>3.0000000000000001E-3</v>
      </c>
    </row>
    <row r="465" spans="1:18" x14ac:dyDescent="0.2">
      <c r="A465" t="s">
        <v>2585</v>
      </c>
      <c r="B465" t="s">
        <v>18</v>
      </c>
      <c r="C465" t="s">
        <v>2117</v>
      </c>
      <c r="D465" t="s">
        <v>2117</v>
      </c>
      <c r="E465">
        <v>23</v>
      </c>
      <c r="F465">
        <v>20</v>
      </c>
      <c r="G465">
        <v>16.608000000000001</v>
      </c>
      <c r="H465">
        <v>0.159</v>
      </c>
      <c r="I465">
        <v>1.885</v>
      </c>
      <c r="J465">
        <v>-6.3E-2</v>
      </c>
      <c r="K465">
        <v>26.5</v>
      </c>
      <c r="L465">
        <v>59.2</v>
      </c>
      <c r="M465">
        <v>23.5</v>
      </c>
      <c r="N465">
        <v>14.4</v>
      </c>
      <c r="O465">
        <v>39.4</v>
      </c>
      <c r="P465" t="s">
        <v>2501</v>
      </c>
      <c r="Q465">
        <v>-3.0000000000000001E-3</v>
      </c>
      <c r="R465">
        <v>5.0000000000000001E-3</v>
      </c>
    </row>
    <row r="466" spans="1:18" x14ac:dyDescent="0.2">
      <c r="A466" t="s">
        <v>2586</v>
      </c>
      <c r="B466" t="s">
        <v>24</v>
      </c>
      <c r="C466" t="s">
        <v>2112</v>
      </c>
      <c r="D466" t="s">
        <v>2113</v>
      </c>
      <c r="E466">
        <v>45</v>
      </c>
      <c r="F466">
        <v>33</v>
      </c>
      <c r="G466">
        <v>12.055999999999999</v>
      </c>
      <c r="H466">
        <v>0.25600000000000001</v>
      </c>
      <c r="I466">
        <v>2.65</v>
      </c>
      <c r="J466">
        <v>8.4000000000000005E-2</v>
      </c>
      <c r="K466">
        <v>40.299999999999997</v>
      </c>
      <c r="L466">
        <v>47.7</v>
      </c>
      <c r="M466">
        <v>29.5</v>
      </c>
      <c r="N466">
        <v>28.1</v>
      </c>
      <c r="O466">
        <v>39.299999999999997</v>
      </c>
      <c r="P466" t="s">
        <v>2501</v>
      </c>
      <c r="Q466">
        <v>-5.0000000000000001E-3</v>
      </c>
      <c r="R466">
        <v>3.0000000000000001E-3</v>
      </c>
    </row>
    <row r="467" spans="1:18" x14ac:dyDescent="0.2">
      <c r="A467" t="s">
        <v>2587</v>
      </c>
      <c r="B467" t="s">
        <v>20</v>
      </c>
      <c r="C467" t="s">
        <v>2112</v>
      </c>
      <c r="D467" t="s">
        <v>2113</v>
      </c>
      <c r="E467">
        <v>44</v>
      </c>
      <c r="F467">
        <v>0</v>
      </c>
      <c r="G467">
        <v>11.682</v>
      </c>
      <c r="H467">
        <v>0.27300000000000002</v>
      </c>
      <c r="I467">
        <v>3.4569999999999999</v>
      </c>
      <c r="J467">
        <v>-0.02</v>
      </c>
      <c r="K467">
        <v>27.1</v>
      </c>
      <c r="L467">
        <v>41.2</v>
      </c>
      <c r="M467">
        <v>33.299999999999997</v>
      </c>
      <c r="N467">
        <v>43.8</v>
      </c>
      <c r="O467">
        <v>39.299999999999997</v>
      </c>
      <c r="P467" t="s">
        <v>2501</v>
      </c>
      <c r="Q467">
        <v>-5.0000000000000001E-3</v>
      </c>
      <c r="R467">
        <v>3.0000000000000001E-3</v>
      </c>
    </row>
    <row r="468" spans="1:18" x14ac:dyDescent="0.2">
      <c r="A468" t="s">
        <v>2588</v>
      </c>
      <c r="B468" t="s">
        <v>384</v>
      </c>
      <c r="C468" t="s">
        <v>2117</v>
      </c>
      <c r="D468" t="s">
        <v>2117</v>
      </c>
      <c r="E468">
        <v>27</v>
      </c>
      <c r="F468">
        <v>5</v>
      </c>
      <c r="G468">
        <v>14.278</v>
      </c>
      <c r="H468">
        <v>0.34599999999999997</v>
      </c>
      <c r="I468">
        <v>3.456</v>
      </c>
      <c r="J468">
        <v>2.3E-2</v>
      </c>
      <c r="K468">
        <v>36.5</v>
      </c>
      <c r="L468">
        <v>28.1</v>
      </c>
      <c r="M468">
        <v>70</v>
      </c>
      <c r="N468">
        <v>43.7</v>
      </c>
      <c r="O468">
        <v>39.1</v>
      </c>
      <c r="P468" t="s">
        <v>2501</v>
      </c>
      <c r="Q468">
        <v>-3.0000000000000001E-3</v>
      </c>
      <c r="R468">
        <v>5.0000000000000001E-3</v>
      </c>
    </row>
    <row r="469" spans="1:18" x14ac:dyDescent="0.2">
      <c r="A469" t="s">
        <v>2589</v>
      </c>
      <c r="B469" t="s">
        <v>21</v>
      </c>
      <c r="C469" t="s">
        <v>2130</v>
      </c>
      <c r="D469" t="s">
        <v>2113</v>
      </c>
      <c r="E469">
        <v>23</v>
      </c>
      <c r="F469">
        <v>64</v>
      </c>
      <c r="G469">
        <v>11.276</v>
      </c>
      <c r="H469">
        <v>0.28000000000000003</v>
      </c>
      <c r="I469">
        <v>3.2440000000000002</v>
      </c>
      <c r="J469">
        <v>0.28799999999999998</v>
      </c>
      <c r="K469">
        <v>59.4</v>
      </c>
      <c r="L469">
        <v>35.799999999999997</v>
      </c>
      <c r="M469">
        <v>35.200000000000003</v>
      </c>
      <c r="N469">
        <v>39.9</v>
      </c>
      <c r="O469">
        <v>39.1</v>
      </c>
      <c r="P469" t="s">
        <v>2501</v>
      </c>
      <c r="Q469">
        <v>-5.0000000000000001E-3</v>
      </c>
      <c r="R469">
        <v>3.0000000000000001E-3</v>
      </c>
    </row>
    <row r="470" spans="1:18" x14ac:dyDescent="0.2">
      <c r="A470" t="s">
        <v>2590</v>
      </c>
      <c r="B470" t="s">
        <v>7</v>
      </c>
      <c r="C470" t="s">
        <v>2117</v>
      </c>
      <c r="D470" t="s">
        <v>2117</v>
      </c>
      <c r="E470">
        <v>5</v>
      </c>
      <c r="F470">
        <v>33</v>
      </c>
      <c r="G470">
        <v>13.634</v>
      </c>
      <c r="H470">
        <v>0.27600000000000002</v>
      </c>
      <c r="I470">
        <v>3.319</v>
      </c>
      <c r="J470">
        <v>0.55200000000000005</v>
      </c>
      <c r="K470">
        <v>92.7</v>
      </c>
      <c r="L470">
        <v>21.2</v>
      </c>
      <c r="M470">
        <v>59.2</v>
      </c>
      <c r="N470">
        <v>41.2</v>
      </c>
      <c r="O470">
        <v>39</v>
      </c>
      <c r="P470" t="s">
        <v>2501</v>
      </c>
      <c r="Q470">
        <v>-3.0000000000000001E-3</v>
      </c>
      <c r="R470">
        <v>5.0000000000000001E-3</v>
      </c>
    </row>
    <row r="471" spans="1:18" x14ac:dyDescent="0.2">
      <c r="A471" t="s">
        <v>2591</v>
      </c>
      <c r="B471" t="s">
        <v>15</v>
      </c>
      <c r="C471" t="s">
        <v>2112</v>
      </c>
      <c r="D471" t="s">
        <v>2113</v>
      </c>
      <c r="E471">
        <v>47</v>
      </c>
      <c r="F471">
        <v>82</v>
      </c>
      <c r="G471">
        <v>11.696</v>
      </c>
      <c r="H471">
        <v>0.28899999999999998</v>
      </c>
      <c r="I471">
        <v>3.4420000000000002</v>
      </c>
      <c r="J471">
        <v>-0.129</v>
      </c>
      <c r="K471">
        <v>19.8</v>
      </c>
      <c r="L471">
        <v>41.4</v>
      </c>
      <c r="M471">
        <v>36.4</v>
      </c>
      <c r="N471">
        <v>43.3</v>
      </c>
      <c r="O471">
        <v>39</v>
      </c>
      <c r="P471" t="s">
        <v>2501</v>
      </c>
      <c r="Q471">
        <v>-5.0000000000000001E-3</v>
      </c>
      <c r="R471">
        <v>3.0000000000000001E-3</v>
      </c>
    </row>
    <row r="472" spans="1:18" x14ac:dyDescent="0.2">
      <c r="A472" t="s">
        <v>2592</v>
      </c>
      <c r="B472" t="s">
        <v>14</v>
      </c>
      <c r="C472" t="s">
        <v>2123</v>
      </c>
      <c r="D472" t="s">
        <v>2113</v>
      </c>
      <c r="E472">
        <v>15</v>
      </c>
      <c r="F472">
        <v>0</v>
      </c>
      <c r="G472">
        <v>10.523</v>
      </c>
      <c r="H472">
        <v>0.33300000000000002</v>
      </c>
      <c r="I472">
        <v>4.319</v>
      </c>
      <c r="J472">
        <v>0.20599999999999999</v>
      </c>
      <c r="K472">
        <v>52.1</v>
      </c>
      <c r="L472">
        <v>26.5</v>
      </c>
      <c r="M472">
        <v>43.6</v>
      </c>
      <c r="N472">
        <v>55.9</v>
      </c>
      <c r="O472">
        <v>39</v>
      </c>
      <c r="P472" t="s">
        <v>2501</v>
      </c>
      <c r="Q472">
        <v>-5.0000000000000001E-3</v>
      </c>
      <c r="R472">
        <v>3.0000000000000001E-3</v>
      </c>
    </row>
    <row r="473" spans="1:18" x14ac:dyDescent="0.2">
      <c r="A473" t="s">
        <v>2593</v>
      </c>
      <c r="B473" t="s">
        <v>7</v>
      </c>
      <c r="C473" t="s">
        <v>2123</v>
      </c>
      <c r="D473" t="s">
        <v>2113</v>
      </c>
      <c r="E473">
        <v>43</v>
      </c>
      <c r="F473">
        <v>67</v>
      </c>
      <c r="G473">
        <v>11.712999999999999</v>
      </c>
      <c r="H473">
        <v>0.28699999999999998</v>
      </c>
      <c r="I473">
        <v>3.4620000000000002</v>
      </c>
      <c r="J473">
        <v>-0.16900000000000001</v>
      </c>
      <c r="K473">
        <v>17</v>
      </c>
      <c r="L473">
        <v>41.8</v>
      </c>
      <c r="M473">
        <v>35.799999999999997</v>
      </c>
      <c r="N473">
        <v>44</v>
      </c>
      <c r="O473">
        <v>39</v>
      </c>
      <c r="P473" t="s">
        <v>2501</v>
      </c>
      <c r="Q473">
        <v>-5.0000000000000001E-3</v>
      </c>
      <c r="R473">
        <v>3.0000000000000001E-3</v>
      </c>
    </row>
    <row r="474" spans="1:18" x14ac:dyDescent="0.2">
      <c r="A474" t="s">
        <v>2594</v>
      </c>
      <c r="B474" t="s">
        <v>42</v>
      </c>
      <c r="C474" t="s">
        <v>2123</v>
      </c>
      <c r="D474" t="s">
        <v>2113</v>
      </c>
      <c r="E474">
        <v>38</v>
      </c>
      <c r="F474">
        <v>43</v>
      </c>
      <c r="G474">
        <v>11.297000000000001</v>
      </c>
      <c r="H474">
        <v>0.248</v>
      </c>
      <c r="I474">
        <v>3.0369999999999999</v>
      </c>
      <c r="J474">
        <v>0.46700000000000003</v>
      </c>
      <c r="K474">
        <v>78.2</v>
      </c>
      <c r="L474">
        <v>36.200000000000003</v>
      </c>
      <c r="M474">
        <v>27.1</v>
      </c>
      <c r="N474">
        <v>35.9</v>
      </c>
      <c r="O474">
        <v>38.9</v>
      </c>
      <c r="P474" t="s">
        <v>2501</v>
      </c>
      <c r="Q474">
        <v>-5.0000000000000001E-3</v>
      </c>
      <c r="R474">
        <v>3.0000000000000001E-3</v>
      </c>
    </row>
    <row r="475" spans="1:18" x14ac:dyDescent="0.2">
      <c r="A475" t="s">
        <v>2595</v>
      </c>
      <c r="B475" t="s">
        <v>48</v>
      </c>
      <c r="C475" t="s">
        <v>2117</v>
      </c>
      <c r="D475" t="s">
        <v>2117</v>
      </c>
      <c r="E475">
        <v>31</v>
      </c>
      <c r="F475">
        <v>0</v>
      </c>
      <c r="G475">
        <v>14.331</v>
      </c>
      <c r="H475">
        <v>0.23300000000000001</v>
      </c>
      <c r="I475">
        <v>2.9889999999999999</v>
      </c>
      <c r="J475">
        <v>0.45700000000000002</v>
      </c>
      <c r="K475">
        <v>87.3</v>
      </c>
      <c r="L475">
        <v>28.5</v>
      </c>
      <c r="M475">
        <v>48.1</v>
      </c>
      <c r="N475">
        <v>35</v>
      </c>
      <c r="O475">
        <v>38.9</v>
      </c>
      <c r="P475" t="s">
        <v>2501</v>
      </c>
      <c r="Q475">
        <v>-3.0000000000000001E-3</v>
      </c>
      <c r="R475">
        <v>5.0000000000000001E-3</v>
      </c>
    </row>
    <row r="476" spans="1:18" x14ac:dyDescent="0.2">
      <c r="A476" t="s">
        <v>2596</v>
      </c>
      <c r="B476" t="s">
        <v>32</v>
      </c>
      <c r="C476" t="s">
        <v>2123</v>
      </c>
      <c r="D476" t="s">
        <v>2113</v>
      </c>
      <c r="E476">
        <v>32</v>
      </c>
      <c r="F476">
        <v>37</v>
      </c>
      <c r="G476">
        <v>11.747999999999999</v>
      </c>
      <c r="H476">
        <v>0.28000000000000003</v>
      </c>
      <c r="I476">
        <v>3.109</v>
      </c>
      <c r="J476">
        <v>-1.4E-2</v>
      </c>
      <c r="K476">
        <v>28.1</v>
      </c>
      <c r="L476">
        <v>43</v>
      </c>
      <c r="M476">
        <v>34.700000000000003</v>
      </c>
      <c r="N476">
        <v>37.5</v>
      </c>
      <c r="O476">
        <v>38.9</v>
      </c>
      <c r="P476" t="s">
        <v>2501</v>
      </c>
      <c r="Q476">
        <v>-5.0000000000000001E-3</v>
      </c>
      <c r="R476">
        <v>3.0000000000000001E-3</v>
      </c>
    </row>
    <row r="477" spans="1:18" x14ac:dyDescent="0.2">
      <c r="A477" t="s">
        <v>2597</v>
      </c>
      <c r="B477" t="s">
        <v>18</v>
      </c>
      <c r="C477" t="s">
        <v>2112</v>
      </c>
      <c r="D477" t="s">
        <v>2113</v>
      </c>
      <c r="E477">
        <v>28</v>
      </c>
      <c r="F477">
        <v>60</v>
      </c>
      <c r="G477">
        <v>10.997</v>
      </c>
      <c r="H477">
        <v>0.309</v>
      </c>
      <c r="I477">
        <v>3.6669999999999998</v>
      </c>
      <c r="J477">
        <v>0.122</v>
      </c>
      <c r="K477">
        <v>44.4</v>
      </c>
      <c r="L477">
        <v>33.1</v>
      </c>
      <c r="M477">
        <v>39.200000000000003</v>
      </c>
      <c r="N477">
        <v>46.5</v>
      </c>
      <c r="O477">
        <v>38.5</v>
      </c>
      <c r="P477" t="s">
        <v>2501</v>
      </c>
      <c r="Q477">
        <v>-5.0000000000000001E-3</v>
      </c>
      <c r="R477">
        <v>3.0000000000000001E-3</v>
      </c>
    </row>
    <row r="478" spans="1:18" x14ac:dyDescent="0.2">
      <c r="A478" t="s">
        <v>2598</v>
      </c>
      <c r="B478" t="s">
        <v>15</v>
      </c>
      <c r="C478" t="s">
        <v>2117</v>
      </c>
      <c r="D478" t="s">
        <v>2117</v>
      </c>
      <c r="E478">
        <v>22</v>
      </c>
      <c r="F478">
        <v>20</v>
      </c>
      <c r="G478">
        <v>14.087</v>
      </c>
      <c r="H478">
        <v>0.245</v>
      </c>
      <c r="I478">
        <v>2.9159999999999999</v>
      </c>
      <c r="J478">
        <v>0.63</v>
      </c>
      <c r="K478">
        <v>96.2</v>
      </c>
      <c r="L478">
        <v>25.4</v>
      </c>
      <c r="M478">
        <v>50.8</v>
      </c>
      <c r="N478">
        <v>33.6</v>
      </c>
      <c r="O478">
        <v>38.299999999999997</v>
      </c>
      <c r="P478" t="s">
        <v>2501</v>
      </c>
      <c r="Q478">
        <v>-3.0000000000000001E-3</v>
      </c>
      <c r="R478">
        <v>5.0000000000000001E-3</v>
      </c>
    </row>
    <row r="479" spans="1:18" x14ac:dyDescent="0.2">
      <c r="A479" t="s">
        <v>2599</v>
      </c>
      <c r="B479" t="s">
        <v>35</v>
      </c>
      <c r="C479" t="s">
        <v>2112</v>
      </c>
      <c r="D479" t="s">
        <v>2113</v>
      </c>
      <c r="E479">
        <v>44</v>
      </c>
      <c r="F479">
        <v>52</v>
      </c>
      <c r="G479">
        <v>11.33</v>
      </c>
      <c r="H479">
        <v>0.25700000000000001</v>
      </c>
      <c r="I479">
        <v>3.5979999999999999</v>
      </c>
      <c r="J479">
        <v>5.8000000000000003E-2</v>
      </c>
      <c r="K479">
        <v>37.4</v>
      </c>
      <c r="L479">
        <v>37.200000000000003</v>
      </c>
      <c r="M479">
        <v>29.9</v>
      </c>
      <c r="N479">
        <v>46.1</v>
      </c>
      <c r="O479">
        <v>38.299999999999997</v>
      </c>
      <c r="P479" t="s">
        <v>2501</v>
      </c>
      <c r="Q479">
        <v>-5.0000000000000001E-3</v>
      </c>
      <c r="R479">
        <v>3.0000000000000001E-3</v>
      </c>
    </row>
    <row r="480" spans="1:18" x14ac:dyDescent="0.2">
      <c r="A480" t="s">
        <v>2600</v>
      </c>
      <c r="B480" t="s">
        <v>13</v>
      </c>
      <c r="C480" t="s">
        <v>2112</v>
      </c>
      <c r="D480" t="s">
        <v>2113</v>
      </c>
      <c r="E480">
        <v>31</v>
      </c>
      <c r="F480">
        <v>0</v>
      </c>
      <c r="G480">
        <v>11.641999999999999</v>
      </c>
      <c r="H480">
        <v>0.28999999999999998</v>
      </c>
      <c r="I480">
        <v>3.7069999999999999</v>
      </c>
      <c r="J480">
        <v>-0.39300000000000002</v>
      </c>
      <c r="K480">
        <v>6.9</v>
      </c>
      <c r="L480">
        <v>40.6</v>
      </c>
      <c r="M480">
        <v>36.799999999999997</v>
      </c>
      <c r="N480">
        <v>46.9</v>
      </c>
      <c r="O480">
        <v>38.200000000000003</v>
      </c>
      <c r="P480" t="s">
        <v>2501</v>
      </c>
      <c r="Q480">
        <v>-5.0000000000000001E-3</v>
      </c>
      <c r="R480">
        <v>3.0000000000000001E-3</v>
      </c>
    </row>
    <row r="481" spans="1:18" x14ac:dyDescent="0.2">
      <c r="A481" t="s">
        <v>2601</v>
      </c>
      <c r="B481" t="s">
        <v>383</v>
      </c>
      <c r="C481" t="s">
        <v>2117</v>
      </c>
      <c r="D481" t="s">
        <v>2117</v>
      </c>
      <c r="E481">
        <v>45</v>
      </c>
      <c r="F481">
        <v>73</v>
      </c>
      <c r="G481">
        <v>15.144</v>
      </c>
      <c r="H481">
        <v>0.249</v>
      </c>
      <c r="I481">
        <v>3.339</v>
      </c>
      <c r="J481">
        <v>-0.30199999999999999</v>
      </c>
      <c r="K481">
        <v>7.1</v>
      </c>
      <c r="L481">
        <v>38.1</v>
      </c>
      <c r="M481">
        <v>52.7</v>
      </c>
      <c r="N481">
        <v>41.6</v>
      </c>
      <c r="O481">
        <v>38.1</v>
      </c>
      <c r="P481" t="s">
        <v>2501</v>
      </c>
      <c r="Q481">
        <v>-3.0000000000000001E-3</v>
      </c>
      <c r="R481">
        <v>5.0000000000000001E-3</v>
      </c>
    </row>
    <row r="482" spans="1:18" x14ac:dyDescent="0.2">
      <c r="A482" t="s">
        <v>2602</v>
      </c>
      <c r="B482" t="s">
        <v>42</v>
      </c>
      <c r="C482" t="s">
        <v>2117</v>
      </c>
      <c r="D482" t="s">
        <v>2117</v>
      </c>
      <c r="E482">
        <v>33</v>
      </c>
      <c r="F482">
        <v>0</v>
      </c>
      <c r="G482">
        <v>14.255000000000001</v>
      </c>
      <c r="H482">
        <v>0.24199999999999999</v>
      </c>
      <c r="I482">
        <v>2.968</v>
      </c>
      <c r="J482">
        <v>0.39</v>
      </c>
      <c r="K482">
        <v>82.3</v>
      </c>
      <c r="L482">
        <v>27.3</v>
      </c>
      <c r="M482">
        <v>50</v>
      </c>
      <c r="N482">
        <v>34.6</v>
      </c>
      <c r="O482">
        <v>38</v>
      </c>
      <c r="P482" t="s">
        <v>2501</v>
      </c>
      <c r="Q482">
        <v>-3.0000000000000001E-3</v>
      </c>
      <c r="R482">
        <v>5.0000000000000001E-3</v>
      </c>
    </row>
    <row r="483" spans="1:18" x14ac:dyDescent="0.2">
      <c r="A483" t="s">
        <v>2603</v>
      </c>
      <c r="B483" t="s">
        <v>33</v>
      </c>
      <c r="C483" t="s">
        <v>2123</v>
      </c>
      <c r="D483" t="s">
        <v>2113</v>
      </c>
      <c r="E483">
        <v>37</v>
      </c>
      <c r="F483">
        <v>77</v>
      </c>
      <c r="G483">
        <v>11.484</v>
      </c>
      <c r="H483">
        <v>0.217</v>
      </c>
      <c r="I483">
        <v>2.7389999999999999</v>
      </c>
      <c r="J483">
        <v>0.48799999999999999</v>
      </c>
      <c r="K483">
        <v>80.2</v>
      </c>
      <c r="L483">
        <v>38.799999999999997</v>
      </c>
      <c r="M483">
        <v>20</v>
      </c>
      <c r="N483">
        <v>30.2</v>
      </c>
      <c r="O483">
        <v>38</v>
      </c>
      <c r="P483" t="s">
        <v>2501</v>
      </c>
      <c r="Q483">
        <v>-5.0000000000000001E-3</v>
      </c>
      <c r="R483">
        <v>3.0000000000000001E-3</v>
      </c>
    </row>
    <row r="484" spans="1:18" x14ac:dyDescent="0.2">
      <c r="A484" t="s">
        <v>2604</v>
      </c>
      <c r="B484" t="s">
        <v>20</v>
      </c>
      <c r="C484" t="s">
        <v>2112</v>
      </c>
      <c r="D484" t="s">
        <v>2113</v>
      </c>
      <c r="E484">
        <v>32</v>
      </c>
      <c r="F484">
        <v>51</v>
      </c>
      <c r="G484">
        <v>10.743</v>
      </c>
      <c r="H484">
        <v>0.32700000000000001</v>
      </c>
      <c r="I484">
        <v>4.1429999999999998</v>
      </c>
      <c r="J484">
        <v>2.1000000000000001E-2</v>
      </c>
      <c r="K484">
        <v>32.299999999999997</v>
      </c>
      <c r="L484">
        <v>29.9</v>
      </c>
      <c r="M484">
        <v>42.6</v>
      </c>
      <c r="N484">
        <v>53.5</v>
      </c>
      <c r="O484">
        <v>38</v>
      </c>
      <c r="P484" t="s">
        <v>2501</v>
      </c>
      <c r="Q484">
        <v>-5.0000000000000001E-3</v>
      </c>
      <c r="R484">
        <v>3.0000000000000001E-3</v>
      </c>
    </row>
    <row r="485" spans="1:18" x14ac:dyDescent="0.2">
      <c r="A485" t="s">
        <v>2605</v>
      </c>
      <c r="B485" t="s">
        <v>25</v>
      </c>
      <c r="C485" t="s">
        <v>2117</v>
      </c>
      <c r="D485" t="s">
        <v>2117</v>
      </c>
      <c r="E485">
        <v>37</v>
      </c>
      <c r="F485">
        <v>11</v>
      </c>
      <c r="G485">
        <v>14.726000000000001</v>
      </c>
      <c r="H485">
        <v>0.26700000000000002</v>
      </c>
      <c r="I485">
        <v>2.7890000000000001</v>
      </c>
      <c r="J485">
        <v>0.16500000000000001</v>
      </c>
      <c r="K485">
        <v>53.3</v>
      </c>
      <c r="L485">
        <v>32.299999999999997</v>
      </c>
      <c r="M485">
        <v>57.3</v>
      </c>
      <c r="N485">
        <v>31.4</v>
      </c>
      <c r="O485">
        <v>37.9</v>
      </c>
      <c r="P485" t="s">
        <v>2501</v>
      </c>
      <c r="Q485">
        <v>-3.0000000000000001E-3</v>
      </c>
      <c r="R485">
        <v>5.0000000000000001E-3</v>
      </c>
    </row>
    <row r="486" spans="1:18" x14ac:dyDescent="0.2">
      <c r="A486" t="s">
        <v>2606</v>
      </c>
      <c r="B486" t="s">
        <v>20</v>
      </c>
      <c r="C486" t="s">
        <v>2117</v>
      </c>
      <c r="D486" t="s">
        <v>2117</v>
      </c>
      <c r="E486">
        <v>37</v>
      </c>
      <c r="F486">
        <v>0</v>
      </c>
      <c r="G486">
        <v>14.951000000000001</v>
      </c>
      <c r="H486">
        <v>0.216</v>
      </c>
      <c r="I486">
        <v>2.74</v>
      </c>
      <c r="J486">
        <v>0.23200000000000001</v>
      </c>
      <c r="K486">
        <v>63.1</v>
      </c>
      <c r="L486">
        <v>35</v>
      </c>
      <c r="M486">
        <v>42.3</v>
      </c>
      <c r="N486">
        <v>30.5</v>
      </c>
      <c r="O486">
        <v>37.799999999999997</v>
      </c>
      <c r="P486" t="s">
        <v>2501</v>
      </c>
      <c r="Q486">
        <v>-3.0000000000000001E-3</v>
      </c>
      <c r="R486">
        <v>5.0000000000000001E-3</v>
      </c>
    </row>
    <row r="487" spans="1:18" x14ac:dyDescent="0.2">
      <c r="A487" t="s">
        <v>2607</v>
      </c>
      <c r="B487" t="s">
        <v>382</v>
      </c>
      <c r="C487" t="s">
        <v>2117</v>
      </c>
      <c r="D487" t="s">
        <v>2117</v>
      </c>
      <c r="E487">
        <v>15</v>
      </c>
      <c r="F487">
        <v>6</v>
      </c>
      <c r="G487">
        <v>14.132999999999999</v>
      </c>
      <c r="H487">
        <v>0.32900000000000001</v>
      </c>
      <c r="I487">
        <v>4.2679999999999998</v>
      </c>
      <c r="J487">
        <v>-0.27900000000000003</v>
      </c>
      <c r="K487">
        <v>7.7</v>
      </c>
      <c r="L487">
        <v>25.8</v>
      </c>
      <c r="M487">
        <v>65.8</v>
      </c>
      <c r="N487">
        <v>55.1</v>
      </c>
      <c r="O487">
        <v>37.299999999999997</v>
      </c>
      <c r="P487" t="s">
        <v>2501</v>
      </c>
      <c r="Q487">
        <v>-3.0000000000000001E-3</v>
      </c>
      <c r="R487">
        <v>5.0000000000000001E-3</v>
      </c>
    </row>
    <row r="488" spans="1:18" x14ac:dyDescent="0.2">
      <c r="A488" t="s">
        <v>2608</v>
      </c>
      <c r="B488" t="s">
        <v>10</v>
      </c>
      <c r="C488" t="s">
        <v>2123</v>
      </c>
      <c r="D488" t="s">
        <v>2113</v>
      </c>
      <c r="E488">
        <v>45</v>
      </c>
      <c r="F488">
        <v>81</v>
      </c>
      <c r="G488">
        <v>11.305</v>
      </c>
      <c r="H488">
        <v>0.27100000000000002</v>
      </c>
      <c r="I488">
        <v>3.4279999999999999</v>
      </c>
      <c r="J488">
        <v>2.1999999999999999E-2</v>
      </c>
      <c r="K488">
        <v>32.700000000000003</v>
      </c>
      <c r="L488">
        <v>36.6</v>
      </c>
      <c r="M488">
        <v>32.700000000000003</v>
      </c>
      <c r="N488">
        <v>43</v>
      </c>
      <c r="O488">
        <v>37.200000000000003</v>
      </c>
      <c r="P488" t="s">
        <v>2501</v>
      </c>
      <c r="Q488">
        <v>-5.0000000000000001E-3</v>
      </c>
      <c r="R488">
        <v>3.0000000000000001E-3</v>
      </c>
    </row>
    <row r="489" spans="1:18" x14ac:dyDescent="0.2">
      <c r="A489" t="s">
        <v>2609</v>
      </c>
      <c r="B489" t="s">
        <v>21</v>
      </c>
      <c r="C489" t="s">
        <v>2112</v>
      </c>
      <c r="D489" t="s">
        <v>2113</v>
      </c>
      <c r="E489">
        <v>36</v>
      </c>
      <c r="F489">
        <v>59</v>
      </c>
      <c r="G489">
        <v>11.085000000000001</v>
      </c>
      <c r="H489">
        <v>0.23599999999999999</v>
      </c>
      <c r="I489">
        <v>2.7269999999999999</v>
      </c>
      <c r="J489">
        <v>0.57599999999999996</v>
      </c>
      <c r="K489">
        <v>87.4</v>
      </c>
      <c r="L489">
        <v>34.5</v>
      </c>
      <c r="M489">
        <v>24.6</v>
      </c>
      <c r="N489">
        <v>29.8</v>
      </c>
      <c r="O489">
        <v>37.200000000000003</v>
      </c>
      <c r="P489" t="s">
        <v>2501</v>
      </c>
      <c r="Q489">
        <v>-5.0000000000000001E-3</v>
      </c>
      <c r="R489">
        <v>3.0000000000000001E-3</v>
      </c>
    </row>
    <row r="490" spans="1:18" x14ac:dyDescent="0.2">
      <c r="A490" t="s">
        <v>2610</v>
      </c>
      <c r="B490" t="s">
        <v>382</v>
      </c>
      <c r="C490" t="s">
        <v>2123</v>
      </c>
      <c r="D490" t="s">
        <v>2113</v>
      </c>
      <c r="E490">
        <v>43</v>
      </c>
      <c r="F490">
        <v>79</v>
      </c>
      <c r="G490">
        <v>11.634</v>
      </c>
      <c r="H490">
        <v>0.23100000000000001</v>
      </c>
      <c r="I490">
        <v>3</v>
      </c>
      <c r="J490">
        <v>0.12</v>
      </c>
      <c r="K490">
        <v>43.5</v>
      </c>
      <c r="L490">
        <v>40.4</v>
      </c>
      <c r="M490">
        <v>24.2</v>
      </c>
      <c r="N490">
        <v>35.200000000000003</v>
      </c>
      <c r="O490">
        <v>37</v>
      </c>
      <c r="P490" t="s">
        <v>2501</v>
      </c>
      <c r="Q490">
        <v>-5.0000000000000001E-3</v>
      </c>
      <c r="R490">
        <v>3.0000000000000001E-3</v>
      </c>
    </row>
    <row r="491" spans="1:18" x14ac:dyDescent="0.2">
      <c r="A491" t="s">
        <v>2611</v>
      </c>
      <c r="B491" t="s">
        <v>384</v>
      </c>
      <c r="C491" t="s">
        <v>2112</v>
      </c>
      <c r="D491" t="s">
        <v>2113</v>
      </c>
      <c r="E491">
        <v>30</v>
      </c>
      <c r="F491">
        <v>0</v>
      </c>
      <c r="G491">
        <v>11.009</v>
      </c>
      <c r="H491">
        <v>0.27600000000000002</v>
      </c>
      <c r="I491">
        <v>2.754</v>
      </c>
      <c r="J491">
        <v>0.41699999999999998</v>
      </c>
      <c r="K491">
        <v>74</v>
      </c>
      <c r="L491">
        <v>33.299999999999997</v>
      </c>
      <c r="M491">
        <v>33.9</v>
      </c>
      <c r="N491">
        <v>30.9</v>
      </c>
      <c r="O491">
        <v>36.9</v>
      </c>
      <c r="P491" t="s">
        <v>2501</v>
      </c>
      <c r="Q491">
        <v>-5.0000000000000001E-3</v>
      </c>
      <c r="R491">
        <v>3.0000000000000001E-3</v>
      </c>
    </row>
    <row r="492" spans="1:18" x14ac:dyDescent="0.2">
      <c r="A492" t="s">
        <v>2612</v>
      </c>
      <c r="B492" t="s">
        <v>12</v>
      </c>
      <c r="C492" t="s">
        <v>2130</v>
      </c>
      <c r="D492" t="s">
        <v>2113</v>
      </c>
      <c r="E492">
        <v>35</v>
      </c>
      <c r="F492">
        <v>60</v>
      </c>
      <c r="G492">
        <v>11.632</v>
      </c>
      <c r="H492">
        <v>0.223</v>
      </c>
      <c r="I492">
        <v>2.7269999999999999</v>
      </c>
      <c r="J492">
        <v>0.28100000000000003</v>
      </c>
      <c r="K492">
        <v>58.6</v>
      </c>
      <c r="L492">
        <v>40.200000000000003</v>
      </c>
      <c r="M492">
        <v>21.6</v>
      </c>
      <c r="N492">
        <v>29.7</v>
      </c>
      <c r="O492">
        <v>36.6</v>
      </c>
      <c r="P492" t="s">
        <v>2501</v>
      </c>
      <c r="Q492">
        <v>-5.0000000000000001E-3</v>
      </c>
      <c r="R492">
        <v>3.0000000000000001E-3</v>
      </c>
    </row>
    <row r="493" spans="1:18" x14ac:dyDescent="0.2">
      <c r="A493" t="s">
        <v>2613</v>
      </c>
      <c r="B493" t="s">
        <v>33</v>
      </c>
      <c r="C493" t="s">
        <v>2112</v>
      </c>
      <c r="D493" t="s">
        <v>2113</v>
      </c>
      <c r="E493">
        <v>47</v>
      </c>
      <c r="F493">
        <v>76</v>
      </c>
      <c r="G493">
        <v>11.91</v>
      </c>
      <c r="H493">
        <v>0.221</v>
      </c>
      <c r="I493">
        <v>2.7919999999999998</v>
      </c>
      <c r="J493">
        <v>-1E-3</v>
      </c>
      <c r="K493">
        <v>29.5</v>
      </c>
      <c r="L493">
        <v>45.3</v>
      </c>
      <c r="M493">
        <v>21</v>
      </c>
      <c r="N493">
        <v>31.5</v>
      </c>
      <c r="O493">
        <v>36.6</v>
      </c>
      <c r="P493" t="s">
        <v>2501</v>
      </c>
      <c r="Q493">
        <v>-5.0000000000000001E-3</v>
      </c>
      <c r="R493">
        <v>3.0000000000000001E-3</v>
      </c>
    </row>
    <row r="494" spans="1:18" x14ac:dyDescent="0.2">
      <c r="A494" t="s">
        <v>2614</v>
      </c>
      <c r="B494" t="s">
        <v>34</v>
      </c>
      <c r="C494" t="s">
        <v>2117</v>
      </c>
      <c r="D494" t="s">
        <v>2117</v>
      </c>
      <c r="E494">
        <v>20</v>
      </c>
      <c r="F494">
        <v>39</v>
      </c>
      <c r="G494">
        <v>15.27</v>
      </c>
      <c r="H494">
        <v>0.19600000000000001</v>
      </c>
      <c r="I494">
        <v>2.1469999999999998</v>
      </c>
      <c r="J494">
        <v>0.24399999999999999</v>
      </c>
      <c r="K494">
        <v>65</v>
      </c>
      <c r="L494">
        <v>40.4</v>
      </c>
      <c r="M494">
        <v>34.6</v>
      </c>
      <c r="N494">
        <v>18.7</v>
      </c>
      <c r="O494">
        <v>36.6</v>
      </c>
      <c r="P494" t="s">
        <v>2501</v>
      </c>
      <c r="Q494">
        <v>-3.0000000000000001E-3</v>
      </c>
      <c r="R494">
        <v>5.0000000000000001E-3</v>
      </c>
    </row>
    <row r="495" spans="1:18" x14ac:dyDescent="0.2">
      <c r="A495" t="s">
        <v>2615</v>
      </c>
      <c r="B495" t="s">
        <v>48</v>
      </c>
      <c r="C495" t="s">
        <v>2117</v>
      </c>
      <c r="D495" t="s">
        <v>2117</v>
      </c>
      <c r="E495">
        <v>40</v>
      </c>
      <c r="F495">
        <v>56</v>
      </c>
      <c r="G495">
        <v>15.798999999999999</v>
      </c>
      <c r="H495">
        <v>0.19700000000000001</v>
      </c>
      <c r="I495">
        <v>2.5289999999999999</v>
      </c>
      <c r="J495">
        <v>-0.254</v>
      </c>
      <c r="K495">
        <v>8.8000000000000007</v>
      </c>
      <c r="L495">
        <v>47.3</v>
      </c>
      <c r="M495">
        <v>35</v>
      </c>
      <c r="N495">
        <v>26</v>
      </c>
      <c r="O495">
        <v>36.299999999999997</v>
      </c>
      <c r="P495" t="s">
        <v>2501</v>
      </c>
      <c r="Q495">
        <v>-3.0000000000000001E-3</v>
      </c>
      <c r="R495">
        <v>5.0000000000000001E-3</v>
      </c>
    </row>
    <row r="496" spans="1:18" x14ac:dyDescent="0.2">
      <c r="A496" t="s">
        <v>2616</v>
      </c>
      <c r="B496" t="s">
        <v>382</v>
      </c>
      <c r="C496" t="s">
        <v>2117</v>
      </c>
      <c r="D496" t="s">
        <v>2117</v>
      </c>
      <c r="E496">
        <v>46</v>
      </c>
      <c r="F496">
        <v>82</v>
      </c>
      <c r="G496">
        <v>15.145</v>
      </c>
      <c r="H496">
        <v>0.19400000000000001</v>
      </c>
      <c r="I496">
        <v>2.5209999999999999</v>
      </c>
      <c r="J496">
        <v>0.17799999999999999</v>
      </c>
      <c r="K496">
        <v>55</v>
      </c>
      <c r="L496">
        <v>38.5</v>
      </c>
      <c r="M496">
        <v>33.799999999999997</v>
      </c>
      <c r="N496">
        <v>25.8</v>
      </c>
      <c r="O496">
        <v>36.299999999999997</v>
      </c>
      <c r="P496" t="s">
        <v>2501</v>
      </c>
      <c r="Q496">
        <v>-3.0000000000000001E-3</v>
      </c>
      <c r="R496">
        <v>5.0000000000000001E-3</v>
      </c>
    </row>
    <row r="497" spans="1:18" x14ac:dyDescent="0.2">
      <c r="A497" t="s">
        <v>2617</v>
      </c>
      <c r="B497" t="s">
        <v>19</v>
      </c>
      <c r="C497" t="s">
        <v>2123</v>
      </c>
      <c r="D497" t="s">
        <v>2113</v>
      </c>
      <c r="E497">
        <v>12</v>
      </c>
      <c r="F497">
        <v>0</v>
      </c>
      <c r="G497">
        <v>8.8000000000000007</v>
      </c>
      <c r="H497">
        <v>0.45500000000000002</v>
      </c>
      <c r="I497">
        <v>4.9909999999999997</v>
      </c>
      <c r="J497">
        <v>0.35399999999999998</v>
      </c>
      <c r="K497">
        <v>66.900000000000006</v>
      </c>
      <c r="L497">
        <v>8.6999999999999993</v>
      </c>
      <c r="M497">
        <v>61</v>
      </c>
      <c r="N497">
        <v>64</v>
      </c>
      <c r="O497">
        <v>36.200000000000003</v>
      </c>
      <c r="P497" t="s">
        <v>2501</v>
      </c>
      <c r="Q497">
        <v>-5.0000000000000001E-3</v>
      </c>
      <c r="R497">
        <v>3.0000000000000001E-3</v>
      </c>
    </row>
    <row r="498" spans="1:18" x14ac:dyDescent="0.2">
      <c r="A498" t="s">
        <v>2618</v>
      </c>
      <c r="B498" t="s">
        <v>383</v>
      </c>
      <c r="C498" t="s">
        <v>2130</v>
      </c>
      <c r="D498" t="s">
        <v>2113</v>
      </c>
      <c r="E498">
        <v>41</v>
      </c>
      <c r="F498">
        <v>81</v>
      </c>
      <c r="G498">
        <v>11.419</v>
      </c>
      <c r="H498">
        <v>0.25800000000000001</v>
      </c>
      <c r="I498">
        <v>3.448</v>
      </c>
      <c r="J498">
        <v>-0.19600000000000001</v>
      </c>
      <c r="K498">
        <v>15.6</v>
      </c>
      <c r="L498">
        <v>38.4</v>
      </c>
      <c r="M498">
        <v>30.1</v>
      </c>
      <c r="N498">
        <v>43.6</v>
      </c>
      <c r="O498">
        <v>36.200000000000003</v>
      </c>
      <c r="P498" t="s">
        <v>2501</v>
      </c>
      <c r="Q498">
        <v>-5.0000000000000001E-3</v>
      </c>
      <c r="R498">
        <v>3.0000000000000001E-3</v>
      </c>
    </row>
    <row r="499" spans="1:18" x14ac:dyDescent="0.2">
      <c r="A499" t="s">
        <v>2619</v>
      </c>
      <c r="B499" t="s">
        <v>17</v>
      </c>
      <c r="C499" t="s">
        <v>2117</v>
      </c>
      <c r="D499" t="s">
        <v>2117</v>
      </c>
      <c r="E499">
        <v>31</v>
      </c>
      <c r="F499">
        <v>82</v>
      </c>
      <c r="G499">
        <v>16.131</v>
      </c>
      <c r="H499">
        <v>0.16</v>
      </c>
      <c r="I499">
        <v>1.7330000000000001</v>
      </c>
      <c r="J499">
        <v>0.04</v>
      </c>
      <c r="K499">
        <v>38.1</v>
      </c>
      <c r="L499">
        <v>51.2</v>
      </c>
      <c r="M499">
        <v>24.2</v>
      </c>
      <c r="N499">
        <v>12.5</v>
      </c>
      <c r="O499">
        <v>36.1</v>
      </c>
      <c r="P499" t="s">
        <v>2501</v>
      </c>
      <c r="Q499">
        <v>-3.0000000000000001E-3</v>
      </c>
      <c r="R499">
        <v>5.0000000000000001E-3</v>
      </c>
    </row>
    <row r="500" spans="1:18" x14ac:dyDescent="0.2">
      <c r="A500" t="s">
        <v>2620</v>
      </c>
      <c r="B500" t="s">
        <v>23</v>
      </c>
      <c r="C500" t="s">
        <v>2123</v>
      </c>
      <c r="D500" t="s">
        <v>2113</v>
      </c>
      <c r="E500">
        <v>14</v>
      </c>
      <c r="F500">
        <v>70</v>
      </c>
      <c r="G500">
        <v>12.518000000000001</v>
      </c>
      <c r="H500">
        <v>0.186</v>
      </c>
      <c r="I500">
        <v>2.4209999999999998</v>
      </c>
      <c r="J500">
        <v>-0.63500000000000001</v>
      </c>
      <c r="K500">
        <v>2.6</v>
      </c>
      <c r="L500">
        <v>54.9</v>
      </c>
      <c r="M500">
        <v>15.8</v>
      </c>
      <c r="N500">
        <v>24</v>
      </c>
      <c r="O500">
        <v>36.1</v>
      </c>
      <c r="P500" t="s">
        <v>2501</v>
      </c>
      <c r="Q500">
        <v>-5.0000000000000001E-3</v>
      </c>
      <c r="R500">
        <v>3.0000000000000001E-3</v>
      </c>
    </row>
    <row r="501" spans="1:18" x14ac:dyDescent="0.2">
      <c r="A501" t="s">
        <v>2621</v>
      </c>
      <c r="B501" t="s">
        <v>21</v>
      </c>
      <c r="C501" t="s">
        <v>2130</v>
      </c>
      <c r="D501" t="s">
        <v>2113</v>
      </c>
      <c r="E501">
        <v>16</v>
      </c>
      <c r="F501">
        <v>8</v>
      </c>
      <c r="G501">
        <v>11.788</v>
      </c>
      <c r="H501">
        <v>0.219</v>
      </c>
      <c r="I501">
        <v>2.5379999999999998</v>
      </c>
      <c r="J501">
        <v>0.11799999999999999</v>
      </c>
      <c r="K501">
        <v>43.2</v>
      </c>
      <c r="L501">
        <v>43.6</v>
      </c>
      <c r="M501">
        <v>20.6</v>
      </c>
      <c r="N501">
        <v>26.4</v>
      </c>
      <c r="O501">
        <v>35.799999999999997</v>
      </c>
      <c r="P501" t="s">
        <v>2501</v>
      </c>
      <c r="Q501">
        <v>-5.0000000000000001E-3</v>
      </c>
      <c r="R501">
        <v>3.0000000000000001E-3</v>
      </c>
    </row>
    <row r="502" spans="1:18" x14ac:dyDescent="0.2">
      <c r="A502" t="s">
        <v>2622</v>
      </c>
      <c r="B502" t="s">
        <v>18</v>
      </c>
      <c r="C502" t="s">
        <v>2117</v>
      </c>
      <c r="D502" t="s">
        <v>2117</v>
      </c>
      <c r="E502">
        <v>11</v>
      </c>
      <c r="F502">
        <v>75</v>
      </c>
      <c r="G502">
        <v>15.494999999999999</v>
      </c>
      <c r="H502">
        <v>0.17</v>
      </c>
      <c r="I502">
        <v>2.0179999999999998</v>
      </c>
      <c r="J502">
        <v>0.158</v>
      </c>
      <c r="K502">
        <v>52.7</v>
      </c>
      <c r="L502">
        <v>44.2</v>
      </c>
      <c r="M502">
        <v>28.1</v>
      </c>
      <c r="N502">
        <v>16.7</v>
      </c>
      <c r="O502">
        <v>35.799999999999997</v>
      </c>
      <c r="P502" t="s">
        <v>2501</v>
      </c>
      <c r="Q502">
        <v>-3.0000000000000001E-3</v>
      </c>
      <c r="R502">
        <v>5.0000000000000001E-3</v>
      </c>
    </row>
    <row r="503" spans="1:18" x14ac:dyDescent="0.2">
      <c r="A503" t="s">
        <v>2623</v>
      </c>
      <c r="B503" t="s">
        <v>20</v>
      </c>
      <c r="C503" t="s">
        <v>2117</v>
      </c>
      <c r="D503" t="s">
        <v>2117</v>
      </c>
      <c r="E503">
        <v>40</v>
      </c>
      <c r="F503">
        <v>51</v>
      </c>
      <c r="G503">
        <v>16.219000000000001</v>
      </c>
      <c r="H503">
        <v>0.13700000000000001</v>
      </c>
      <c r="I503">
        <v>1.7410000000000001</v>
      </c>
      <c r="J503">
        <v>4.9000000000000002E-2</v>
      </c>
      <c r="K503">
        <v>38.799999999999997</v>
      </c>
      <c r="L503">
        <v>51.9</v>
      </c>
      <c r="M503">
        <v>17.3</v>
      </c>
      <c r="N503">
        <v>13</v>
      </c>
      <c r="O503">
        <v>35.700000000000003</v>
      </c>
      <c r="P503" t="s">
        <v>2501</v>
      </c>
      <c r="Q503">
        <v>-3.0000000000000001E-3</v>
      </c>
      <c r="R503">
        <v>5.0000000000000001E-3</v>
      </c>
    </row>
    <row r="504" spans="1:18" x14ac:dyDescent="0.2">
      <c r="A504" t="s">
        <v>2624</v>
      </c>
      <c r="B504" t="s">
        <v>384</v>
      </c>
      <c r="C504" t="s">
        <v>2112</v>
      </c>
      <c r="D504" t="s">
        <v>2113</v>
      </c>
      <c r="E504">
        <v>38</v>
      </c>
      <c r="F504">
        <v>82</v>
      </c>
      <c r="G504">
        <v>12.69</v>
      </c>
      <c r="H504">
        <v>0.158</v>
      </c>
      <c r="I504">
        <v>1.5820000000000001</v>
      </c>
      <c r="J504">
        <v>1.0999999999999999E-2</v>
      </c>
      <c r="K504">
        <v>30.5</v>
      </c>
      <c r="L504">
        <v>56.6</v>
      </c>
      <c r="M504">
        <v>11.1</v>
      </c>
      <c r="N504">
        <v>10.5</v>
      </c>
      <c r="O504">
        <v>35.6</v>
      </c>
      <c r="P504" t="s">
        <v>2501</v>
      </c>
      <c r="Q504">
        <v>-5.0000000000000001E-3</v>
      </c>
      <c r="R504">
        <v>3.0000000000000001E-3</v>
      </c>
    </row>
    <row r="505" spans="1:18" x14ac:dyDescent="0.2">
      <c r="A505" t="s">
        <v>2625</v>
      </c>
      <c r="B505" t="s">
        <v>383</v>
      </c>
      <c r="C505" t="s">
        <v>2112</v>
      </c>
      <c r="D505" t="s">
        <v>2113</v>
      </c>
      <c r="E505">
        <v>44</v>
      </c>
      <c r="F505">
        <v>68</v>
      </c>
      <c r="G505">
        <v>10.316000000000001</v>
      </c>
      <c r="H505">
        <v>0.28999999999999998</v>
      </c>
      <c r="I505">
        <v>3.88</v>
      </c>
      <c r="J505">
        <v>0.30399999999999999</v>
      </c>
      <c r="K505">
        <v>61.2</v>
      </c>
      <c r="L505">
        <v>22.8</v>
      </c>
      <c r="M505">
        <v>36.6</v>
      </c>
      <c r="N505">
        <v>49.3</v>
      </c>
      <c r="O505">
        <v>35.299999999999997</v>
      </c>
      <c r="P505" t="s">
        <v>2501</v>
      </c>
      <c r="Q505">
        <v>-5.0000000000000001E-3</v>
      </c>
      <c r="R505">
        <v>3.0000000000000001E-3</v>
      </c>
    </row>
    <row r="506" spans="1:18" x14ac:dyDescent="0.2">
      <c r="A506" t="s">
        <v>2626</v>
      </c>
      <c r="B506" t="s">
        <v>383</v>
      </c>
      <c r="C506" t="s">
        <v>2117</v>
      </c>
      <c r="D506" t="s">
        <v>2117</v>
      </c>
      <c r="E506">
        <v>45</v>
      </c>
      <c r="F506">
        <v>54</v>
      </c>
      <c r="G506">
        <v>15.127000000000001</v>
      </c>
      <c r="H506">
        <v>0.217</v>
      </c>
      <c r="I506">
        <v>2.9060000000000001</v>
      </c>
      <c r="J506">
        <v>-0.20399999999999999</v>
      </c>
      <c r="K506">
        <v>15.4</v>
      </c>
      <c r="L506">
        <v>37.700000000000003</v>
      </c>
      <c r="M506">
        <v>43.5</v>
      </c>
      <c r="N506">
        <v>33.5</v>
      </c>
      <c r="O506">
        <v>35.299999999999997</v>
      </c>
      <c r="P506" t="s">
        <v>2501</v>
      </c>
      <c r="Q506">
        <v>-3.0000000000000001E-3</v>
      </c>
      <c r="R506">
        <v>5.0000000000000001E-3</v>
      </c>
    </row>
    <row r="507" spans="1:18" x14ac:dyDescent="0.2">
      <c r="A507" t="s">
        <v>2627</v>
      </c>
      <c r="B507" t="s">
        <v>18</v>
      </c>
      <c r="C507" t="s">
        <v>2112</v>
      </c>
      <c r="D507" t="s">
        <v>2113</v>
      </c>
      <c r="E507">
        <v>36</v>
      </c>
      <c r="F507">
        <v>57</v>
      </c>
      <c r="G507">
        <v>11.308</v>
      </c>
      <c r="H507">
        <v>0.23899999999999999</v>
      </c>
      <c r="I507">
        <v>2.8359999999999999</v>
      </c>
      <c r="J507">
        <v>0.17100000000000001</v>
      </c>
      <c r="K507">
        <v>48.9</v>
      </c>
      <c r="L507">
        <v>36.799999999999997</v>
      </c>
      <c r="M507">
        <v>25.5</v>
      </c>
      <c r="N507">
        <v>32.6</v>
      </c>
      <c r="O507">
        <v>35.200000000000003</v>
      </c>
      <c r="P507" t="s">
        <v>2501</v>
      </c>
      <c r="Q507">
        <v>-5.0000000000000001E-3</v>
      </c>
      <c r="R507">
        <v>3.0000000000000001E-3</v>
      </c>
    </row>
    <row r="508" spans="1:18" x14ac:dyDescent="0.2">
      <c r="A508" t="s">
        <v>2628</v>
      </c>
      <c r="B508" t="s">
        <v>19</v>
      </c>
      <c r="C508" t="s">
        <v>2112</v>
      </c>
      <c r="D508" t="s">
        <v>2113</v>
      </c>
      <c r="E508">
        <v>34</v>
      </c>
      <c r="F508">
        <v>82</v>
      </c>
      <c r="G508">
        <v>11.624000000000001</v>
      </c>
      <c r="H508">
        <v>0.23699999999999999</v>
      </c>
      <c r="I508">
        <v>2.601</v>
      </c>
      <c r="J508">
        <v>0.13900000000000001</v>
      </c>
      <c r="K508">
        <v>46</v>
      </c>
      <c r="L508">
        <v>40</v>
      </c>
      <c r="M508">
        <v>25.1</v>
      </c>
      <c r="N508">
        <v>27.4</v>
      </c>
      <c r="O508">
        <v>35.200000000000003</v>
      </c>
      <c r="P508" t="s">
        <v>2501</v>
      </c>
      <c r="Q508">
        <v>-5.0000000000000001E-3</v>
      </c>
      <c r="R508">
        <v>3.0000000000000001E-3</v>
      </c>
    </row>
    <row r="509" spans="1:18" x14ac:dyDescent="0.2">
      <c r="A509" t="s">
        <v>2629</v>
      </c>
      <c r="B509" t="s">
        <v>43</v>
      </c>
      <c r="C509" t="s">
        <v>2130</v>
      </c>
      <c r="D509" t="s">
        <v>2113</v>
      </c>
      <c r="E509">
        <v>32</v>
      </c>
      <c r="F509">
        <v>7</v>
      </c>
      <c r="G509">
        <v>10.638999999999999</v>
      </c>
      <c r="H509">
        <v>0.28100000000000003</v>
      </c>
      <c r="I509">
        <v>3.8239999999999998</v>
      </c>
      <c r="J509">
        <v>2.9000000000000001E-2</v>
      </c>
      <c r="K509">
        <v>33.299999999999997</v>
      </c>
      <c r="L509">
        <v>28.7</v>
      </c>
      <c r="M509">
        <v>35.4</v>
      </c>
      <c r="N509">
        <v>48.3</v>
      </c>
      <c r="O509">
        <v>35.1</v>
      </c>
      <c r="P509" t="s">
        <v>2501</v>
      </c>
      <c r="Q509">
        <v>-5.0000000000000001E-3</v>
      </c>
      <c r="R509">
        <v>3.0000000000000001E-3</v>
      </c>
    </row>
    <row r="510" spans="1:18" x14ac:dyDescent="0.2">
      <c r="A510" t="s">
        <v>2630</v>
      </c>
      <c r="B510" t="s">
        <v>35</v>
      </c>
      <c r="C510" t="s">
        <v>2123</v>
      </c>
      <c r="D510" t="s">
        <v>2113</v>
      </c>
      <c r="E510">
        <v>23</v>
      </c>
      <c r="F510">
        <v>0</v>
      </c>
      <c r="G510">
        <v>10.185</v>
      </c>
      <c r="H510">
        <v>0.27300000000000002</v>
      </c>
      <c r="I510">
        <v>3.82</v>
      </c>
      <c r="J510">
        <v>0.41699999999999998</v>
      </c>
      <c r="K510">
        <v>74</v>
      </c>
      <c r="L510">
        <v>21.2</v>
      </c>
      <c r="M510">
        <v>33.299999999999997</v>
      </c>
      <c r="N510">
        <v>48.2</v>
      </c>
      <c r="O510">
        <v>35.1</v>
      </c>
      <c r="P510" t="s">
        <v>2501</v>
      </c>
      <c r="Q510">
        <v>-5.0000000000000001E-3</v>
      </c>
      <c r="R510">
        <v>3.0000000000000001E-3</v>
      </c>
    </row>
    <row r="511" spans="1:18" x14ac:dyDescent="0.2">
      <c r="A511" t="s">
        <v>2631</v>
      </c>
      <c r="B511" t="s">
        <v>382</v>
      </c>
      <c r="C511" t="s">
        <v>2123</v>
      </c>
      <c r="D511" t="s">
        <v>2113</v>
      </c>
      <c r="E511">
        <v>46</v>
      </c>
      <c r="F511">
        <v>77</v>
      </c>
      <c r="G511">
        <v>11.301</v>
      </c>
      <c r="H511">
        <v>0.24299999999999999</v>
      </c>
      <c r="I511">
        <v>3.1509999999999998</v>
      </c>
      <c r="J511">
        <v>0.02</v>
      </c>
      <c r="K511">
        <v>32.1</v>
      </c>
      <c r="L511">
        <v>36.4</v>
      </c>
      <c r="M511">
        <v>26.3</v>
      </c>
      <c r="N511">
        <v>38.799999999999997</v>
      </c>
      <c r="O511">
        <v>35</v>
      </c>
      <c r="P511" t="s">
        <v>2501</v>
      </c>
      <c r="Q511">
        <v>-5.0000000000000001E-3</v>
      </c>
      <c r="R511">
        <v>3.0000000000000001E-3</v>
      </c>
    </row>
    <row r="512" spans="1:18" x14ac:dyDescent="0.2">
      <c r="A512" t="s">
        <v>2632</v>
      </c>
      <c r="B512" t="s">
        <v>23</v>
      </c>
      <c r="C512" t="s">
        <v>2112</v>
      </c>
      <c r="D512" t="s">
        <v>2113</v>
      </c>
      <c r="E512">
        <v>43</v>
      </c>
      <c r="F512">
        <v>29</v>
      </c>
      <c r="G512">
        <v>10.643000000000001</v>
      </c>
      <c r="H512">
        <v>0.251</v>
      </c>
      <c r="I512">
        <v>3.2679999999999998</v>
      </c>
      <c r="J512">
        <v>0.28000000000000003</v>
      </c>
      <c r="K512">
        <v>58.4</v>
      </c>
      <c r="L512">
        <v>29.1</v>
      </c>
      <c r="M512">
        <v>28.7</v>
      </c>
      <c r="N512">
        <v>40.4</v>
      </c>
      <c r="O512">
        <v>34.799999999999997</v>
      </c>
      <c r="P512" t="s">
        <v>2501</v>
      </c>
      <c r="Q512">
        <v>-5.0000000000000001E-3</v>
      </c>
      <c r="R512">
        <v>3.0000000000000001E-3</v>
      </c>
    </row>
    <row r="513" spans="1:18" x14ac:dyDescent="0.2">
      <c r="A513" t="s">
        <v>2633</v>
      </c>
      <c r="B513" t="s">
        <v>30</v>
      </c>
      <c r="C513" t="s">
        <v>2123</v>
      </c>
      <c r="D513" t="s">
        <v>2113</v>
      </c>
      <c r="E513">
        <v>9</v>
      </c>
      <c r="F513">
        <v>0</v>
      </c>
      <c r="G513">
        <v>10.608000000000001</v>
      </c>
      <c r="H513">
        <v>0.222</v>
      </c>
      <c r="I513">
        <v>2.758</v>
      </c>
      <c r="J513">
        <v>0.95799999999999996</v>
      </c>
      <c r="K513">
        <v>97.8</v>
      </c>
      <c r="L513">
        <v>27.9</v>
      </c>
      <c r="M513">
        <v>21.2</v>
      </c>
      <c r="N513">
        <v>31</v>
      </c>
      <c r="O513">
        <v>34.6</v>
      </c>
      <c r="P513" t="s">
        <v>2501</v>
      </c>
      <c r="Q513">
        <v>-5.0000000000000001E-3</v>
      </c>
      <c r="R513">
        <v>3.0000000000000001E-3</v>
      </c>
    </row>
    <row r="514" spans="1:18" x14ac:dyDescent="0.2">
      <c r="A514" t="s">
        <v>2634</v>
      </c>
      <c r="B514" t="s">
        <v>42</v>
      </c>
      <c r="C514" t="s">
        <v>2112</v>
      </c>
      <c r="D514" t="s">
        <v>2113</v>
      </c>
      <c r="E514">
        <v>27</v>
      </c>
      <c r="F514">
        <v>78</v>
      </c>
      <c r="G514">
        <v>10.548999999999999</v>
      </c>
      <c r="H514">
        <v>0.32</v>
      </c>
      <c r="I514">
        <v>3.9220000000000002</v>
      </c>
      <c r="J514">
        <v>-8.6999999999999994E-2</v>
      </c>
      <c r="K514">
        <v>21.8</v>
      </c>
      <c r="L514">
        <v>27.3</v>
      </c>
      <c r="M514">
        <v>41.4</v>
      </c>
      <c r="N514">
        <v>49.9</v>
      </c>
      <c r="O514">
        <v>34.5</v>
      </c>
      <c r="P514" t="s">
        <v>2501</v>
      </c>
      <c r="Q514">
        <v>-5.0000000000000001E-3</v>
      </c>
      <c r="R514">
        <v>3.0000000000000001E-3</v>
      </c>
    </row>
    <row r="515" spans="1:18" x14ac:dyDescent="0.2">
      <c r="A515" t="s">
        <v>2635</v>
      </c>
      <c r="B515" t="s">
        <v>15</v>
      </c>
      <c r="C515" t="s">
        <v>2117</v>
      </c>
      <c r="D515" t="s">
        <v>2117</v>
      </c>
      <c r="E515">
        <v>47</v>
      </c>
      <c r="F515">
        <v>82</v>
      </c>
      <c r="G515">
        <v>15.103</v>
      </c>
      <c r="H515">
        <v>0.218</v>
      </c>
      <c r="I515">
        <v>2.589</v>
      </c>
      <c r="J515">
        <v>-6.4000000000000001E-2</v>
      </c>
      <c r="K515">
        <v>26.2</v>
      </c>
      <c r="L515">
        <v>36.9</v>
      </c>
      <c r="M515">
        <v>43.8</v>
      </c>
      <c r="N515">
        <v>27.2</v>
      </c>
      <c r="O515">
        <v>34.4</v>
      </c>
      <c r="P515" t="s">
        <v>2501</v>
      </c>
      <c r="Q515">
        <v>-3.0000000000000001E-3</v>
      </c>
      <c r="R515">
        <v>5.0000000000000001E-3</v>
      </c>
    </row>
    <row r="516" spans="1:18" x14ac:dyDescent="0.2">
      <c r="A516" t="s">
        <v>2636</v>
      </c>
      <c r="B516" t="s">
        <v>19</v>
      </c>
      <c r="C516" t="s">
        <v>2130</v>
      </c>
      <c r="D516" t="s">
        <v>2113</v>
      </c>
      <c r="E516">
        <v>41</v>
      </c>
      <c r="F516">
        <v>81</v>
      </c>
      <c r="G516">
        <v>11.509</v>
      </c>
      <c r="H516">
        <v>0.249</v>
      </c>
      <c r="I516">
        <v>2.7309999999999999</v>
      </c>
      <c r="J516">
        <v>1.7999999999999999E-2</v>
      </c>
      <c r="K516">
        <v>31.3</v>
      </c>
      <c r="L516">
        <v>39</v>
      </c>
      <c r="M516">
        <v>27.7</v>
      </c>
      <c r="N516">
        <v>29.9</v>
      </c>
      <c r="O516">
        <v>34.299999999999997</v>
      </c>
      <c r="P516" t="s">
        <v>2501</v>
      </c>
      <c r="Q516">
        <v>-5.0000000000000001E-3</v>
      </c>
      <c r="R516">
        <v>3.0000000000000001E-3</v>
      </c>
    </row>
    <row r="517" spans="1:18" x14ac:dyDescent="0.2">
      <c r="A517" t="s">
        <v>2637</v>
      </c>
      <c r="B517" t="s">
        <v>15</v>
      </c>
      <c r="C517" t="s">
        <v>2123</v>
      </c>
      <c r="D517" t="s">
        <v>2113</v>
      </c>
      <c r="E517">
        <v>20</v>
      </c>
      <c r="F517">
        <v>0</v>
      </c>
      <c r="G517">
        <v>11.071</v>
      </c>
      <c r="H517">
        <v>0.21099999999999999</v>
      </c>
      <c r="I517">
        <v>2.504</v>
      </c>
      <c r="J517">
        <v>0.44800000000000001</v>
      </c>
      <c r="K517">
        <v>77.2</v>
      </c>
      <c r="L517">
        <v>34.299999999999997</v>
      </c>
      <c r="M517">
        <v>18.899999999999999</v>
      </c>
      <c r="N517">
        <v>25.6</v>
      </c>
      <c r="O517">
        <v>34.1</v>
      </c>
      <c r="P517" t="s">
        <v>2501</v>
      </c>
      <c r="Q517">
        <v>-5.0000000000000001E-3</v>
      </c>
      <c r="R517">
        <v>3.0000000000000001E-3</v>
      </c>
    </row>
    <row r="518" spans="1:18" x14ac:dyDescent="0.2">
      <c r="A518" t="s">
        <v>2638</v>
      </c>
      <c r="B518" t="s">
        <v>13</v>
      </c>
      <c r="C518" t="s">
        <v>2130</v>
      </c>
      <c r="D518" t="s">
        <v>2113</v>
      </c>
      <c r="E518">
        <v>24</v>
      </c>
      <c r="F518">
        <v>12</v>
      </c>
      <c r="G518">
        <v>9.7279999999999998</v>
      </c>
      <c r="H518">
        <v>0.375</v>
      </c>
      <c r="I518">
        <v>4.7919999999999998</v>
      </c>
      <c r="J518">
        <v>-5.7000000000000002E-2</v>
      </c>
      <c r="K518">
        <v>24.6</v>
      </c>
      <c r="L518">
        <v>17</v>
      </c>
      <c r="M518">
        <v>50.5</v>
      </c>
      <c r="N518">
        <v>62.3</v>
      </c>
      <c r="O518">
        <v>34.1</v>
      </c>
      <c r="P518" t="s">
        <v>2501</v>
      </c>
      <c r="Q518">
        <v>-5.0000000000000001E-3</v>
      </c>
      <c r="R518">
        <v>3.0000000000000001E-3</v>
      </c>
    </row>
    <row r="519" spans="1:18" x14ac:dyDescent="0.2">
      <c r="A519" t="s">
        <v>2639</v>
      </c>
      <c r="B519" t="s">
        <v>34</v>
      </c>
      <c r="C519" t="s">
        <v>2117</v>
      </c>
      <c r="D519" t="s">
        <v>2117</v>
      </c>
      <c r="E519">
        <v>43</v>
      </c>
      <c r="F519">
        <v>5</v>
      </c>
      <c r="G519">
        <v>15.285</v>
      </c>
      <c r="H519">
        <v>0.214</v>
      </c>
      <c r="I519">
        <v>2.3450000000000002</v>
      </c>
      <c r="J519">
        <v>-0.113</v>
      </c>
      <c r="K519">
        <v>19.2</v>
      </c>
      <c r="L519">
        <v>40.799999999999997</v>
      </c>
      <c r="M519">
        <v>40.799999999999997</v>
      </c>
      <c r="N519">
        <v>22.5</v>
      </c>
      <c r="O519">
        <v>34.1</v>
      </c>
      <c r="P519" t="s">
        <v>2501</v>
      </c>
      <c r="Q519">
        <v>-3.0000000000000001E-3</v>
      </c>
      <c r="R519">
        <v>5.0000000000000001E-3</v>
      </c>
    </row>
    <row r="520" spans="1:18" x14ac:dyDescent="0.2">
      <c r="A520" t="s">
        <v>2640</v>
      </c>
      <c r="B520" t="s">
        <v>23</v>
      </c>
      <c r="C520" t="s">
        <v>2112</v>
      </c>
      <c r="D520" t="s">
        <v>2113</v>
      </c>
      <c r="E520">
        <v>43</v>
      </c>
      <c r="F520">
        <v>23</v>
      </c>
      <c r="G520">
        <v>9.2850000000000001</v>
      </c>
      <c r="H520">
        <v>0.313</v>
      </c>
      <c r="I520">
        <v>4.0739999999999998</v>
      </c>
      <c r="J520">
        <v>0.74199999999999999</v>
      </c>
      <c r="K520">
        <v>93.1</v>
      </c>
      <c r="L520">
        <v>11.3</v>
      </c>
      <c r="M520">
        <v>40</v>
      </c>
      <c r="N520">
        <v>52.3</v>
      </c>
      <c r="O520">
        <v>34</v>
      </c>
      <c r="P520" t="s">
        <v>2501</v>
      </c>
      <c r="Q520">
        <v>-5.0000000000000001E-3</v>
      </c>
      <c r="R520">
        <v>3.0000000000000001E-3</v>
      </c>
    </row>
    <row r="521" spans="1:18" x14ac:dyDescent="0.2">
      <c r="A521" t="s">
        <v>2641</v>
      </c>
      <c r="B521" t="s">
        <v>34</v>
      </c>
      <c r="C521" t="s">
        <v>2112</v>
      </c>
      <c r="D521" t="s">
        <v>2113</v>
      </c>
      <c r="E521">
        <v>46</v>
      </c>
      <c r="F521">
        <v>0</v>
      </c>
      <c r="G521">
        <v>10.64</v>
      </c>
      <c r="H521">
        <v>0.28899999999999998</v>
      </c>
      <c r="I521">
        <v>3.161</v>
      </c>
      <c r="J521">
        <v>0.122</v>
      </c>
      <c r="K521">
        <v>44.2</v>
      </c>
      <c r="L521">
        <v>28.9</v>
      </c>
      <c r="M521">
        <v>36.200000000000003</v>
      </c>
      <c r="N521">
        <v>38.9</v>
      </c>
      <c r="O521">
        <v>34</v>
      </c>
      <c r="P521" t="s">
        <v>2501</v>
      </c>
      <c r="Q521">
        <v>-5.0000000000000001E-3</v>
      </c>
      <c r="R521">
        <v>3.0000000000000001E-3</v>
      </c>
    </row>
    <row r="522" spans="1:18" x14ac:dyDescent="0.2">
      <c r="A522" t="s">
        <v>2642</v>
      </c>
      <c r="B522" t="s">
        <v>30</v>
      </c>
      <c r="C522" t="s">
        <v>2130</v>
      </c>
      <c r="D522" t="s">
        <v>2113</v>
      </c>
      <c r="E522">
        <v>15</v>
      </c>
      <c r="F522">
        <v>75</v>
      </c>
      <c r="G522">
        <v>10.958</v>
      </c>
      <c r="H522">
        <v>0.28000000000000003</v>
      </c>
      <c r="I522">
        <v>3.4750000000000001</v>
      </c>
      <c r="J522">
        <v>-0.23100000000000001</v>
      </c>
      <c r="K522">
        <v>14.1</v>
      </c>
      <c r="L522">
        <v>32.5</v>
      </c>
      <c r="M522">
        <v>34.9</v>
      </c>
      <c r="N522">
        <v>44.2</v>
      </c>
      <c r="O522">
        <v>34</v>
      </c>
      <c r="P522" t="s">
        <v>2501</v>
      </c>
      <c r="Q522">
        <v>-5.0000000000000001E-3</v>
      </c>
      <c r="R522">
        <v>3.0000000000000001E-3</v>
      </c>
    </row>
    <row r="523" spans="1:18" x14ac:dyDescent="0.2">
      <c r="A523" t="s">
        <v>2643</v>
      </c>
      <c r="B523" t="s">
        <v>48</v>
      </c>
      <c r="C523" t="s">
        <v>2117</v>
      </c>
      <c r="D523" t="s">
        <v>2117</v>
      </c>
      <c r="E523">
        <v>33</v>
      </c>
      <c r="F523">
        <v>81</v>
      </c>
      <c r="G523">
        <v>14.9</v>
      </c>
      <c r="H523">
        <v>0.218</v>
      </c>
      <c r="I523">
        <v>2.7949999999999999</v>
      </c>
      <c r="J523">
        <v>-9.7000000000000003E-2</v>
      </c>
      <c r="K523">
        <v>19.600000000000001</v>
      </c>
      <c r="L523">
        <v>34.6</v>
      </c>
      <c r="M523">
        <v>44.2</v>
      </c>
      <c r="N523">
        <v>31.7</v>
      </c>
      <c r="O523">
        <v>33.799999999999997</v>
      </c>
      <c r="P523" t="s">
        <v>2501</v>
      </c>
      <c r="Q523">
        <v>-3.0000000000000001E-3</v>
      </c>
      <c r="R523">
        <v>5.0000000000000001E-3</v>
      </c>
    </row>
    <row r="524" spans="1:18" x14ac:dyDescent="0.2">
      <c r="A524" t="s">
        <v>2644</v>
      </c>
      <c r="B524" t="s">
        <v>17</v>
      </c>
      <c r="C524" t="s">
        <v>2112</v>
      </c>
      <c r="D524" t="s">
        <v>2113</v>
      </c>
      <c r="E524">
        <v>47</v>
      </c>
      <c r="F524">
        <v>4</v>
      </c>
      <c r="G524">
        <v>11.678000000000001</v>
      </c>
      <c r="H524">
        <v>0.26100000000000001</v>
      </c>
      <c r="I524">
        <v>2.8170000000000002</v>
      </c>
      <c r="J524">
        <v>-0.51200000000000001</v>
      </c>
      <c r="K524">
        <v>4.2</v>
      </c>
      <c r="L524">
        <v>41</v>
      </c>
      <c r="M524">
        <v>30.3</v>
      </c>
      <c r="N524">
        <v>32.299999999999997</v>
      </c>
      <c r="O524">
        <v>33.6</v>
      </c>
      <c r="P524" t="s">
        <v>2501</v>
      </c>
      <c r="Q524">
        <v>-5.0000000000000001E-3</v>
      </c>
      <c r="R524">
        <v>3.0000000000000001E-3</v>
      </c>
    </row>
    <row r="525" spans="1:18" x14ac:dyDescent="0.2">
      <c r="A525" t="s">
        <v>2645</v>
      </c>
      <c r="B525" t="s">
        <v>384</v>
      </c>
      <c r="C525" t="s">
        <v>2117</v>
      </c>
      <c r="D525" t="s">
        <v>2117</v>
      </c>
      <c r="E525">
        <v>32</v>
      </c>
      <c r="F525">
        <v>76</v>
      </c>
      <c r="G525">
        <v>15.411</v>
      </c>
      <c r="H525">
        <v>0.21199999999999999</v>
      </c>
      <c r="I525">
        <v>2.121</v>
      </c>
      <c r="J525">
        <v>-0.22900000000000001</v>
      </c>
      <c r="K525">
        <v>11.9</v>
      </c>
      <c r="L525">
        <v>43.1</v>
      </c>
      <c r="M525">
        <v>40.4</v>
      </c>
      <c r="N525">
        <v>18.100000000000001</v>
      </c>
      <c r="O525">
        <v>33.299999999999997</v>
      </c>
      <c r="P525" t="s">
        <v>2501</v>
      </c>
      <c r="Q525">
        <v>-3.0000000000000001E-3</v>
      </c>
      <c r="R525">
        <v>5.0000000000000001E-3</v>
      </c>
    </row>
    <row r="526" spans="1:18" x14ac:dyDescent="0.2">
      <c r="A526" t="s">
        <v>2646</v>
      </c>
      <c r="B526" t="s">
        <v>16</v>
      </c>
      <c r="C526" t="s">
        <v>2112</v>
      </c>
      <c r="D526" t="s">
        <v>2113</v>
      </c>
      <c r="E526">
        <v>36</v>
      </c>
      <c r="F526">
        <v>74</v>
      </c>
      <c r="G526">
        <v>10.82</v>
      </c>
      <c r="H526">
        <v>0.254</v>
      </c>
      <c r="I526">
        <v>3.2050000000000001</v>
      </c>
      <c r="J526">
        <v>5.3999999999999999E-2</v>
      </c>
      <c r="K526">
        <v>36.6</v>
      </c>
      <c r="L526">
        <v>30.7</v>
      </c>
      <c r="M526">
        <v>29.1</v>
      </c>
      <c r="N526">
        <v>39.700000000000003</v>
      </c>
      <c r="O526">
        <v>33.299999999999997</v>
      </c>
      <c r="P526" t="s">
        <v>2501</v>
      </c>
      <c r="Q526">
        <v>-5.0000000000000001E-3</v>
      </c>
      <c r="R526">
        <v>3.0000000000000001E-3</v>
      </c>
    </row>
    <row r="527" spans="1:18" x14ac:dyDescent="0.2">
      <c r="A527" t="s">
        <v>2647</v>
      </c>
      <c r="B527" t="s">
        <v>32</v>
      </c>
      <c r="C527" t="s">
        <v>2130</v>
      </c>
      <c r="D527" t="s">
        <v>2113</v>
      </c>
      <c r="E527">
        <v>29</v>
      </c>
      <c r="F527">
        <v>30</v>
      </c>
      <c r="G527">
        <v>9.8819999999999997</v>
      </c>
      <c r="H527">
        <v>0.33700000000000002</v>
      </c>
      <c r="I527">
        <v>3.7450000000000001</v>
      </c>
      <c r="J527">
        <v>0.215</v>
      </c>
      <c r="K527">
        <v>53.9</v>
      </c>
      <c r="L527">
        <v>18.600000000000001</v>
      </c>
      <c r="M527">
        <v>44.4</v>
      </c>
      <c r="N527">
        <v>47.5</v>
      </c>
      <c r="O527">
        <v>33.200000000000003</v>
      </c>
      <c r="P527" t="s">
        <v>2501</v>
      </c>
      <c r="Q527">
        <v>-5.0000000000000001E-3</v>
      </c>
      <c r="R527">
        <v>3.0000000000000001E-3</v>
      </c>
    </row>
    <row r="528" spans="1:18" x14ac:dyDescent="0.2">
      <c r="A528" t="s">
        <v>2648</v>
      </c>
      <c r="B528" t="s">
        <v>21</v>
      </c>
      <c r="C528" t="s">
        <v>2112</v>
      </c>
      <c r="D528" t="s">
        <v>2113</v>
      </c>
      <c r="E528">
        <v>13</v>
      </c>
      <c r="F528">
        <v>0</v>
      </c>
      <c r="G528">
        <v>11.827999999999999</v>
      </c>
      <c r="H528">
        <v>0.23100000000000001</v>
      </c>
      <c r="I528">
        <v>2.6709999999999998</v>
      </c>
      <c r="J528">
        <v>-1.004</v>
      </c>
      <c r="K528">
        <v>0.8</v>
      </c>
      <c r="L528">
        <v>44.6</v>
      </c>
      <c r="M528">
        <v>23.9</v>
      </c>
      <c r="N528">
        <v>28.6</v>
      </c>
      <c r="O528">
        <v>33.1</v>
      </c>
      <c r="P528" t="s">
        <v>2501</v>
      </c>
      <c r="Q528">
        <v>-5.0000000000000001E-3</v>
      </c>
      <c r="R528">
        <v>3.0000000000000001E-3</v>
      </c>
    </row>
    <row r="529" spans="1:18" x14ac:dyDescent="0.2">
      <c r="A529" t="s">
        <v>2649</v>
      </c>
      <c r="B529" t="s">
        <v>12</v>
      </c>
      <c r="C529" t="s">
        <v>2112</v>
      </c>
      <c r="D529" t="s">
        <v>2113</v>
      </c>
      <c r="E529">
        <v>37</v>
      </c>
      <c r="F529">
        <v>67</v>
      </c>
      <c r="G529">
        <v>10.324999999999999</v>
      </c>
      <c r="H529">
        <v>0.32300000000000001</v>
      </c>
      <c r="I529">
        <v>3.9489999999999998</v>
      </c>
      <c r="J529">
        <v>-0.02</v>
      </c>
      <c r="K529">
        <v>27.3</v>
      </c>
      <c r="L529">
        <v>23</v>
      </c>
      <c r="M529">
        <v>41.8</v>
      </c>
      <c r="N529">
        <v>50.5</v>
      </c>
      <c r="O529">
        <v>33.1</v>
      </c>
      <c r="P529" t="s">
        <v>2501</v>
      </c>
      <c r="Q529">
        <v>-5.0000000000000001E-3</v>
      </c>
      <c r="R529">
        <v>3.0000000000000001E-3</v>
      </c>
    </row>
    <row r="530" spans="1:18" x14ac:dyDescent="0.2">
      <c r="A530" t="s">
        <v>2650</v>
      </c>
      <c r="B530" t="s">
        <v>381</v>
      </c>
      <c r="C530" t="s">
        <v>2117</v>
      </c>
      <c r="D530" t="s">
        <v>2117</v>
      </c>
      <c r="E530">
        <v>18</v>
      </c>
      <c r="F530">
        <v>31</v>
      </c>
      <c r="G530">
        <v>15.74</v>
      </c>
      <c r="H530">
        <v>0.16300000000000001</v>
      </c>
      <c r="I530">
        <v>2.0649999999999999</v>
      </c>
      <c r="J530">
        <v>-0.215</v>
      </c>
      <c r="K530">
        <v>14.2</v>
      </c>
      <c r="L530">
        <v>46.5</v>
      </c>
      <c r="M530">
        <v>26.2</v>
      </c>
      <c r="N530">
        <v>17.7</v>
      </c>
      <c r="O530">
        <v>33.1</v>
      </c>
      <c r="P530" t="s">
        <v>2501</v>
      </c>
      <c r="Q530">
        <v>-3.0000000000000001E-3</v>
      </c>
      <c r="R530">
        <v>5.0000000000000001E-3</v>
      </c>
    </row>
    <row r="531" spans="1:18" x14ac:dyDescent="0.2">
      <c r="A531" t="s">
        <v>2651</v>
      </c>
      <c r="B531" t="s">
        <v>37</v>
      </c>
      <c r="C531" t="s">
        <v>2117</v>
      </c>
      <c r="D531" t="s">
        <v>2117</v>
      </c>
      <c r="E531">
        <v>8</v>
      </c>
      <c r="F531">
        <v>0</v>
      </c>
      <c r="G531">
        <v>11.19</v>
      </c>
      <c r="H531">
        <v>0.375</v>
      </c>
      <c r="I531">
        <v>4.859</v>
      </c>
      <c r="J531">
        <v>7.8E-2</v>
      </c>
      <c r="K531">
        <v>43.5</v>
      </c>
      <c r="L531">
        <v>3.1</v>
      </c>
      <c r="M531">
        <v>75</v>
      </c>
      <c r="N531">
        <v>62.9</v>
      </c>
      <c r="O531">
        <v>32.9</v>
      </c>
      <c r="P531" t="s">
        <v>2501</v>
      </c>
      <c r="Q531">
        <v>-3.0000000000000001E-3</v>
      </c>
      <c r="R531">
        <v>5.0000000000000001E-3</v>
      </c>
    </row>
    <row r="532" spans="1:18" x14ac:dyDescent="0.2">
      <c r="A532" t="s">
        <v>2652</v>
      </c>
      <c r="B532" t="s">
        <v>384</v>
      </c>
      <c r="C532" t="s">
        <v>2117</v>
      </c>
      <c r="D532" t="s">
        <v>2117</v>
      </c>
      <c r="E532">
        <v>26</v>
      </c>
      <c r="F532">
        <v>76</v>
      </c>
      <c r="G532">
        <v>15.981999999999999</v>
      </c>
      <c r="H532">
        <v>0.159</v>
      </c>
      <c r="I532">
        <v>1.591</v>
      </c>
      <c r="J532">
        <v>-0.154</v>
      </c>
      <c r="K532">
        <v>16.7</v>
      </c>
      <c r="L532">
        <v>49.2</v>
      </c>
      <c r="M532">
        <v>23.8</v>
      </c>
      <c r="N532">
        <v>10.9</v>
      </c>
      <c r="O532">
        <v>32.6</v>
      </c>
      <c r="P532" t="s">
        <v>2501</v>
      </c>
      <c r="Q532">
        <v>-3.0000000000000001E-3</v>
      </c>
      <c r="R532">
        <v>5.0000000000000001E-3</v>
      </c>
    </row>
    <row r="533" spans="1:18" x14ac:dyDescent="0.2">
      <c r="A533" t="s">
        <v>2653</v>
      </c>
      <c r="B533" t="s">
        <v>22</v>
      </c>
      <c r="C533" t="s">
        <v>2117</v>
      </c>
      <c r="D533" t="s">
        <v>2117</v>
      </c>
      <c r="E533">
        <v>16</v>
      </c>
      <c r="F533">
        <v>64</v>
      </c>
      <c r="G533">
        <v>15.382999999999999</v>
      </c>
      <c r="H533">
        <v>0.11700000000000001</v>
      </c>
      <c r="I533">
        <v>1.841</v>
      </c>
      <c r="J533">
        <v>0.21</v>
      </c>
      <c r="K533">
        <v>60.6</v>
      </c>
      <c r="L533">
        <v>42.7</v>
      </c>
      <c r="M533">
        <v>10.8</v>
      </c>
      <c r="N533">
        <v>14</v>
      </c>
      <c r="O533">
        <v>32.5</v>
      </c>
      <c r="P533" t="s">
        <v>2501</v>
      </c>
      <c r="Q533">
        <v>-3.0000000000000001E-3</v>
      </c>
      <c r="R533">
        <v>5.0000000000000001E-3</v>
      </c>
    </row>
    <row r="534" spans="1:18" x14ac:dyDescent="0.2">
      <c r="A534" t="s">
        <v>2654</v>
      </c>
      <c r="B534" t="s">
        <v>37</v>
      </c>
      <c r="C534" t="s">
        <v>2117</v>
      </c>
      <c r="D534" t="s">
        <v>2117</v>
      </c>
      <c r="E534">
        <v>44</v>
      </c>
      <c r="F534">
        <v>66</v>
      </c>
      <c r="G534">
        <v>15.922000000000001</v>
      </c>
      <c r="H534">
        <v>0.13400000000000001</v>
      </c>
      <c r="I534">
        <v>1.736</v>
      </c>
      <c r="J534">
        <v>-6.2E-2</v>
      </c>
      <c r="K534">
        <v>27.9</v>
      </c>
      <c r="L534">
        <v>48.1</v>
      </c>
      <c r="M534">
        <v>16.5</v>
      </c>
      <c r="N534">
        <v>12.6</v>
      </c>
      <c r="O534">
        <v>32.5</v>
      </c>
      <c r="P534" t="s">
        <v>2501</v>
      </c>
      <c r="Q534">
        <v>-3.0000000000000001E-3</v>
      </c>
      <c r="R534">
        <v>5.0000000000000001E-3</v>
      </c>
    </row>
    <row r="535" spans="1:18" x14ac:dyDescent="0.2">
      <c r="A535" t="s">
        <v>2655</v>
      </c>
      <c r="B535" t="s">
        <v>23</v>
      </c>
      <c r="C535" t="s">
        <v>2117</v>
      </c>
      <c r="D535" t="s">
        <v>2117</v>
      </c>
      <c r="E535">
        <v>35</v>
      </c>
      <c r="F535">
        <v>0</v>
      </c>
      <c r="G535">
        <v>13.211</v>
      </c>
      <c r="H535">
        <v>0.314</v>
      </c>
      <c r="I535">
        <v>4.0869999999999997</v>
      </c>
      <c r="J535">
        <v>-0.24</v>
      </c>
      <c r="K535">
        <v>10.6</v>
      </c>
      <c r="L535">
        <v>16.899999999999999</v>
      </c>
      <c r="M535">
        <v>63.8</v>
      </c>
      <c r="N535">
        <v>52.8</v>
      </c>
      <c r="O535">
        <v>32.299999999999997</v>
      </c>
      <c r="P535" t="s">
        <v>2501</v>
      </c>
      <c r="Q535">
        <v>-3.0000000000000001E-3</v>
      </c>
      <c r="R535">
        <v>5.0000000000000001E-3</v>
      </c>
    </row>
    <row r="536" spans="1:18" x14ac:dyDescent="0.2">
      <c r="A536" t="s">
        <v>2656</v>
      </c>
      <c r="B536" t="s">
        <v>381</v>
      </c>
      <c r="C536" t="s">
        <v>2112</v>
      </c>
      <c r="D536" t="s">
        <v>2113</v>
      </c>
      <c r="E536">
        <v>8</v>
      </c>
      <c r="F536">
        <v>0</v>
      </c>
      <c r="G536">
        <v>9.6460000000000008</v>
      </c>
      <c r="H536">
        <v>0.375</v>
      </c>
      <c r="I536">
        <v>4.7380000000000004</v>
      </c>
      <c r="J536">
        <v>-0.33100000000000002</v>
      </c>
      <c r="K536">
        <v>8.9</v>
      </c>
      <c r="L536">
        <v>16.600000000000001</v>
      </c>
      <c r="M536">
        <v>50.1</v>
      </c>
      <c r="N536">
        <v>61.3</v>
      </c>
      <c r="O536">
        <v>32</v>
      </c>
      <c r="P536" t="s">
        <v>2501</v>
      </c>
      <c r="Q536">
        <v>-5.0000000000000001E-3</v>
      </c>
      <c r="R536">
        <v>3.0000000000000001E-3</v>
      </c>
    </row>
    <row r="537" spans="1:18" x14ac:dyDescent="0.2">
      <c r="A537" t="s">
        <v>2657</v>
      </c>
      <c r="B537" t="s">
        <v>20</v>
      </c>
      <c r="C537" t="s">
        <v>2117</v>
      </c>
      <c r="D537" t="s">
        <v>2117</v>
      </c>
      <c r="E537">
        <v>19</v>
      </c>
      <c r="F537">
        <v>14</v>
      </c>
      <c r="G537">
        <v>13.936</v>
      </c>
      <c r="H537">
        <v>0.26700000000000002</v>
      </c>
      <c r="I537">
        <v>3.3860000000000001</v>
      </c>
      <c r="J537">
        <v>-0.247</v>
      </c>
      <c r="K537">
        <v>9.6</v>
      </c>
      <c r="L537">
        <v>23.5</v>
      </c>
      <c r="M537">
        <v>57.7</v>
      </c>
      <c r="N537">
        <v>42.4</v>
      </c>
      <c r="O537">
        <v>31.9</v>
      </c>
      <c r="P537" t="s">
        <v>2501</v>
      </c>
      <c r="Q537">
        <v>-3.0000000000000001E-3</v>
      </c>
      <c r="R537">
        <v>5.0000000000000001E-3</v>
      </c>
    </row>
    <row r="538" spans="1:18" x14ac:dyDescent="0.2">
      <c r="A538" t="s">
        <v>2658</v>
      </c>
      <c r="B538" t="s">
        <v>382</v>
      </c>
      <c r="C538" t="s">
        <v>2130</v>
      </c>
      <c r="D538" t="s">
        <v>2113</v>
      </c>
      <c r="E538">
        <v>38</v>
      </c>
      <c r="F538">
        <v>78</v>
      </c>
      <c r="G538">
        <v>9.8650000000000002</v>
      </c>
      <c r="H538">
        <v>0.32900000000000001</v>
      </c>
      <c r="I538">
        <v>4.2690000000000001</v>
      </c>
      <c r="J538">
        <v>-1.4999999999999999E-2</v>
      </c>
      <c r="K538">
        <v>27.9</v>
      </c>
      <c r="L538">
        <v>17.8</v>
      </c>
      <c r="M538">
        <v>42.8</v>
      </c>
      <c r="N538">
        <v>55.2</v>
      </c>
      <c r="O538">
        <v>31.9</v>
      </c>
      <c r="P538" t="s">
        <v>2501</v>
      </c>
      <c r="Q538">
        <v>-5.0000000000000001E-3</v>
      </c>
      <c r="R538">
        <v>3.0000000000000001E-3</v>
      </c>
    </row>
    <row r="539" spans="1:18" x14ac:dyDescent="0.2">
      <c r="A539" t="s">
        <v>2659</v>
      </c>
      <c r="B539" t="s">
        <v>48</v>
      </c>
      <c r="C539" t="s">
        <v>2130</v>
      </c>
      <c r="D539" t="s">
        <v>2113</v>
      </c>
      <c r="E539">
        <v>38</v>
      </c>
      <c r="F539">
        <v>81</v>
      </c>
      <c r="G539">
        <v>10.496</v>
      </c>
      <c r="H539">
        <v>0.307</v>
      </c>
      <c r="I539">
        <v>3.93</v>
      </c>
      <c r="J539">
        <v>-0.60099999999999998</v>
      </c>
      <c r="K539">
        <v>3.1</v>
      </c>
      <c r="L539">
        <v>25.7</v>
      </c>
      <c r="M539">
        <v>38.799999999999997</v>
      </c>
      <c r="N539">
        <v>50.3</v>
      </c>
      <c r="O539">
        <v>31.5</v>
      </c>
      <c r="P539" t="s">
        <v>2501</v>
      </c>
      <c r="Q539">
        <v>-5.0000000000000001E-3</v>
      </c>
      <c r="R539">
        <v>3.0000000000000001E-3</v>
      </c>
    </row>
    <row r="540" spans="1:18" x14ac:dyDescent="0.2">
      <c r="A540" t="s">
        <v>2660</v>
      </c>
      <c r="B540" t="s">
        <v>13</v>
      </c>
      <c r="C540" t="s">
        <v>2130</v>
      </c>
      <c r="D540" t="s">
        <v>2113</v>
      </c>
      <c r="E540">
        <v>15</v>
      </c>
      <c r="F540">
        <v>0</v>
      </c>
      <c r="G540">
        <v>9.41</v>
      </c>
      <c r="H540">
        <v>0.26700000000000002</v>
      </c>
      <c r="I540">
        <v>3.4049999999999998</v>
      </c>
      <c r="J540">
        <v>0.71499999999999997</v>
      </c>
      <c r="K540">
        <v>92.6</v>
      </c>
      <c r="L540">
        <v>13.5</v>
      </c>
      <c r="M540">
        <v>31.5</v>
      </c>
      <c r="N540">
        <v>42.9</v>
      </c>
      <c r="O540">
        <v>31.5</v>
      </c>
      <c r="P540" t="s">
        <v>2501</v>
      </c>
      <c r="Q540">
        <v>-5.0000000000000001E-3</v>
      </c>
      <c r="R540">
        <v>3.0000000000000001E-3</v>
      </c>
    </row>
    <row r="541" spans="1:18" x14ac:dyDescent="0.2">
      <c r="A541" t="s">
        <v>2661</v>
      </c>
      <c r="B541" t="s">
        <v>30</v>
      </c>
      <c r="C541" t="s">
        <v>2123</v>
      </c>
      <c r="D541" t="s">
        <v>2113</v>
      </c>
      <c r="E541">
        <v>28</v>
      </c>
      <c r="F541">
        <v>26</v>
      </c>
      <c r="G541">
        <v>10.388999999999999</v>
      </c>
      <c r="H541">
        <v>0.26700000000000002</v>
      </c>
      <c r="I541">
        <v>3.3130000000000002</v>
      </c>
      <c r="J541">
        <v>0.13600000000000001</v>
      </c>
      <c r="K541">
        <v>45.3</v>
      </c>
      <c r="L541">
        <v>23.8</v>
      </c>
      <c r="M541">
        <v>31.7</v>
      </c>
      <c r="N541">
        <v>40.799999999999997</v>
      </c>
      <c r="O541">
        <v>31.4</v>
      </c>
      <c r="P541" t="s">
        <v>2501</v>
      </c>
      <c r="Q541">
        <v>-5.0000000000000001E-3</v>
      </c>
      <c r="R541">
        <v>3.0000000000000001E-3</v>
      </c>
    </row>
    <row r="542" spans="1:18" x14ac:dyDescent="0.2">
      <c r="A542" t="s">
        <v>2662</v>
      </c>
      <c r="B542" t="s">
        <v>15</v>
      </c>
      <c r="C542" t="s">
        <v>2117</v>
      </c>
      <c r="D542" t="s">
        <v>2117</v>
      </c>
      <c r="E542">
        <v>19</v>
      </c>
      <c r="F542">
        <v>70</v>
      </c>
      <c r="G542">
        <v>11.788</v>
      </c>
      <c r="H542">
        <v>0.36199999999999999</v>
      </c>
      <c r="I542">
        <v>4.3070000000000004</v>
      </c>
      <c r="J542">
        <v>-0.11899999999999999</v>
      </c>
      <c r="K542">
        <v>18.8</v>
      </c>
      <c r="L542">
        <v>8.1</v>
      </c>
      <c r="M542">
        <v>73.8</v>
      </c>
      <c r="N542">
        <v>55.6</v>
      </c>
      <c r="O542">
        <v>30.9</v>
      </c>
      <c r="P542" t="s">
        <v>2501</v>
      </c>
      <c r="Q542">
        <v>-3.0000000000000001E-3</v>
      </c>
      <c r="R542">
        <v>5.0000000000000001E-3</v>
      </c>
    </row>
    <row r="543" spans="1:18" x14ac:dyDescent="0.2">
      <c r="A543" t="s">
        <v>2663</v>
      </c>
      <c r="B543" t="s">
        <v>42</v>
      </c>
      <c r="C543" t="s">
        <v>2123</v>
      </c>
      <c r="D543" t="s">
        <v>2113</v>
      </c>
      <c r="E543">
        <v>35</v>
      </c>
      <c r="F543">
        <v>41</v>
      </c>
      <c r="G543">
        <v>9.8040000000000003</v>
      </c>
      <c r="H543">
        <v>0.24199999999999999</v>
      </c>
      <c r="I543">
        <v>2.9670000000000001</v>
      </c>
      <c r="J543">
        <v>0.79700000000000004</v>
      </c>
      <c r="K543">
        <v>94.7</v>
      </c>
      <c r="L543">
        <v>17.399999999999999</v>
      </c>
      <c r="M543">
        <v>26.1</v>
      </c>
      <c r="N543">
        <v>34.4</v>
      </c>
      <c r="O543">
        <v>30.7</v>
      </c>
      <c r="P543" t="s">
        <v>2501</v>
      </c>
      <c r="Q543">
        <v>-5.0000000000000001E-3</v>
      </c>
      <c r="R543">
        <v>3.0000000000000001E-3</v>
      </c>
    </row>
    <row r="544" spans="1:18" x14ac:dyDescent="0.2">
      <c r="A544" t="s">
        <v>2664</v>
      </c>
      <c r="B544" t="s">
        <v>10</v>
      </c>
      <c r="C544" t="s">
        <v>2117</v>
      </c>
      <c r="D544" t="s">
        <v>2117</v>
      </c>
      <c r="E544">
        <v>36</v>
      </c>
      <c r="F544">
        <v>76</v>
      </c>
      <c r="G544">
        <v>13.788</v>
      </c>
      <c r="H544">
        <v>0.216</v>
      </c>
      <c r="I544">
        <v>2.7330000000000001</v>
      </c>
      <c r="J544">
        <v>0.2</v>
      </c>
      <c r="K544">
        <v>58.1</v>
      </c>
      <c r="L544">
        <v>21.9</v>
      </c>
      <c r="M544">
        <v>41.9</v>
      </c>
      <c r="N544">
        <v>30.1</v>
      </c>
      <c r="O544">
        <v>30.6</v>
      </c>
      <c r="P544" t="s">
        <v>2501</v>
      </c>
      <c r="Q544">
        <v>-3.0000000000000001E-3</v>
      </c>
      <c r="R544">
        <v>5.0000000000000001E-3</v>
      </c>
    </row>
    <row r="545" spans="1:18" x14ac:dyDescent="0.2">
      <c r="A545" t="s">
        <v>2665</v>
      </c>
      <c r="B545" t="s">
        <v>35</v>
      </c>
      <c r="C545" t="s">
        <v>2130</v>
      </c>
      <c r="D545" t="s">
        <v>2113</v>
      </c>
      <c r="E545">
        <v>37</v>
      </c>
      <c r="F545">
        <v>6</v>
      </c>
      <c r="G545">
        <v>10.236000000000001</v>
      </c>
      <c r="H545">
        <v>0.27800000000000002</v>
      </c>
      <c r="I545">
        <v>3.8879999999999999</v>
      </c>
      <c r="J545">
        <v>-0.11700000000000001</v>
      </c>
      <c r="K545">
        <v>20.399999999999999</v>
      </c>
      <c r="L545">
        <v>21.6</v>
      </c>
      <c r="M545">
        <v>34.1</v>
      </c>
      <c r="N545">
        <v>49.5</v>
      </c>
      <c r="O545">
        <v>30.4</v>
      </c>
      <c r="P545" t="s">
        <v>2501</v>
      </c>
      <c r="Q545">
        <v>-5.0000000000000001E-3</v>
      </c>
      <c r="R545">
        <v>3.0000000000000001E-3</v>
      </c>
    </row>
    <row r="546" spans="1:18" x14ac:dyDescent="0.2">
      <c r="A546" t="s">
        <v>2666</v>
      </c>
      <c r="B546" t="s">
        <v>21</v>
      </c>
      <c r="C546" t="s">
        <v>2117</v>
      </c>
      <c r="D546" t="s">
        <v>2117</v>
      </c>
      <c r="E546">
        <v>11</v>
      </c>
      <c r="F546">
        <v>63</v>
      </c>
      <c r="G546">
        <v>14.705</v>
      </c>
      <c r="H546">
        <v>0.216</v>
      </c>
      <c r="I546">
        <v>2.4980000000000002</v>
      </c>
      <c r="J546">
        <v>-0.12</v>
      </c>
      <c r="K546">
        <v>18.5</v>
      </c>
      <c r="L546">
        <v>31.5</v>
      </c>
      <c r="M546">
        <v>41.5</v>
      </c>
      <c r="N546">
        <v>25.4</v>
      </c>
      <c r="O546">
        <v>30.2</v>
      </c>
      <c r="P546" t="s">
        <v>2501</v>
      </c>
      <c r="Q546">
        <v>-3.0000000000000001E-3</v>
      </c>
      <c r="R546">
        <v>5.0000000000000001E-3</v>
      </c>
    </row>
    <row r="547" spans="1:18" x14ac:dyDescent="0.2">
      <c r="A547" t="s">
        <v>2667</v>
      </c>
      <c r="B547" t="s">
        <v>15</v>
      </c>
      <c r="C547" t="s">
        <v>2130</v>
      </c>
      <c r="D547" t="s">
        <v>2113</v>
      </c>
      <c r="E547">
        <v>28</v>
      </c>
      <c r="F547">
        <v>12</v>
      </c>
      <c r="G547">
        <v>10.382999999999999</v>
      </c>
      <c r="H547">
        <v>0.20200000000000001</v>
      </c>
      <c r="I547">
        <v>2.4039999999999999</v>
      </c>
      <c r="J547">
        <v>1.1499999999999999</v>
      </c>
      <c r="K547">
        <v>99.2</v>
      </c>
      <c r="L547">
        <v>23.6</v>
      </c>
      <c r="M547">
        <v>17</v>
      </c>
      <c r="N547">
        <v>23.6</v>
      </c>
      <c r="O547">
        <v>30.2</v>
      </c>
      <c r="P547" t="s">
        <v>2501</v>
      </c>
      <c r="Q547">
        <v>-5.0000000000000001E-3</v>
      </c>
      <c r="R547">
        <v>3.0000000000000001E-3</v>
      </c>
    </row>
    <row r="548" spans="1:18" x14ac:dyDescent="0.2">
      <c r="A548" t="s">
        <v>2668</v>
      </c>
      <c r="B548" t="s">
        <v>39</v>
      </c>
      <c r="C548" t="s">
        <v>2112</v>
      </c>
      <c r="D548" t="s">
        <v>2113</v>
      </c>
      <c r="E548">
        <v>44</v>
      </c>
      <c r="F548">
        <v>50</v>
      </c>
      <c r="G548">
        <v>10.02</v>
      </c>
      <c r="H548">
        <v>0.25700000000000001</v>
      </c>
      <c r="I548">
        <v>2.9340000000000002</v>
      </c>
      <c r="J548">
        <v>0.439</v>
      </c>
      <c r="K548">
        <v>76</v>
      </c>
      <c r="L548">
        <v>19.2</v>
      </c>
      <c r="M548">
        <v>29.7</v>
      </c>
      <c r="N548">
        <v>34</v>
      </c>
      <c r="O548">
        <v>30.2</v>
      </c>
      <c r="P548" t="s">
        <v>2501</v>
      </c>
      <c r="Q548">
        <v>-5.0000000000000001E-3</v>
      </c>
      <c r="R548">
        <v>3.0000000000000001E-3</v>
      </c>
    </row>
    <row r="549" spans="1:18" x14ac:dyDescent="0.2">
      <c r="A549" t="s">
        <v>2669</v>
      </c>
      <c r="B549" t="s">
        <v>12</v>
      </c>
      <c r="C549" t="s">
        <v>2117</v>
      </c>
      <c r="D549" t="s">
        <v>2117</v>
      </c>
      <c r="E549">
        <v>32</v>
      </c>
      <c r="F549">
        <v>7</v>
      </c>
      <c r="G549">
        <v>13.242000000000001</v>
      </c>
      <c r="H549">
        <v>0.30199999999999999</v>
      </c>
      <c r="I549">
        <v>3.702</v>
      </c>
      <c r="J549">
        <v>-0.876</v>
      </c>
      <c r="K549">
        <v>0.8</v>
      </c>
      <c r="L549">
        <v>17.7</v>
      </c>
      <c r="M549">
        <v>62.3</v>
      </c>
      <c r="N549">
        <v>46.8</v>
      </c>
      <c r="O549">
        <v>30</v>
      </c>
      <c r="P549" t="s">
        <v>2501</v>
      </c>
      <c r="Q549">
        <v>-3.0000000000000001E-3</v>
      </c>
      <c r="R549">
        <v>5.0000000000000001E-3</v>
      </c>
    </row>
    <row r="550" spans="1:18" x14ac:dyDescent="0.2">
      <c r="A550" t="s">
        <v>2670</v>
      </c>
      <c r="B550" t="s">
        <v>7</v>
      </c>
      <c r="C550" t="s">
        <v>2112</v>
      </c>
      <c r="D550" t="s">
        <v>2113</v>
      </c>
      <c r="E550">
        <v>40</v>
      </c>
      <c r="F550">
        <v>57</v>
      </c>
      <c r="G550">
        <v>10.16</v>
      </c>
      <c r="H550">
        <v>0.29799999999999999</v>
      </c>
      <c r="I550">
        <v>3.5870000000000002</v>
      </c>
      <c r="J550">
        <v>-0.06</v>
      </c>
      <c r="K550">
        <v>24</v>
      </c>
      <c r="L550">
        <v>20.8</v>
      </c>
      <c r="M550">
        <v>37.6</v>
      </c>
      <c r="N550">
        <v>45.8</v>
      </c>
      <c r="O550">
        <v>29.9</v>
      </c>
      <c r="P550" t="s">
        <v>2501</v>
      </c>
      <c r="Q550">
        <v>-5.0000000000000001E-3</v>
      </c>
      <c r="R550">
        <v>3.0000000000000001E-3</v>
      </c>
    </row>
    <row r="551" spans="1:18" x14ac:dyDescent="0.2">
      <c r="A551" t="s">
        <v>2671</v>
      </c>
      <c r="B551" t="s">
        <v>22</v>
      </c>
      <c r="C551" t="s">
        <v>2130</v>
      </c>
      <c r="D551" t="s">
        <v>2113</v>
      </c>
      <c r="E551">
        <v>45</v>
      </c>
      <c r="F551">
        <v>31</v>
      </c>
      <c r="G551">
        <v>9.4109999999999996</v>
      </c>
      <c r="H551">
        <v>0.26400000000000001</v>
      </c>
      <c r="I551">
        <v>4.1420000000000003</v>
      </c>
      <c r="J551">
        <v>0.182</v>
      </c>
      <c r="K551">
        <v>50.3</v>
      </c>
      <c r="L551">
        <v>13.7</v>
      </c>
      <c r="M551">
        <v>30.9</v>
      </c>
      <c r="N551">
        <v>53.4</v>
      </c>
      <c r="O551">
        <v>29.9</v>
      </c>
      <c r="P551" t="s">
        <v>2501</v>
      </c>
      <c r="Q551">
        <v>-5.0000000000000001E-3</v>
      </c>
      <c r="R551">
        <v>3.0000000000000001E-3</v>
      </c>
    </row>
    <row r="552" spans="1:18" x14ac:dyDescent="0.2">
      <c r="A552" t="s">
        <v>2672</v>
      </c>
      <c r="B552" t="s">
        <v>17</v>
      </c>
      <c r="C552" t="s">
        <v>2112</v>
      </c>
      <c r="D552" t="s">
        <v>2113</v>
      </c>
      <c r="E552">
        <v>43</v>
      </c>
      <c r="F552">
        <v>81</v>
      </c>
      <c r="G552">
        <v>11.193</v>
      </c>
      <c r="H552">
        <v>0.23499999999999999</v>
      </c>
      <c r="I552">
        <v>2.54</v>
      </c>
      <c r="J552">
        <v>-0.14499999999999999</v>
      </c>
      <c r="K552">
        <v>18.600000000000001</v>
      </c>
      <c r="L552">
        <v>35.200000000000003</v>
      </c>
      <c r="M552">
        <v>24.4</v>
      </c>
      <c r="N552">
        <v>26.5</v>
      </c>
      <c r="O552">
        <v>29.7</v>
      </c>
      <c r="P552" t="s">
        <v>2501</v>
      </c>
      <c r="Q552">
        <v>-5.0000000000000001E-3</v>
      </c>
      <c r="R552">
        <v>3.0000000000000001E-3</v>
      </c>
    </row>
    <row r="553" spans="1:18" x14ac:dyDescent="0.2">
      <c r="A553" t="s">
        <v>2673</v>
      </c>
      <c r="B553" t="s">
        <v>14</v>
      </c>
      <c r="C553" t="s">
        <v>2112</v>
      </c>
      <c r="D553" t="s">
        <v>2113</v>
      </c>
      <c r="E553">
        <v>45</v>
      </c>
      <c r="F553">
        <v>25</v>
      </c>
      <c r="G553">
        <v>11.038</v>
      </c>
      <c r="H553">
        <v>0.22900000000000001</v>
      </c>
      <c r="I553">
        <v>2.9620000000000002</v>
      </c>
      <c r="J553">
        <v>-0.46</v>
      </c>
      <c r="K553">
        <v>5.3</v>
      </c>
      <c r="L553">
        <v>33.9</v>
      </c>
      <c r="M553">
        <v>23.4</v>
      </c>
      <c r="N553">
        <v>34.299999999999997</v>
      </c>
      <c r="O553">
        <v>29.6</v>
      </c>
      <c r="P553" t="s">
        <v>2501</v>
      </c>
      <c r="Q553">
        <v>-5.0000000000000001E-3</v>
      </c>
      <c r="R553">
        <v>3.0000000000000001E-3</v>
      </c>
    </row>
    <row r="554" spans="1:18" x14ac:dyDescent="0.2">
      <c r="A554" t="s">
        <v>2674</v>
      </c>
      <c r="B554" t="s">
        <v>7</v>
      </c>
      <c r="C554" t="s">
        <v>2112</v>
      </c>
      <c r="D554" t="s">
        <v>2113</v>
      </c>
      <c r="E554">
        <v>47</v>
      </c>
      <c r="F554">
        <v>61</v>
      </c>
      <c r="G554">
        <v>10.935</v>
      </c>
      <c r="H554">
        <v>0.22600000000000001</v>
      </c>
      <c r="I554">
        <v>2.7229999999999999</v>
      </c>
      <c r="J554">
        <v>-4.3999999999999997E-2</v>
      </c>
      <c r="K554">
        <v>25.7</v>
      </c>
      <c r="L554">
        <v>32.299999999999997</v>
      </c>
      <c r="M554">
        <v>22.6</v>
      </c>
      <c r="N554">
        <v>29.5</v>
      </c>
      <c r="O554">
        <v>29.5</v>
      </c>
      <c r="P554" t="s">
        <v>2501</v>
      </c>
      <c r="Q554">
        <v>-5.0000000000000001E-3</v>
      </c>
      <c r="R554">
        <v>3.0000000000000001E-3</v>
      </c>
    </row>
    <row r="555" spans="1:18" x14ac:dyDescent="0.2">
      <c r="A555" t="s">
        <v>2675</v>
      </c>
      <c r="B555" t="s">
        <v>25</v>
      </c>
      <c r="C555" t="s">
        <v>2130</v>
      </c>
      <c r="D555" t="s">
        <v>2113</v>
      </c>
      <c r="E555">
        <v>14</v>
      </c>
      <c r="F555">
        <v>53</v>
      </c>
      <c r="G555">
        <v>11.709</v>
      </c>
      <c r="H555">
        <v>0.22</v>
      </c>
      <c r="I555">
        <v>2.2999999999999998</v>
      </c>
      <c r="J555">
        <v>-0.69299999999999995</v>
      </c>
      <c r="K555">
        <v>2.2000000000000002</v>
      </c>
      <c r="L555">
        <v>41.6</v>
      </c>
      <c r="M555">
        <v>20.8</v>
      </c>
      <c r="N555">
        <v>21.2</v>
      </c>
      <c r="O555">
        <v>29.4</v>
      </c>
      <c r="P555" t="s">
        <v>2501</v>
      </c>
      <c r="Q555">
        <v>-5.0000000000000001E-3</v>
      </c>
      <c r="R555">
        <v>3.0000000000000001E-3</v>
      </c>
    </row>
    <row r="556" spans="1:18" x14ac:dyDescent="0.2">
      <c r="A556" t="s">
        <v>2676</v>
      </c>
      <c r="B556" t="s">
        <v>12</v>
      </c>
      <c r="C556" t="s">
        <v>2112</v>
      </c>
      <c r="D556" t="s">
        <v>2113</v>
      </c>
      <c r="E556">
        <v>26</v>
      </c>
      <c r="F556">
        <v>66</v>
      </c>
      <c r="G556">
        <v>10.391999999999999</v>
      </c>
      <c r="H556">
        <v>0.23599999999999999</v>
      </c>
      <c r="I556">
        <v>2.89</v>
      </c>
      <c r="J556">
        <v>0.21</v>
      </c>
      <c r="K556">
        <v>53.1</v>
      </c>
      <c r="L556">
        <v>24</v>
      </c>
      <c r="M556">
        <v>24.8</v>
      </c>
      <c r="N556">
        <v>33.4</v>
      </c>
      <c r="O556">
        <v>29.4</v>
      </c>
      <c r="P556" t="s">
        <v>2501</v>
      </c>
      <c r="Q556">
        <v>-5.0000000000000001E-3</v>
      </c>
      <c r="R556">
        <v>3.0000000000000001E-3</v>
      </c>
    </row>
    <row r="557" spans="1:18" x14ac:dyDescent="0.2">
      <c r="A557" t="s">
        <v>2677</v>
      </c>
      <c r="B557" t="s">
        <v>35</v>
      </c>
      <c r="C557" t="s">
        <v>2117</v>
      </c>
      <c r="D557" t="s">
        <v>2117</v>
      </c>
      <c r="E557">
        <v>22</v>
      </c>
      <c r="F557">
        <v>17</v>
      </c>
      <c r="G557">
        <v>13.571999999999999</v>
      </c>
      <c r="H557">
        <v>0.216</v>
      </c>
      <c r="I557">
        <v>3.032</v>
      </c>
      <c r="J557">
        <v>2.1999999999999999E-2</v>
      </c>
      <c r="K557">
        <v>36.200000000000003</v>
      </c>
      <c r="L557">
        <v>20.399999999999999</v>
      </c>
      <c r="M557">
        <v>43.1</v>
      </c>
      <c r="N557">
        <v>35.799999999999997</v>
      </c>
      <c r="O557">
        <v>29.2</v>
      </c>
      <c r="P557" t="s">
        <v>2501</v>
      </c>
      <c r="Q557">
        <v>-3.0000000000000001E-3</v>
      </c>
      <c r="R557">
        <v>5.0000000000000001E-3</v>
      </c>
    </row>
    <row r="558" spans="1:18" x14ac:dyDescent="0.2">
      <c r="A558" t="s">
        <v>2678</v>
      </c>
      <c r="B558" t="s">
        <v>21</v>
      </c>
      <c r="C558" t="s">
        <v>2117</v>
      </c>
      <c r="D558" t="s">
        <v>2117</v>
      </c>
      <c r="E558">
        <v>7</v>
      </c>
      <c r="F558">
        <v>6</v>
      </c>
      <c r="G558">
        <v>15.292999999999999</v>
      </c>
      <c r="H558">
        <v>0.14299999999999999</v>
      </c>
      <c r="I558">
        <v>1.6539999999999999</v>
      </c>
      <c r="J558">
        <v>-6.2E-2</v>
      </c>
      <c r="K558">
        <v>27.9</v>
      </c>
      <c r="L558">
        <v>41.2</v>
      </c>
      <c r="M558">
        <v>18.8</v>
      </c>
      <c r="N558">
        <v>11.4</v>
      </c>
      <c r="O558">
        <v>29</v>
      </c>
      <c r="P558" t="s">
        <v>2501</v>
      </c>
      <c r="Q558">
        <v>-3.0000000000000001E-3</v>
      </c>
      <c r="R558">
        <v>5.0000000000000001E-3</v>
      </c>
    </row>
    <row r="559" spans="1:18" x14ac:dyDescent="0.2">
      <c r="A559" t="s">
        <v>2679</v>
      </c>
      <c r="B559" t="s">
        <v>13</v>
      </c>
      <c r="C559" t="s">
        <v>2112</v>
      </c>
      <c r="D559" t="s">
        <v>2113</v>
      </c>
      <c r="E559">
        <v>26</v>
      </c>
      <c r="F559">
        <v>8</v>
      </c>
      <c r="G559">
        <v>9.9060000000000006</v>
      </c>
      <c r="H559">
        <v>0.308</v>
      </c>
      <c r="I559">
        <v>3.9289999999999998</v>
      </c>
      <c r="J559">
        <v>-0.26200000000000001</v>
      </c>
      <c r="K559">
        <v>12.1</v>
      </c>
      <c r="L559">
        <v>18.8</v>
      </c>
      <c r="M559">
        <v>39</v>
      </c>
      <c r="N559">
        <v>50.2</v>
      </c>
      <c r="O559">
        <v>29</v>
      </c>
      <c r="P559" t="s">
        <v>2501</v>
      </c>
      <c r="Q559">
        <v>-5.0000000000000001E-3</v>
      </c>
      <c r="R559">
        <v>3.0000000000000001E-3</v>
      </c>
    </row>
    <row r="560" spans="1:18" x14ac:dyDescent="0.2">
      <c r="A560" t="s">
        <v>2680</v>
      </c>
      <c r="B560" t="s">
        <v>34</v>
      </c>
      <c r="C560" t="s">
        <v>2117</v>
      </c>
      <c r="D560" t="s">
        <v>2117</v>
      </c>
      <c r="E560">
        <v>26</v>
      </c>
      <c r="F560">
        <v>38</v>
      </c>
      <c r="G560">
        <v>14.69</v>
      </c>
      <c r="H560">
        <v>0.17699999999999999</v>
      </c>
      <c r="I560">
        <v>1.9330000000000001</v>
      </c>
      <c r="J560">
        <v>0.124</v>
      </c>
      <c r="K560">
        <v>48.8</v>
      </c>
      <c r="L560">
        <v>31.2</v>
      </c>
      <c r="M560">
        <v>31.2</v>
      </c>
      <c r="N560">
        <v>15.4</v>
      </c>
      <c r="O560">
        <v>29</v>
      </c>
      <c r="P560" t="s">
        <v>2501</v>
      </c>
      <c r="Q560">
        <v>-3.0000000000000001E-3</v>
      </c>
      <c r="R560">
        <v>5.0000000000000001E-3</v>
      </c>
    </row>
    <row r="561" spans="1:18" x14ac:dyDescent="0.2">
      <c r="A561" t="s">
        <v>2681</v>
      </c>
      <c r="B561" t="s">
        <v>25</v>
      </c>
      <c r="C561" t="s">
        <v>2130</v>
      </c>
      <c r="D561" t="s">
        <v>2113</v>
      </c>
      <c r="E561">
        <v>44</v>
      </c>
      <c r="F561">
        <v>82</v>
      </c>
      <c r="G561">
        <v>10.475</v>
      </c>
      <c r="H561">
        <v>0.25600000000000001</v>
      </c>
      <c r="I561">
        <v>2.67</v>
      </c>
      <c r="J561">
        <v>0.122</v>
      </c>
      <c r="K561">
        <v>44</v>
      </c>
      <c r="L561">
        <v>25.5</v>
      </c>
      <c r="M561">
        <v>29.3</v>
      </c>
      <c r="N561">
        <v>28.5</v>
      </c>
      <c r="O561">
        <v>28.6</v>
      </c>
      <c r="P561" t="s">
        <v>2501</v>
      </c>
      <c r="Q561">
        <v>-5.0000000000000001E-3</v>
      </c>
      <c r="R561">
        <v>3.0000000000000001E-3</v>
      </c>
    </row>
    <row r="562" spans="1:18" x14ac:dyDescent="0.2">
      <c r="A562" t="s">
        <v>2682</v>
      </c>
      <c r="B562" t="s">
        <v>13</v>
      </c>
      <c r="C562" t="s">
        <v>2117</v>
      </c>
      <c r="D562" t="s">
        <v>2117</v>
      </c>
      <c r="E562">
        <v>42</v>
      </c>
      <c r="F562">
        <v>82</v>
      </c>
      <c r="G562">
        <v>14.683999999999999</v>
      </c>
      <c r="H562">
        <v>0.18099999999999999</v>
      </c>
      <c r="I562">
        <v>2.3140000000000001</v>
      </c>
      <c r="J562">
        <v>-5.7000000000000002E-2</v>
      </c>
      <c r="K562">
        <v>28.8</v>
      </c>
      <c r="L562">
        <v>30.8</v>
      </c>
      <c r="M562">
        <v>32.299999999999997</v>
      </c>
      <c r="N562">
        <v>21.7</v>
      </c>
      <c r="O562">
        <v>28.5</v>
      </c>
      <c r="P562" t="s">
        <v>2501</v>
      </c>
      <c r="Q562">
        <v>-3.0000000000000001E-3</v>
      </c>
      <c r="R562">
        <v>5.0000000000000001E-3</v>
      </c>
    </row>
    <row r="563" spans="1:18" x14ac:dyDescent="0.2">
      <c r="A563" t="s">
        <v>2683</v>
      </c>
      <c r="B563" t="s">
        <v>24</v>
      </c>
      <c r="C563" t="s">
        <v>2112</v>
      </c>
      <c r="D563" t="s">
        <v>2113</v>
      </c>
      <c r="E563">
        <v>32</v>
      </c>
      <c r="F563">
        <v>0</v>
      </c>
      <c r="G563">
        <v>8.9290000000000003</v>
      </c>
      <c r="H563">
        <v>0.34399999999999997</v>
      </c>
      <c r="I563">
        <v>3.5529999999999999</v>
      </c>
      <c r="J563">
        <v>0.22900000000000001</v>
      </c>
      <c r="K563">
        <v>54.3</v>
      </c>
      <c r="L563">
        <v>9.6999999999999993</v>
      </c>
      <c r="M563">
        <v>45.1</v>
      </c>
      <c r="N563">
        <v>45.3</v>
      </c>
      <c r="O563">
        <v>28.4</v>
      </c>
      <c r="P563" t="s">
        <v>2501</v>
      </c>
      <c r="Q563">
        <v>-5.0000000000000001E-3</v>
      </c>
      <c r="R563">
        <v>3.0000000000000001E-3</v>
      </c>
    </row>
    <row r="564" spans="1:18" x14ac:dyDescent="0.2">
      <c r="A564" t="s">
        <v>2684</v>
      </c>
      <c r="B564" t="s">
        <v>5</v>
      </c>
      <c r="C564" t="s">
        <v>2112</v>
      </c>
      <c r="D564" t="s">
        <v>2113</v>
      </c>
      <c r="E564">
        <v>24</v>
      </c>
      <c r="F564">
        <v>21</v>
      </c>
      <c r="G564">
        <v>10.635</v>
      </c>
      <c r="H564">
        <v>0.17799999999999999</v>
      </c>
      <c r="I564">
        <v>2.0830000000000002</v>
      </c>
      <c r="J564">
        <v>0.42299999999999999</v>
      </c>
      <c r="K564">
        <v>74.5</v>
      </c>
      <c r="L564">
        <v>28.5</v>
      </c>
      <c r="M564">
        <v>13.5</v>
      </c>
      <c r="N564">
        <v>18</v>
      </c>
      <c r="O564">
        <v>28.2</v>
      </c>
      <c r="P564" t="s">
        <v>2501</v>
      </c>
      <c r="Q564">
        <v>-5.0000000000000001E-3</v>
      </c>
      <c r="R564">
        <v>3.0000000000000001E-3</v>
      </c>
    </row>
    <row r="565" spans="1:18" x14ac:dyDescent="0.2">
      <c r="A565" t="s">
        <v>2685</v>
      </c>
      <c r="B565" t="s">
        <v>7</v>
      </c>
      <c r="C565" t="s">
        <v>2112</v>
      </c>
      <c r="D565" t="s">
        <v>2113</v>
      </c>
      <c r="E565">
        <v>47</v>
      </c>
      <c r="F565">
        <v>82</v>
      </c>
      <c r="G565">
        <v>10.616</v>
      </c>
      <c r="H565">
        <v>0.22800000000000001</v>
      </c>
      <c r="I565">
        <v>2.7490000000000001</v>
      </c>
      <c r="J565">
        <v>-2E-3</v>
      </c>
      <c r="K565">
        <v>29.1</v>
      </c>
      <c r="L565">
        <v>28.1</v>
      </c>
      <c r="M565">
        <v>23.2</v>
      </c>
      <c r="N565">
        <v>30.7</v>
      </c>
      <c r="O565">
        <v>28.1</v>
      </c>
      <c r="P565" t="s">
        <v>2501</v>
      </c>
      <c r="Q565">
        <v>-5.0000000000000001E-3</v>
      </c>
      <c r="R565">
        <v>3.0000000000000001E-3</v>
      </c>
    </row>
    <row r="566" spans="1:18" x14ac:dyDescent="0.2">
      <c r="A566" t="s">
        <v>2686</v>
      </c>
      <c r="B566" t="s">
        <v>35</v>
      </c>
      <c r="C566" t="s">
        <v>2130</v>
      </c>
      <c r="D566" t="s">
        <v>2113</v>
      </c>
      <c r="E566">
        <v>27</v>
      </c>
      <c r="F566">
        <v>71</v>
      </c>
      <c r="G566">
        <v>11.391999999999999</v>
      </c>
      <c r="H566">
        <v>0.13500000000000001</v>
      </c>
      <c r="I566">
        <v>1.893</v>
      </c>
      <c r="J566">
        <v>0.10100000000000001</v>
      </c>
      <c r="K566">
        <v>41.7</v>
      </c>
      <c r="L566">
        <v>38</v>
      </c>
      <c r="M566">
        <v>8.3000000000000007</v>
      </c>
      <c r="N566">
        <v>14.8</v>
      </c>
      <c r="O566">
        <v>28.1</v>
      </c>
      <c r="P566" t="s">
        <v>2501</v>
      </c>
      <c r="Q566">
        <v>-5.0000000000000001E-3</v>
      </c>
      <c r="R566">
        <v>3.0000000000000001E-3</v>
      </c>
    </row>
    <row r="567" spans="1:18" x14ac:dyDescent="0.2">
      <c r="A567" t="s">
        <v>2687</v>
      </c>
      <c r="B567" t="s">
        <v>30</v>
      </c>
      <c r="C567" t="s">
        <v>2112</v>
      </c>
      <c r="D567" t="s">
        <v>2113</v>
      </c>
      <c r="E567">
        <v>43</v>
      </c>
      <c r="F567">
        <v>77</v>
      </c>
      <c r="G567">
        <v>10.766</v>
      </c>
      <c r="H567">
        <v>0.20399999999999999</v>
      </c>
      <c r="I567">
        <v>2.536</v>
      </c>
      <c r="J567">
        <v>6.2E-2</v>
      </c>
      <c r="K567">
        <v>37.6</v>
      </c>
      <c r="L567">
        <v>30.3</v>
      </c>
      <c r="M567">
        <v>17.600000000000001</v>
      </c>
      <c r="N567">
        <v>26.2</v>
      </c>
      <c r="O567">
        <v>28.1</v>
      </c>
      <c r="P567" t="s">
        <v>2501</v>
      </c>
      <c r="Q567">
        <v>-5.0000000000000001E-3</v>
      </c>
      <c r="R567">
        <v>3.0000000000000001E-3</v>
      </c>
    </row>
    <row r="568" spans="1:18" x14ac:dyDescent="0.2">
      <c r="A568" t="s">
        <v>2688</v>
      </c>
      <c r="B568" t="s">
        <v>39</v>
      </c>
      <c r="C568" t="s">
        <v>2112</v>
      </c>
      <c r="D568" t="s">
        <v>2113</v>
      </c>
      <c r="E568">
        <v>31</v>
      </c>
      <c r="F568">
        <v>63</v>
      </c>
      <c r="G568">
        <v>10.452</v>
      </c>
      <c r="H568">
        <v>0.251</v>
      </c>
      <c r="I568">
        <v>2.8730000000000002</v>
      </c>
      <c r="J568">
        <v>-8.0000000000000002E-3</v>
      </c>
      <c r="K568">
        <v>28.5</v>
      </c>
      <c r="L568">
        <v>25.1</v>
      </c>
      <c r="M568">
        <v>28.9</v>
      </c>
      <c r="N568">
        <v>33.200000000000003</v>
      </c>
      <c r="O568">
        <v>28</v>
      </c>
      <c r="P568" t="s">
        <v>2501</v>
      </c>
      <c r="Q568">
        <v>-5.0000000000000001E-3</v>
      </c>
      <c r="R568">
        <v>3.0000000000000001E-3</v>
      </c>
    </row>
    <row r="569" spans="1:18" x14ac:dyDescent="0.2">
      <c r="A569" t="s">
        <v>2689</v>
      </c>
      <c r="B569" t="s">
        <v>21</v>
      </c>
      <c r="C569" t="s">
        <v>2112</v>
      </c>
      <c r="D569" t="s">
        <v>2113</v>
      </c>
      <c r="E569">
        <v>45</v>
      </c>
      <c r="F569">
        <v>31</v>
      </c>
      <c r="G569">
        <v>10.856999999999999</v>
      </c>
      <c r="H569">
        <v>0.22700000000000001</v>
      </c>
      <c r="I569">
        <v>2.633</v>
      </c>
      <c r="J569">
        <v>-0.16900000000000001</v>
      </c>
      <c r="K569">
        <v>17.2</v>
      </c>
      <c r="L569">
        <v>31.5</v>
      </c>
      <c r="M569">
        <v>23</v>
      </c>
      <c r="N569">
        <v>27.9</v>
      </c>
      <c r="O569">
        <v>27.9</v>
      </c>
      <c r="P569" t="s">
        <v>2501</v>
      </c>
      <c r="Q569">
        <v>-5.0000000000000001E-3</v>
      </c>
      <c r="R569">
        <v>3.0000000000000001E-3</v>
      </c>
    </row>
    <row r="570" spans="1:18" x14ac:dyDescent="0.2">
      <c r="A570" t="s">
        <v>2690</v>
      </c>
      <c r="B570" t="s">
        <v>19</v>
      </c>
      <c r="C570" t="s">
        <v>2117</v>
      </c>
      <c r="D570" t="s">
        <v>2117</v>
      </c>
      <c r="E570">
        <v>36</v>
      </c>
      <c r="F570">
        <v>56</v>
      </c>
      <c r="G570">
        <v>14.241</v>
      </c>
      <c r="H570">
        <v>0.20200000000000001</v>
      </c>
      <c r="I570">
        <v>2.2160000000000002</v>
      </c>
      <c r="J570">
        <v>2.5999999999999999E-2</v>
      </c>
      <c r="K570">
        <v>36.9</v>
      </c>
      <c r="L570">
        <v>26.9</v>
      </c>
      <c r="M570">
        <v>36.5</v>
      </c>
      <c r="N570">
        <v>20.5</v>
      </c>
      <c r="O570">
        <v>27.8</v>
      </c>
      <c r="P570" t="s">
        <v>2501</v>
      </c>
      <c r="Q570">
        <v>-3.0000000000000001E-3</v>
      </c>
      <c r="R570">
        <v>5.0000000000000001E-3</v>
      </c>
    </row>
    <row r="571" spans="1:18" x14ac:dyDescent="0.2">
      <c r="A571" t="s">
        <v>2691</v>
      </c>
      <c r="B571" t="s">
        <v>34</v>
      </c>
      <c r="C571" t="s">
        <v>2117</v>
      </c>
      <c r="D571" t="s">
        <v>2117</v>
      </c>
      <c r="E571">
        <v>11</v>
      </c>
      <c r="F571">
        <v>12</v>
      </c>
      <c r="G571">
        <v>12.234999999999999</v>
      </c>
      <c r="H571">
        <v>0.247</v>
      </c>
      <c r="I571">
        <v>2.706</v>
      </c>
      <c r="J571">
        <v>0.33300000000000002</v>
      </c>
      <c r="K571">
        <v>74.599999999999994</v>
      </c>
      <c r="L571">
        <v>10.4</v>
      </c>
      <c r="M571">
        <v>51.5</v>
      </c>
      <c r="N571">
        <v>29.3</v>
      </c>
      <c r="O571">
        <v>27.7</v>
      </c>
      <c r="P571" t="s">
        <v>2501</v>
      </c>
      <c r="Q571">
        <v>-3.0000000000000001E-3</v>
      </c>
      <c r="R571">
        <v>5.0000000000000001E-3</v>
      </c>
    </row>
    <row r="572" spans="1:18" x14ac:dyDescent="0.2">
      <c r="A572" t="s">
        <v>2692</v>
      </c>
      <c r="B572" t="s">
        <v>384</v>
      </c>
      <c r="C572" t="s">
        <v>2130</v>
      </c>
      <c r="D572" t="s">
        <v>2113</v>
      </c>
      <c r="E572">
        <v>9</v>
      </c>
      <c r="F572">
        <v>0</v>
      </c>
      <c r="G572">
        <v>8.1910000000000007</v>
      </c>
      <c r="H572">
        <v>0.33300000000000002</v>
      </c>
      <c r="I572">
        <v>3.3279999999999998</v>
      </c>
      <c r="J572">
        <v>0.54700000000000004</v>
      </c>
      <c r="K572">
        <v>84.6</v>
      </c>
      <c r="L572">
        <v>4.5999999999999996</v>
      </c>
      <c r="M572">
        <v>43.6</v>
      </c>
      <c r="N572">
        <v>41.3</v>
      </c>
      <c r="O572">
        <v>27.7</v>
      </c>
      <c r="P572" t="s">
        <v>2501</v>
      </c>
      <c r="Q572">
        <v>-5.0000000000000001E-3</v>
      </c>
      <c r="R572">
        <v>3.0000000000000001E-3</v>
      </c>
    </row>
    <row r="573" spans="1:18" x14ac:dyDescent="0.2">
      <c r="A573" t="s">
        <v>2693</v>
      </c>
      <c r="B573" t="s">
        <v>21</v>
      </c>
      <c r="C573" t="s">
        <v>2123</v>
      </c>
      <c r="D573" t="s">
        <v>2113</v>
      </c>
      <c r="E573">
        <v>13</v>
      </c>
      <c r="F573">
        <v>28</v>
      </c>
      <c r="G573">
        <v>10.544</v>
      </c>
      <c r="H573">
        <v>0.22500000000000001</v>
      </c>
      <c r="I573">
        <v>2.6030000000000002</v>
      </c>
      <c r="J573">
        <v>6.4000000000000001E-2</v>
      </c>
      <c r="K573">
        <v>37.799999999999997</v>
      </c>
      <c r="L573">
        <v>26.9</v>
      </c>
      <c r="M573">
        <v>22</v>
      </c>
      <c r="N573">
        <v>27.5</v>
      </c>
      <c r="O573">
        <v>27.4</v>
      </c>
      <c r="P573" t="s">
        <v>2501</v>
      </c>
      <c r="Q573">
        <v>-5.0000000000000001E-3</v>
      </c>
      <c r="R573">
        <v>3.0000000000000001E-3</v>
      </c>
    </row>
    <row r="574" spans="1:18" x14ac:dyDescent="0.2">
      <c r="A574" t="s">
        <v>2694</v>
      </c>
      <c r="B574" t="s">
        <v>15</v>
      </c>
      <c r="C574" t="s">
        <v>2112</v>
      </c>
      <c r="D574" t="s">
        <v>2113</v>
      </c>
      <c r="E574">
        <v>46</v>
      </c>
      <c r="F574">
        <v>82</v>
      </c>
      <c r="G574">
        <v>11.052</v>
      </c>
      <c r="H574">
        <v>0.20699999999999999</v>
      </c>
      <c r="I574">
        <v>2.4660000000000002</v>
      </c>
      <c r="J574">
        <v>-0.24399999999999999</v>
      </c>
      <c r="K574">
        <v>13.7</v>
      </c>
      <c r="L574">
        <v>34.1</v>
      </c>
      <c r="M574">
        <v>18.2</v>
      </c>
      <c r="N574">
        <v>24.8</v>
      </c>
      <c r="O574">
        <v>27.4</v>
      </c>
      <c r="P574" t="s">
        <v>2501</v>
      </c>
      <c r="Q574">
        <v>-5.0000000000000001E-3</v>
      </c>
      <c r="R574">
        <v>3.0000000000000001E-3</v>
      </c>
    </row>
    <row r="575" spans="1:18" x14ac:dyDescent="0.2">
      <c r="A575" t="s">
        <v>2695</v>
      </c>
      <c r="B575" t="s">
        <v>35</v>
      </c>
      <c r="C575" t="s">
        <v>2112</v>
      </c>
      <c r="D575" t="s">
        <v>2113</v>
      </c>
      <c r="E575">
        <v>45</v>
      </c>
      <c r="F575">
        <v>74</v>
      </c>
      <c r="G575">
        <v>11.385</v>
      </c>
      <c r="H575">
        <v>0.16800000000000001</v>
      </c>
      <c r="I575">
        <v>2.3490000000000002</v>
      </c>
      <c r="J575">
        <v>-0.33400000000000002</v>
      </c>
      <c r="K575">
        <v>8.6999999999999993</v>
      </c>
      <c r="L575">
        <v>37.799999999999997</v>
      </c>
      <c r="M575">
        <v>12.5</v>
      </c>
      <c r="N575">
        <v>22.6</v>
      </c>
      <c r="O575">
        <v>27.3</v>
      </c>
      <c r="P575" t="s">
        <v>2501</v>
      </c>
      <c r="Q575">
        <v>-5.0000000000000001E-3</v>
      </c>
      <c r="R575">
        <v>3.0000000000000001E-3</v>
      </c>
    </row>
    <row r="576" spans="1:18" x14ac:dyDescent="0.2">
      <c r="A576" t="s">
        <v>2696</v>
      </c>
      <c r="B576" t="s">
        <v>30</v>
      </c>
      <c r="C576" t="s">
        <v>2130</v>
      </c>
      <c r="D576" t="s">
        <v>2113</v>
      </c>
      <c r="E576">
        <v>9</v>
      </c>
      <c r="F576">
        <v>0</v>
      </c>
      <c r="G576">
        <v>10.840999999999999</v>
      </c>
      <c r="H576">
        <v>0.111</v>
      </c>
      <c r="I576">
        <v>1.379</v>
      </c>
      <c r="J576">
        <v>0.64900000000000002</v>
      </c>
      <c r="K576">
        <v>90.1</v>
      </c>
      <c r="L576">
        <v>31.3</v>
      </c>
      <c r="M576">
        <v>5.6</v>
      </c>
      <c r="N576">
        <v>7.2</v>
      </c>
      <c r="O576">
        <v>27.3</v>
      </c>
      <c r="P576" t="s">
        <v>2501</v>
      </c>
      <c r="Q576">
        <v>-5.0000000000000001E-3</v>
      </c>
      <c r="R576">
        <v>3.0000000000000001E-3</v>
      </c>
    </row>
    <row r="577" spans="1:18" x14ac:dyDescent="0.2">
      <c r="A577" t="s">
        <v>2697</v>
      </c>
      <c r="B577" t="s">
        <v>14</v>
      </c>
      <c r="C577" t="s">
        <v>2117</v>
      </c>
      <c r="D577" t="s">
        <v>2117</v>
      </c>
      <c r="E577">
        <v>43</v>
      </c>
      <c r="F577">
        <v>32</v>
      </c>
      <c r="G577">
        <v>13.446999999999999</v>
      </c>
      <c r="H577">
        <v>0.20499999999999999</v>
      </c>
      <c r="I577">
        <v>2.661</v>
      </c>
      <c r="J577">
        <v>0.12</v>
      </c>
      <c r="K577">
        <v>48.5</v>
      </c>
      <c r="L577">
        <v>19.2</v>
      </c>
      <c r="M577">
        <v>37.299999999999997</v>
      </c>
      <c r="N577">
        <v>28.3</v>
      </c>
      <c r="O577">
        <v>27.1</v>
      </c>
      <c r="P577" t="s">
        <v>2501</v>
      </c>
      <c r="Q577">
        <v>-3.0000000000000001E-3</v>
      </c>
      <c r="R577">
        <v>5.0000000000000001E-3</v>
      </c>
    </row>
    <row r="578" spans="1:18" x14ac:dyDescent="0.2">
      <c r="A578" t="s">
        <v>2698</v>
      </c>
      <c r="B578" t="s">
        <v>21</v>
      </c>
      <c r="C578" t="s">
        <v>2117</v>
      </c>
      <c r="D578" t="s">
        <v>2117</v>
      </c>
      <c r="E578">
        <v>9</v>
      </c>
      <c r="F578">
        <v>0</v>
      </c>
      <c r="G578">
        <v>15.12</v>
      </c>
      <c r="H578">
        <v>0.111</v>
      </c>
      <c r="I578">
        <v>1.286</v>
      </c>
      <c r="J578">
        <v>0.19</v>
      </c>
      <c r="K578">
        <v>55.8</v>
      </c>
      <c r="L578">
        <v>37.299999999999997</v>
      </c>
      <c r="M578">
        <v>9.1999999999999993</v>
      </c>
      <c r="N578">
        <v>6.1</v>
      </c>
      <c r="O578">
        <v>27.1</v>
      </c>
      <c r="P578" t="s">
        <v>2501</v>
      </c>
      <c r="Q578">
        <v>-3.0000000000000001E-3</v>
      </c>
      <c r="R578">
        <v>5.0000000000000001E-3</v>
      </c>
    </row>
    <row r="579" spans="1:18" x14ac:dyDescent="0.2">
      <c r="A579" t="s">
        <v>2699</v>
      </c>
      <c r="B579" t="s">
        <v>37</v>
      </c>
      <c r="C579" t="s">
        <v>2130</v>
      </c>
      <c r="D579" t="s">
        <v>2113</v>
      </c>
      <c r="E579">
        <v>24</v>
      </c>
      <c r="F579">
        <v>77</v>
      </c>
      <c r="G579">
        <v>9.4280000000000008</v>
      </c>
      <c r="H579">
        <v>0.24199999999999999</v>
      </c>
      <c r="I579">
        <v>3.137</v>
      </c>
      <c r="J579">
        <v>0.34200000000000003</v>
      </c>
      <c r="K579">
        <v>65.5</v>
      </c>
      <c r="L579">
        <v>14.1</v>
      </c>
      <c r="M579">
        <v>25.9</v>
      </c>
      <c r="N579">
        <v>38.5</v>
      </c>
      <c r="O579">
        <v>27.1</v>
      </c>
      <c r="P579" t="s">
        <v>2501</v>
      </c>
      <c r="Q579">
        <v>-5.0000000000000001E-3</v>
      </c>
      <c r="R579">
        <v>3.0000000000000001E-3</v>
      </c>
    </row>
    <row r="580" spans="1:18" x14ac:dyDescent="0.2">
      <c r="A580" t="s">
        <v>2700</v>
      </c>
      <c r="B580" t="s">
        <v>15</v>
      </c>
      <c r="C580" t="s">
        <v>2117</v>
      </c>
      <c r="D580" t="s">
        <v>2117</v>
      </c>
      <c r="E580">
        <v>5</v>
      </c>
      <c r="F580">
        <v>15</v>
      </c>
      <c r="G580">
        <v>14.64</v>
      </c>
      <c r="H580">
        <v>0.19900000000000001</v>
      </c>
      <c r="I580">
        <v>2.3719999999999999</v>
      </c>
      <c r="J580">
        <v>-0.26400000000000001</v>
      </c>
      <c r="K580">
        <v>8.5</v>
      </c>
      <c r="L580">
        <v>30.4</v>
      </c>
      <c r="M580">
        <v>35.4</v>
      </c>
      <c r="N580">
        <v>22.9</v>
      </c>
      <c r="O580">
        <v>27.1</v>
      </c>
      <c r="P580" t="s">
        <v>2501</v>
      </c>
      <c r="Q580">
        <v>-3.0000000000000001E-3</v>
      </c>
      <c r="R580">
        <v>5.0000000000000001E-3</v>
      </c>
    </row>
    <row r="581" spans="1:18" x14ac:dyDescent="0.2">
      <c r="A581" t="s">
        <v>2701</v>
      </c>
      <c r="B581" t="s">
        <v>49</v>
      </c>
      <c r="C581" t="s">
        <v>2117</v>
      </c>
      <c r="D581" t="s">
        <v>2117</v>
      </c>
      <c r="E581">
        <v>35</v>
      </c>
      <c r="F581">
        <v>82</v>
      </c>
      <c r="G581">
        <v>13.585000000000001</v>
      </c>
      <c r="H581">
        <v>0.21</v>
      </c>
      <c r="I581">
        <v>2.411</v>
      </c>
      <c r="J581">
        <v>0.11899999999999999</v>
      </c>
      <c r="K581">
        <v>48.1</v>
      </c>
      <c r="L581">
        <v>20.8</v>
      </c>
      <c r="M581">
        <v>39.200000000000003</v>
      </c>
      <c r="N581">
        <v>23.8</v>
      </c>
      <c r="O581">
        <v>27</v>
      </c>
      <c r="P581" t="s">
        <v>2501</v>
      </c>
      <c r="Q581">
        <v>-3.0000000000000001E-3</v>
      </c>
      <c r="R581">
        <v>5.0000000000000001E-3</v>
      </c>
    </row>
    <row r="582" spans="1:18" x14ac:dyDescent="0.2">
      <c r="A582" t="s">
        <v>2702</v>
      </c>
      <c r="B582" t="s">
        <v>30</v>
      </c>
      <c r="C582" t="s">
        <v>2112</v>
      </c>
      <c r="D582" t="s">
        <v>2113</v>
      </c>
      <c r="E582">
        <v>28</v>
      </c>
      <c r="F582">
        <v>0</v>
      </c>
      <c r="G582">
        <v>9.4890000000000008</v>
      </c>
      <c r="H582">
        <v>0.25</v>
      </c>
      <c r="I582">
        <v>3.1030000000000002</v>
      </c>
      <c r="J582">
        <v>0.25800000000000001</v>
      </c>
      <c r="K582">
        <v>56.6</v>
      </c>
      <c r="L582">
        <v>15.6</v>
      </c>
      <c r="M582">
        <v>28.1</v>
      </c>
      <c r="N582">
        <v>37.200000000000003</v>
      </c>
      <c r="O582">
        <v>27</v>
      </c>
      <c r="P582" t="s">
        <v>2501</v>
      </c>
      <c r="Q582">
        <v>-5.0000000000000001E-3</v>
      </c>
      <c r="R582">
        <v>3.0000000000000001E-3</v>
      </c>
    </row>
    <row r="583" spans="1:18" x14ac:dyDescent="0.2">
      <c r="A583" t="s">
        <v>2703</v>
      </c>
      <c r="B583" t="s">
        <v>21</v>
      </c>
      <c r="C583" t="s">
        <v>2112</v>
      </c>
      <c r="D583" t="s">
        <v>2113</v>
      </c>
      <c r="E583">
        <v>32</v>
      </c>
      <c r="F583">
        <v>79</v>
      </c>
      <c r="G583">
        <v>10.404</v>
      </c>
      <c r="H583">
        <v>0.224</v>
      </c>
      <c r="I583">
        <v>2.5979999999999999</v>
      </c>
      <c r="J583">
        <v>0.14399999999999999</v>
      </c>
      <c r="K583">
        <v>46.5</v>
      </c>
      <c r="L583">
        <v>24.2</v>
      </c>
      <c r="M583">
        <v>21.8</v>
      </c>
      <c r="N583">
        <v>27.3</v>
      </c>
      <c r="O583">
        <v>26.9</v>
      </c>
      <c r="P583" t="s">
        <v>2501</v>
      </c>
      <c r="Q583">
        <v>-5.0000000000000001E-3</v>
      </c>
      <c r="R583">
        <v>3.0000000000000001E-3</v>
      </c>
    </row>
    <row r="584" spans="1:18" x14ac:dyDescent="0.2">
      <c r="A584" t="s">
        <v>2704</v>
      </c>
      <c r="B584" t="s">
        <v>35</v>
      </c>
      <c r="C584" t="s">
        <v>2112</v>
      </c>
      <c r="D584" t="s">
        <v>2113</v>
      </c>
      <c r="E584">
        <v>36</v>
      </c>
      <c r="F584">
        <v>39</v>
      </c>
      <c r="G584">
        <v>10.404</v>
      </c>
      <c r="H584">
        <v>0.215</v>
      </c>
      <c r="I584">
        <v>3.0179999999999998</v>
      </c>
      <c r="J584">
        <v>-3.6999999999999998E-2</v>
      </c>
      <c r="K584">
        <v>26.5</v>
      </c>
      <c r="L584">
        <v>24.4</v>
      </c>
      <c r="M584">
        <v>19.600000000000001</v>
      </c>
      <c r="N584">
        <v>35.5</v>
      </c>
      <c r="O584">
        <v>26.7</v>
      </c>
      <c r="P584" t="s">
        <v>2501</v>
      </c>
      <c r="Q584">
        <v>-5.0000000000000001E-3</v>
      </c>
      <c r="R584">
        <v>3.0000000000000001E-3</v>
      </c>
    </row>
    <row r="585" spans="1:18" x14ac:dyDescent="0.2">
      <c r="A585" t="s">
        <v>2705</v>
      </c>
      <c r="B585" t="s">
        <v>34</v>
      </c>
      <c r="C585" t="s">
        <v>2117</v>
      </c>
      <c r="D585" t="s">
        <v>2117</v>
      </c>
      <c r="E585">
        <v>34</v>
      </c>
      <c r="F585">
        <v>80</v>
      </c>
      <c r="G585">
        <v>14.718</v>
      </c>
      <c r="H585">
        <v>0.187</v>
      </c>
      <c r="I585">
        <v>2.0489999999999999</v>
      </c>
      <c r="J585">
        <v>-0.214</v>
      </c>
      <c r="K585">
        <v>14.6</v>
      </c>
      <c r="L585">
        <v>31.9</v>
      </c>
      <c r="M585">
        <v>32.700000000000003</v>
      </c>
      <c r="N585">
        <v>17.399999999999999</v>
      </c>
      <c r="O585">
        <v>26.7</v>
      </c>
      <c r="P585" t="s">
        <v>2501</v>
      </c>
      <c r="Q585">
        <v>-3.0000000000000001E-3</v>
      </c>
      <c r="R585">
        <v>5.0000000000000001E-3</v>
      </c>
    </row>
    <row r="586" spans="1:18" x14ac:dyDescent="0.2">
      <c r="A586" t="s">
        <v>2706</v>
      </c>
      <c r="B586" t="s">
        <v>42</v>
      </c>
      <c r="C586" t="s">
        <v>2117</v>
      </c>
      <c r="D586" t="s">
        <v>2117</v>
      </c>
      <c r="E586">
        <v>28</v>
      </c>
      <c r="F586">
        <v>18</v>
      </c>
      <c r="G586">
        <v>14.224</v>
      </c>
      <c r="H586">
        <v>0.14799999999999999</v>
      </c>
      <c r="I586">
        <v>1.8089999999999999</v>
      </c>
      <c r="J586">
        <v>0.27100000000000002</v>
      </c>
      <c r="K586">
        <v>68.099999999999994</v>
      </c>
      <c r="L586">
        <v>26.5</v>
      </c>
      <c r="M586">
        <v>20.399999999999999</v>
      </c>
      <c r="N586">
        <v>13.5</v>
      </c>
      <c r="O586">
        <v>26.5</v>
      </c>
      <c r="P586" t="s">
        <v>2501</v>
      </c>
      <c r="Q586">
        <v>-3.0000000000000001E-3</v>
      </c>
      <c r="R586">
        <v>5.0000000000000001E-3</v>
      </c>
    </row>
    <row r="587" spans="1:18" x14ac:dyDescent="0.2">
      <c r="A587" t="s">
        <v>2707</v>
      </c>
      <c r="B587" t="s">
        <v>16</v>
      </c>
      <c r="C587" t="s">
        <v>2130</v>
      </c>
      <c r="D587" t="s">
        <v>2113</v>
      </c>
      <c r="E587">
        <v>31</v>
      </c>
      <c r="F587">
        <v>22</v>
      </c>
      <c r="G587">
        <v>10.111000000000001</v>
      </c>
      <c r="H587">
        <v>0.26300000000000001</v>
      </c>
      <c r="I587">
        <v>3.3149999999999999</v>
      </c>
      <c r="J587">
        <v>-0.20599999999999999</v>
      </c>
      <c r="K587">
        <v>14.7</v>
      </c>
      <c r="L587">
        <v>20.399999999999999</v>
      </c>
      <c r="M587">
        <v>30.5</v>
      </c>
      <c r="N587">
        <v>40.9</v>
      </c>
      <c r="O587">
        <v>26.5</v>
      </c>
      <c r="P587" t="s">
        <v>2501</v>
      </c>
      <c r="Q587">
        <v>-5.0000000000000001E-3</v>
      </c>
      <c r="R587">
        <v>3.0000000000000001E-3</v>
      </c>
    </row>
    <row r="588" spans="1:18" x14ac:dyDescent="0.2">
      <c r="A588" t="s">
        <v>2708</v>
      </c>
      <c r="B588" t="s">
        <v>17</v>
      </c>
      <c r="C588" t="s">
        <v>2117</v>
      </c>
      <c r="D588" t="s">
        <v>2117</v>
      </c>
      <c r="E588">
        <v>42</v>
      </c>
      <c r="F588">
        <v>76</v>
      </c>
      <c r="G588">
        <v>14.138999999999999</v>
      </c>
      <c r="H588">
        <v>0.17</v>
      </c>
      <c r="I588">
        <v>1.833</v>
      </c>
      <c r="J588">
        <v>0.19600000000000001</v>
      </c>
      <c r="K588">
        <v>57.3</v>
      </c>
      <c r="L588">
        <v>26.2</v>
      </c>
      <c r="M588">
        <v>27.3</v>
      </c>
      <c r="N588">
        <v>13.9</v>
      </c>
      <c r="O588">
        <v>26.4</v>
      </c>
      <c r="P588" t="s">
        <v>2501</v>
      </c>
      <c r="Q588">
        <v>-3.0000000000000001E-3</v>
      </c>
      <c r="R588">
        <v>5.0000000000000001E-3</v>
      </c>
    </row>
    <row r="589" spans="1:18" x14ac:dyDescent="0.2">
      <c r="A589" t="s">
        <v>2709</v>
      </c>
      <c r="B589" t="s">
        <v>22</v>
      </c>
      <c r="C589" t="s">
        <v>2123</v>
      </c>
      <c r="D589" t="s">
        <v>2113</v>
      </c>
      <c r="E589">
        <v>18</v>
      </c>
      <c r="F589">
        <v>5</v>
      </c>
      <c r="G589">
        <v>10.753</v>
      </c>
      <c r="H589">
        <v>0.16700000000000001</v>
      </c>
      <c r="I589">
        <v>2.6190000000000002</v>
      </c>
      <c r="J589">
        <v>-5.8000000000000003E-2</v>
      </c>
      <c r="K589">
        <v>24.4</v>
      </c>
      <c r="L589">
        <v>30.1</v>
      </c>
      <c r="M589">
        <v>12.1</v>
      </c>
      <c r="N589">
        <v>27.8</v>
      </c>
      <c r="O589">
        <v>26.3</v>
      </c>
      <c r="P589" t="s">
        <v>2501</v>
      </c>
      <c r="Q589">
        <v>-5.0000000000000001E-3</v>
      </c>
      <c r="R589">
        <v>3.0000000000000001E-3</v>
      </c>
    </row>
    <row r="590" spans="1:18" x14ac:dyDescent="0.2">
      <c r="A590" t="s">
        <v>2710</v>
      </c>
      <c r="B590" t="s">
        <v>21</v>
      </c>
      <c r="C590" t="s">
        <v>2117</v>
      </c>
      <c r="D590" t="s">
        <v>2117</v>
      </c>
      <c r="E590">
        <v>17</v>
      </c>
      <c r="F590">
        <v>61</v>
      </c>
      <c r="G590">
        <v>14.808999999999999</v>
      </c>
      <c r="H590">
        <v>6.3E-2</v>
      </c>
      <c r="I590">
        <v>0.72499999999999998</v>
      </c>
      <c r="J590">
        <v>0.47199999999999998</v>
      </c>
      <c r="K590">
        <v>88.1</v>
      </c>
      <c r="L590">
        <v>32.700000000000003</v>
      </c>
      <c r="M590">
        <v>2.7</v>
      </c>
      <c r="N590">
        <v>2.5</v>
      </c>
      <c r="O590">
        <v>26.2</v>
      </c>
      <c r="P590" t="s">
        <v>2501</v>
      </c>
      <c r="Q590">
        <v>-3.0000000000000001E-3</v>
      </c>
      <c r="R590">
        <v>5.0000000000000001E-3</v>
      </c>
    </row>
    <row r="591" spans="1:18" x14ac:dyDescent="0.2">
      <c r="A591" t="s">
        <v>2711</v>
      </c>
      <c r="B591" t="s">
        <v>23</v>
      </c>
      <c r="C591" t="s">
        <v>2123</v>
      </c>
      <c r="D591" t="s">
        <v>2113</v>
      </c>
      <c r="E591">
        <v>13</v>
      </c>
      <c r="F591">
        <v>72</v>
      </c>
      <c r="G591">
        <v>11.106</v>
      </c>
      <c r="H591">
        <v>0.16</v>
      </c>
      <c r="I591">
        <v>2.081</v>
      </c>
      <c r="J591">
        <v>-0.06</v>
      </c>
      <c r="K591">
        <v>24.2</v>
      </c>
      <c r="L591">
        <v>34.700000000000003</v>
      </c>
      <c r="M591">
        <v>11.3</v>
      </c>
      <c r="N591">
        <v>17.899999999999999</v>
      </c>
      <c r="O591">
        <v>26</v>
      </c>
      <c r="P591" t="s">
        <v>2501</v>
      </c>
      <c r="Q591">
        <v>-5.0000000000000001E-3</v>
      </c>
      <c r="R591">
        <v>3.0000000000000001E-3</v>
      </c>
    </row>
    <row r="592" spans="1:18" x14ac:dyDescent="0.2">
      <c r="A592" t="s">
        <v>2712</v>
      </c>
      <c r="B592" t="s">
        <v>18</v>
      </c>
      <c r="C592" t="s">
        <v>2112</v>
      </c>
      <c r="D592" t="s">
        <v>2113</v>
      </c>
      <c r="E592">
        <v>39</v>
      </c>
      <c r="F592">
        <v>80</v>
      </c>
      <c r="G592">
        <v>9.5090000000000003</v>
      </c>
      <c r="H592">
        <v>0.23699999999999999</v>
      </c>
      <c r="I592">
        <v>2.8149999999999999</v>
      </c>
      <c r="J592">
        <v>0.30599999999999999</v>
      </c>
      <c r="K592">
        <v>61.6</v>
      </c>
      <c r="L592">
        <v>15.8</v>
      </c>
      <c r="M592">
        <v>25.3</v>
      </c>
      <c r="N592">
        <v>32.200000000000003</v>
      </c>
      <c r="O592">
        <v>25.9</v>
      </c>
      <c r="P592" t="s">
        <v>2501</v>
      </c>
      <c r="Q592">
        <v>-5.0000000000000001E-3</v>
      </c>
      <c r="R592">
        <v>3.0000000000000001E-3</v>
      </c>
    </row>
    <row r="593" spans="1:18" x14ac:dyDescent="0.2">
      <c r="A593" t="s">
        <v>2713</v>
      </c>
      <c r="B593" t="s">
        <v>43</v>
      </c>
      <c r="C593" t="s">
        <v>2117</v>
      </c>
      <c r="D593" t="s">
        <v>2117</v>
      </c>
      <c r="E593">
        <v>13</v>
      </c>
      <c r="F593">
        <v>63</v>
      </c>
      <c r="G593">
        <v>13.358000000000001</v>
      </c>
      <c r="H593">
        <v>0.158</v>
      </c>
      <c r="I593">
        <v>2.1440000000000001</v>
      </c>
      <c r="J593">
        <v>0.42599999999999999</v>
      </c>
      <c r="K593">
        <v>85</v>
      </c>
      <c r="L593">
        <v>18.5</v>
      </c>
      <c r="M593">
        <v>23.1</v>
      </c>
      <c r="N593">
        <v>18.5</v>
      </c>
      <c r="O593">
        <v>25.8</v>
      </c>
      <c r="P593" t="s">
        <v>2501</v>
      </c>
      <c r="Q593">
        <v>-3.0000000000000001E-3</v>
      </c>
      <c r="R593">
        <v>5.0000000000000001E-3</v>
      </c>
    </row>
    <row r="594" spans="1:18" x14ac:dyDescent="0.2">
      <c r="A594" t="s">
        <v>2714</v>
      </c>
      <c r="B594" t="s">
        <v>33</v>
      </c>
      <c r="C594" t="s">
        <v>2117</v>
      </c>
      <c r="D594" t="s">
        <v>2117</v>
      </c>
      <c r="E594">
        <v>31</v>
      </c>
      <c r="F594">
        <v>0</v>
      </c>
      <c r="G594">
        <v>15.08</v>
      </c>
      <c r="H594">
        <v>0.129</v>
      </c>
      <c r="I594">
        <v>1.627</v>
      </c>
      <c r="J594">
        <v>-8.5000000000000006E-2</v>
      </c>
      <c r="K594">
        <v>22.3</v>
      </c>
      <c r="L594">
        <v>36.5</v>
      </c>
      <c r="M594">
        <v>14.2</v>
      </c>
      <c r="N594">
        <v>11.1</v>
      </c>
      <c r="O594">
        <v>25.4</v>
      </c>
      <c r="P594" t="s">
        <v>2501</v>
      </c>
      <c r="Q594">
        <v>-3.0000000000000001E-3</v>
      </c>
      <c r="R594">
        <v>5.0000000000000001E-3</v>
      </c>
    </row>
    <row r="595" spans="1:18" x14ac:dyDescent="0.2">
      <c r="A595" t="s">
        <v>2715</v>
      </c>
      <c r="B595" t="s">
        <v>5</v>
      </c>
      <c r="C595" t="s">
        <v>2123</v>
      </c>
      <c r="D595" t="s">
        <v>2113</v>
      </c>
      <c r="E595">
        <v>29</v>
      </c>
      <c r="F595">
        <v>34</v>
      </c>
      <c r="G595">
        <v>10.795999999999999</v>
      </c>
      <c r="H595">
        <v>0.20399999999999999</v>
      </c>
      <c r="I595">
        <v>2.3889999999999998</v>
      </c>
      <c r="J595">
        <v>-0.17</v>
      </c>
      <c r="K595">
        <v>16.8</v>
      </c>
      <c r="L595">
        <v>30.5</v>
      </c>
      <c r="M595">
        <v>17.399999999999999</v>
      </c>
      <c r="N595">
        <v>23.3</v>
      </c>
      <c r="O595">
        <v>25.4</v>
      </c>
      <c r="P595" t="s">
        <v>2501</v>
      </c>
      <c r="Q595">
        <v>-5.0000000000000001E-3</v>
      </c>
      <c r="R595">
        <v>3.0000000000000001E-3</v>
      </c>
    </row>
    <row r="596" spans="1:18" x14ac:dyDescent="0.2">
      <c r="A596" t="s">
        <v>2716</v>
      </c>
      <c r="B596" t="s">
        <v>14</v>
      </c>
      <c r="C596" t="s">
        <v>2117</v>
      </c>
      <c r="D596" t="s">
        <v>2117</v>
      </c>
      <c r="E596">
        <v>46</v>
      </c>
      <c r="F596">
        <v>68</v>
      </c>
      <c r="G596">
        <v>12.7</v>
      </c>
      <c r="H596">
        <v>0.21099999999999999</v>
      </c>
      <c r="I596">
        <v>2.74</v>
      </c>
      <c r="J596">
        <v>9.7000000000000003E-2</v>
      </c>
      <c r="K596">
        <v>46.2</v>
      </c>
      <c r="L596">
        <v>14.2</v>
      </c>
      <c r="M596">
        <v>40</v>
      </c>
      <c r="N596">
        <v>30.3</v>
      </c>
      <c r="O596">
        <v>25.3</v>
      </c>
      <c r="P596" t="s">
        <v>2501</v>
      </c>
      <c r="Q596">
        <v>-3.0000000000000001E-3</v>
      </c>
      <c r="R596">
        <v>5.0000000000000001E-3</v>
      </c>
    </row>
    <row r="597" spans="1:18" x14ac:dyDescent="0.2">
      <c r="A597" t="s">
        <v>2717</v>
      </c>
      <c r="B597" t="s">
        <v>33</v>
      </c>
      <c r="C597" t="s">
        <v>2112</v>
      </c>
      <c r="D597" t="s">
        <v>2113</v>
      </c>
      <c r="E597">
        <v>34</v>
      </c>
      <c r="F597">
        <v>13</v>
      </c>
      <c r="G597">
        <v>10.157999999999999</v>
      </c>
      <c r="H597">
        <v>0.249</v>
      </c>
      <c r="I597">
        <v>3.1339999999999999</v>
      </c>
      <c r="J597">
        <v>-0.29399999999999998</v>
      </c>
      <c r="K597">
        <v>11.1</v>
      </c>
      <c r="L597">
        <v>20.6</v>
      </c>
      <c r="M597">
        <v>27.5</v>
      </c>
      <c r="N597">
        <v>38.299999999999997</v>
      </c>
      <c r="O597">
        <v>25.1</v>
      </c>
      <c r="P597" t="s">
        <v>2501</v>
      </c>
      <c r="Q597">
        <v>-5.0000000000000001E-3</v>
      </c>
      <c r="R597">
        <v>3.0000000000000001E-3</v>
      </c>
    </row>
    <row r="598" spans="1:18" x14ac:dyDescent="0.2">
      <c r="A598" t="s">
        <v>2718</v>
      </c>
      <c r="B598" t="s">
        <v>39</v>
      </c>
      <c r="C598" t="s">
        <v>2117</v>
      </c>
      <c r="D598" t="s">
        <v>2117</v>
      </c>
      <c r="E598">
        <v>40</v>
      </c>
      <c r="F598">
        <v>79</v>
      </c>
      <c r="G598">
        <v>15.196</v>
      </c>
      <c r="H598">
        <v>0.121</v>
      </c>
      <c r="I598">
        <v>1.389</v>
      </c>
      <c r="J598">
        <v>-9.4E-2</v>
      </c>
      <c r="K598">
        <v>20</v>
      </c>
      <c r="L598">
        <v>38.799999999999997</v>
      </c>
      <c r="M598">
        <v>11.9</v>
      </c>
      <c r="N598">
        <v>7.3</v>
      </c>
      <c r="O598">
        <v>25</v>
      </c>
      <c r="P598" t="s">
        <v>2501</v>
      </c>
      <c r="Q598">
        <v>-3.0000000000000001E-3</v>
      </c>
      <c r="R598">
        <v>5.0000000000000001E-3</v>
      </c>
    </row>
    <row r="599" spans="1:18" x14ac:dyDescent="0.2">
      <c r="A599" t="s">
        <v>2719</v>
      </c>
      <c r="B599" t="s">
        <v>33</v>
      </c>
      <c r="C599" t="s">
        <v>2117</v>
      </c>
      <c r="D599" t="s">
        <v>2117</v>
      </c>
      <c r="E599">
        <v>23</v>
      </c>
      <c r="F599">
        <v>81</v>
      </c>
      <c r="G599">
        <v>13.862</v>
      </c>
      <c r="H599">
        <v>0.17299999999999999</v>
      </c>
      <c r="I599">
        <v>2.1829999999999998</v>
      </c>
      <c r="J599">
        <v>5.6000000000000001E-2</v>
      </c>
      <c r="K599">
        <v>41.2</v>
      </c>
      <c r="L599">
        <v>23.1</v>
      </c>
      <c r="M599">
        <v>29.6</v>
      </c>
      <c r="N599">
        <v>19.7</v>
      </c>
      <c r="O599">
        <v>25</v>
      </c>
      <c r="P599" t="s">
        <v>2501</v>
      </c>
      <c r="Q599">
        <v>-3.0000000000000001E-3</v>
      </c>
      <c r="R599">
        <v>5.0000000000000001E-3</v>
      </c>
    </row>
    <row r="600" spans="1:18" x14ac:dyDescent="0.2">
      <c r="A600" t="s">
        <v>2720</v>
      </c>
      <c r="B600" t="s">
        <v>381</v>
      </c>
      <c r="C600" t="s">
        <v>2130</v>
      </c>
      <c r="D600" t="s">
        <v>2113</v>
      </c>
      <c r="E600">
        <v>7</v>
      </c>
      <c r="F600">
        <v>6</v>
      </c>
      <c r="G600">
        <v>11.407</v>
      </c>
      <c r="H600">
        <v>0.155</v>
      </c>
      <c r="I600">
        <v>1.96</v>
      </c>
      <c r="J600">
        <v>-0.70699999999999996</v>
      </c>
      <c r="K600">
        <v>2</v>
      </c>
      <c r="L600">
        <v>38.200000000000003</v>
      </c>
      <c r="M600">
        <v>10.5</v>
      </c>
      <c r="N600">
        <v>15.9</v>
      </c>
      <c r="O600">
        <v>24.8</v>
      </c>
      <c r="P600" t="s">
        <v>2721</v>
      </c>
      <c r="Q600">
        <v>-3.0000000000000001E-3</v>
      </c>
      <c r="R600">
        <v>2E-3</v>
      </c>
    </row>
    <row r="601" spans="1:18" x14ac:dyDescent="0.2">
      <c r="A601" t="s">
        <v>2722</v>
      </c>
      <c r="B601" t="s">
        <v>381</v>
      </c>
      <c r="C601" t="s">
        <v>2112</v>
      </c>
      <c r="D601" t="s">
        <v>2113</v>
      </c>
      <c r="E601">
        <v>42</v>
      </c>
      <c r="F601">
        <v>68</v>
      </c>
      <c r="G601">
        <v>11.378</v>
      </c>
      <c r="H601">
        <v>0.158</v>
      </c>
      <c r="I601">
        <v>2</v>
      </c>
      <c r="J601">
        <v>-0.64800000000000002</v>
      </c>
      <c r="K601">
        <v>2.4</v>
      </c>
      <c r="L601">
        <v>37.6</v>
      </c>
      <c r="M601">
        <v>10.9</v>
      </c>
      <c r="N601">
        <v>16.3</v>
      </c>
      <c r="O601">
        <v>24.7</v>
      </c>
      <c r="P601" t="s">
        <v>2721</v>
      </c>
      <c r="Q601">
        <v>-3.0000000000000001E-3</v>
      </c>
      <c r="R601">
        <v>2E-3</v>
      </c>
    </row>
    <row r="602" spans="1:18" x14ac:dyDescent="0.2">
      <c r="A602" t="s">
        <v>2723</v>
      </c>
      <c r="B602" t="s">
        <v>33</v>
      </c>
      <c r="C602" t="s">
        <v>2112</v>
      </c>
      <c r="D602" t="s">
        <v>2113</v>
      </c>
      <c r="E602">
        <v>25</v>
      </c>
      <c r="F602">
        <v>15</v>
      </c>
      <c r="G602">
        <v>9.7859999999999996</v>
      </c>
      <c r="H602">
        <v>0.26300000000000001</v>
      </c>
      <c r="I602">
        <v>3.3170000000000002</v>
      </c>
      <c r="J602">
        <v>-0.28499999999999998</v>
      </c>
      <c r="K602">
        <v>11.5</v>
      </c>
      <c r="L602">
        <v>17.2</v>
      </c>
      <c r="M602">
        <v>30.7</v>
      </c>
      <c r="N602">
        <v>41.1</v>
      </c>
      <c r="O602">
        <v>24.6</v>
      </c>
      <c r="P602" t="s">
        <v>2721</v>
      </c>
      <c r="Q602">
        <v>-3.0000000000000001E-3</v>
      </c>
      <c r="R602">
        <v>2E-3</v>
      </c>
    </row>
    <row r="603" spans="1:18" x14ac:dyDescent="0.2">
      <c r="A603" t="s">
        <v>2724</v>
      </c>
      <c r="B603" t="s">
        <v>16</v>
      </c>
      <c r="C603" t="s">
        <v>2123</v>
      </c>
      <c r="D603" t="s">
        <v>2113</v>
      </c>
      <c r="E603">
        <v>39</v>
      </c>
      <c r="F603">
        <v>78</v>
      </c>
      <c r="G603">
        <v>9.6349999999999998</v>
      </c>
      <c r="H603">
        <v>0.246</v>
      </c>
      <c r="I603">
        <v>3.1070000000000002</v>
      </c>
      <c r="J603">
        <v>3.0000000000000001E-3</v>
      </c>
      <c r="K603">
        <v>29.9</v>
      </c>
      <c r="L603">
        <v>16.399999999999999</v>
      </c>
      <c r="M603">
        <v>26.9</v>
      </c>
      <c r="N603">
        <v>37.4</v>
      </c>
      <c r="O603">
        <v>24.5</v>
      </c>
      <c r="P603" t="s">
        <v>2721</v>
      </c>
      <c r="Q603">
        <v>-3.0000000000000001E-3</v>
      </c>
      <c r="R603">
        <v>2E-3</v>
      </c>
    </row>
    <row r="604" spans="1:18" x14ac:dyDescent="0.2">
      <c r="A604" t="s">
        <v>2725</v>
      </c>
      <c r="B604" t="s">
        <v>35</v>
      </c>
      <c r="C604" t="s">
        <v>2117</v>
      </c>
      <c r="D604" t="s">
        <v>2117</v>
      </c>
      <c r="E604">
        <v>30</v>
      </c>
      <c r="F604">
        <v>23</v>
      </c>
      <c r="G604">
        <v>13.233000000000001</v>
      </c>
      <c r="H604">
        <v>0.156</v>
      </c>
      <c r="I604">
        <v>2.1779999999999999</v>
      </c>
      <c r="J604">
        <v>0.29599999999999999</v>
      </c>
      <c r="K604">
        <v>72.3</v>
      </c>
      <c r="L604">
        <v>17.3</v>
      </c>
      <c r="M604">
        <v>22.3</v>
      </c>
      <c r="N604">
        <v>19.5</v>
      </c>
      <c r="O604">
        <v>24.1</v>
      </c>
      <c r="P604" t="s">
        <v>2721</v>
      </c>
      <c r="Q604">
        <v>-2E-3</v>
      </c>
      <c r="R604">
        <v>3.0000000000000001E-3</v>
      </c>
    </row>
    <row r="605" spans="1:18" x14ac:dyDescent="0.2">
      <c r="A605" t="s">
        <v>2726</v>
      </c>
      <c r="B605" t="s">
        <v>37</v>
      </c>
      <c r="C605" t="s">
        <v>2112</v>
      </c>
      <c r="D605" t="s">
        <v>2113</v>
      </c>
      <c r="E605">
        <v>35</v>
      </c>
      <c r="F605">
        <v>7</v>
      </c>
      <c r="G605">
        <v>10.331</v>
      </c>
      <c r="H605">
        <v>0.219</v>
      </c>
      <c r="I605">
        <v>2.8340000000000001</v>
      </c>
      <c r="J605">
        <v>-0.25900000000000001</v>
      </c>
      <c r="K605">
        <v>12.5</v>
      </c>
      <c r="L605">
        <v>23.2</v>
      </c>
      <c r="M605">
        <v>20.399999999999999</v>
      </c>
      <c r="N605">
        <v>32.5</v>
      </c>
      <c r="O605">
        <v>24</v>
      </c>
      <c r="P605" t="s">
        <v>2721</v>
      </c>
      <c r="Q605">
        <v>-3.0000000000000001E-3</v>
      </c>
      <c r="R605">
        <v>2E-3</v>
      </c>
    </row>
    <row r="606" spans="1:18" x14ac:dyDescent="0.2">
      <c r="A606" t="s">
        <v>2727</v>
      </c>
      <c r="B606" t="s">
        <v>22</v>
      </c>
      <c r="C606" t="s">
        <v>2117</v>
      </c>
      <c r="D606" t="s">
        <v>2117</v>
      </c>
      <c r="E606">
        <v>43</v>
      </c>
      <c r="F606">
        <v>53</v>
      </c>
      <c r="G606">
        <v>13.52</v>
      </c>
      <c r="H606">
        <v>0.14699999999999999</v>
      </c>
      <c r="I606">
        <v>2.3159999999999998</v>
      </c>
      <c r="J606">
        <v>0.19400000000000001</v>
      </c>
      <c r="K606">
        <v>56.9</v>
      </c>
      <c r="L606">
        <v>19.600000000000001</v>
      </c>
      <c r="M606">
        <v>20</v>
      </c>
      <c r="N606">
        <v>21.9</v>
      </c>
      <c r="O606">
        <v>24</v>
      </c>
      <c r="P606" t="s">
        <v>2721</v>
      </c>
      <c r="Q606">
        <v>-2E-3</v>
      </c>
      <c r="R606">
        <v>3.0000000000000001E-3</v>
      </c>
    </row>
    <row r="607" spans="1:18" x14ac:dyDescent="0.2">
      <c r="A607" t="s">
        <v>2728</v>
      </c>
      <c r="B607" t="s">
        <v>21</v>
      </c>
      <c r="C607" t="s">
        <v>2117</v>
      </c>
      <c r="D607" t="s">
        <v>2117</v>
      </c>
      <c r="E607">
        <v>12</v>
      </c>
      <c r="F607">
        <v>19</v>
      </c>
      <c r="G607">
        <v>14.635999999999999</v>
      </c>
      <c r="H607">
        <v>0.16300000000000001</v>
      </c>
      <c r="I607">
        <v>1.887</v>
      </c>
      <c r="J607">
        <v>-0.22800000000000001</v>
      </c>
      <c r="K607">
        <v>12.3</v>
      </c>
      <c r="L607">
        <v>30</v>
      </c>
      <c r="M607">
        <v>25.8</v>
      </c>
      <c r="N607">
        <v>14.6</v>
      </c>
      <c r="O607">
        <v>23.7</v>
      </c>
      <c r="P607" t="s">
        <v>2721</v>
      </c>
      <c r="Q607">
        <v>-2E-3</v>
      </c>
      <c r="R607">
        <v>3.0000000000000001E-3</v>
      </c>
    </row>
    <row r="608" spans="1:18" x14ac:dyDescent="0.2">
      <c r="A608" t="s">
        <v>2729</v>
      </c>
      <c r="B608" t="s">
        <v>25</v>
      </c>
      <c r="C608" t="s">
        <v>2117</v>
      </c>
      <c r="D608" t="s">
        <v>2117</v>
      </c>
      <c r="E608">
        <v>30</v>
      </c>
      <c r="F608">
        <v>28</v>
      </c>
      <c r="G608">
        <v>15.063000000000001</v>
      </c>
      <c r="H608">
        <v>0.11799999999999999</v>
      </c>
      <c r="I608">
        <v>1.228</v>
      </c>
      <c r="J608">
        <v>-7.5999999999999998E-2</v>
      </c>
      <c r="K608">
        <v>23.5</v>
      </c>
      <c r="L608">
        <v>36.200000000000003</v>
      </c>
      <c r="M608">
        <v>11.2</v>
      </c>
      <c r="N608">
        <v>5.7</v>
      </c>
      <c r="O608">
        <v>23.5</v>
      </c>
      <c r="P608" t="s">
        <v>2721</v>
      </c>
      <c r="Q608">
        <v>-2E-3</v>
      </c>
      <c r="R608">
        <v>3.0000000000000001E-3</v>
      </c>
    </row>
    <row r="609" spans="1:18" x14ac:dyDescent="0.2">
      <c r="A609" t="s">
        <v>2730</v>
      </c>
      <c r="B609" t="s">
        <v>10</v>
      </c>
      <c r="C609" t="s">
        <v>2112</v>
      </c>
      <c r="D609" t="s">
        <v>2113</v>
      </c>
      <c r="E609">
        <v>45</v>
      </c>
      <c r="F609">
        <v>78</v>
      </c>
      <c r="G609">
        <v>10.292</v>
      </c>
      <c r="H609">
        <v>0.21199999999999999</v>
      </c>
      <c r="I609">
        <v>2.6859999999999999</v>
      </c>
      <c r="J609">
        <v>-0.18</v>
      </c>
      <c r="K609">
        <v>16.399999999999999</v>
      </c>
      <c r="L609">
        <v>22.6</v>
      </c>
      <c r="M609">
        <v>19.2</v>
      </c>
      <c r="N609">
        <v>29.1</v>
      </c>
      <c r="O609">
        <v>23.1</v>
      </c>
      <c r="P609" t="s">
        <v>2721</v>
      </c>
      <c r="Q609">
        <v>-3.0000000000000001E-3</v>
      </c>
      <c r="R609">
        <v>2E-3</v>
      </c>
    </row>
    <row r="610" spans="1:18" x14ac:dyDescent="0.2">
      <c r="A610" t="s">
        <v>2731</v>
      </c>
      <c r="B610" t="s">
        <v>34</v>
      </c>
      <c r="C610" t="s">
        <v>2117</v>
      </c>
      <c r="D610" t="s">
        <v>2117</v>
      </c>
      <c r="E610">
        <v>23</v>
      </c>
      <c r="F610">
        <v>0</v>
      </c>
      <c r="G610">
        <v>11.614000000000001</v>
      </c>
      <c r="H610">
        <v>0.22700000000000001</v>
      </c>
      <c r="I610">
        <v>2.4870000000000001</v>
      </c>
      <c r="J610">
        <v>0.28299999999999997</v>
      </c>
      <c r="K610">
        <v>70</v>
      </c>
      <c r="L610">
        <v>5.4</v>
      </c>
      <c r="M610">
        <v>46.9</v>
      </c>
      <c r="N610">
        <v>25.2</v>
      </c>
      <c r="O610">
        <v>23</v>
      </c>
      <c r="P610" t="s">
        <v>2721</v>
      </c>
      <c r="Q610">
        <v>-2E-3</v>
      </c>
      <c r="R610">
        <v>3.0000000000000001E-3</v>
      </c>
    </row>
    <row r="611" spans="1:18" x14ac:dyDescent="0.2">
      <c r="A611" t="s">
        <v>2732</v>
      </c>
      <c r="B611" t="s">
        <v>16</v>
      </c>
      <c r="C611" t="s">
        <v>2123</v>
      </c>
      <c r="D611" t="s">
        <v>2113</v>
      </c>
      <c r="E611">
        <v>30</v>
      </c>
      <c r="F611">
        <v>73</v>
      </c>
      <c r="G611">
        <v>8.3889999999999993</v>
      </c>
      <c r="H611">
        <v>0.26500000000000001</v>
      </c>
      <c r="I611">
        <v>3.3439999999999999</v>
      </c>
      <c r="J611">
        <v>0.16600000000000001</v>
      </c>
      <c r="K611">
        <v>48.7</v>
      </c>
      <c r="L611">
        <v>5.9</v>
      </c>
      <c r="M611">
        <v>31.3</v>
      </c>
      <c r="N611">
        <v>41.7</v>
      </c>
      <c r="O611">
        <v>22.9</v>
      </c>
      <c r="P611" t="s">
        <v>2721</v>
      </c>
      <c r="Q611">
        <v>-3.0000000000000001E-3</v>
      </c>
      <c r="R611">
        <v>2E-3</v>
      </c>
    </row>
    <row r="612" spans="1:18" x14ac:dyDescent="0.2">
      <c r="A612" t="s">
        <v>2733</v>
      </c>
      <c r="B612" t="s">
        <v>17</v>
      </c>
      <c r="C612" t="s">
        <v>2112</v>
      </c>
      <c r="D612" t="s">
        <v>2113</v>
      </c>
      <c r="E612">
        <v>31</v>
      </c>
      <c r="F612">
        <v>80</v>
      </c>
      <c r="G612">
        <v>10.708</v>
      </c>
      <c r="H612">
        <v>0.188</v>
      </c>
      <c r="I612">
        <v>2.0289999999999999</v>
      </c>
      <c r="J612">
        <v>-0.252</v>
      </c>
      <c r="K612">
        <v>13.3</v>
      </c>
      <c r="L612">
        <v>29.7</v>
      </c>
      <c r="M612">
        <v>16</v>
      </c>
      <c r="N612">
        <v>17</v>
      </c>
      <c r="O612">
        <v>22.8</v>
      </c>
      <c r="P612" t="s">
        <v>2721</v>
      </c>
      <c r="Q612">
        <v>-3.0000000000000001E-3</v>
      </c>
      <c r="R612">
        <v>2E-3</v>
      </c>
    </row>
    <row r="613" spans="1:18" x14ac:dyDescent="0.2">
      <c r="A613" t="s">
        <v>2734</v>
      </c>
      <c r="B613" t="s">
        <v>48</v>
      </c>
      <c r="C613" t="s">
        <v>2130</v>
      </c>
      <c r="D613" t="s">
        <v>2113</v>
      </c>
      <c r="E613">
        <v>7</v>
      </c>
      <c r="F613">
        <v>32</v>
      </c>
      <c r="G613">
        <v>9.6809999999999992</v>
      </c>
      <c r="H613">
        <v>0.24399999999999999</v>
      </c>
      <c r="I613">
        <v>3.1219999999999999</v>
      </c>
      <c r="J613">
        <v>-0.32700000000000001</v>
      </c>
      <c r="K613">
        <v>9.3000000000000007</v>
      </c>
      <c r="L613">
        <v>16.8</v>
      </c>
      <c r="M613">
        <v>26.7</v>
      </c>
      <c r="N613">
        <v>37.9</v>
      </c>
      <c r="O613">
        <v>22.8</v>
      </c>
      <c r="P613" t="s">
        <v>2721</v>
      </c>
      <c r="Q613">
        <v>-3.0000000000000001E-3</v>
      </c>
      <c r="R613">
        <v>2E-3</v>
      </c>
    </row>
    <row r="614" spans="1:18" x14ac:dyDescent="0.2">
      <c r="A614" t="s">
        <v>2735</v>
      </c>
      <c r="B614" t="s">
        <v>18</v>
      </c>
      <c r="C614" t="s">
        <v>2117</v>
      </c>
      <c r="D614" t="s">
        <v>2117</v>
      </c>
      <c r="E614">
        <v>41</v>
      </c>
      <c r="F614">
        <v>78</v>
      </c>
      <c r="G614">
        <v>15.294</v>
      </c>
      <c r="H614">
        <v>8.3000000000000004E-2</v>
      </c>
      <c r="I614">
        <v>0.98599999999999999</v>
      </c>
      <c r="J614">
        <v>-0.39400000000000002</v>
      </c>
      <c r="K614">
        <v>5.4</v>
      </c>
      <c r="L614">
        <v>41.5</v>
      </c>
      <c r="M614">
        <v>3.8</v>
      </c>
      <c r="N614">
        <v>3.6</v>
      </c>
      <c r="O614">
        <v>22.8</v>
      </c>
      <c r="P614" t="s">
        <v>2721</v>
      </c>
      <c r="Q614">
        <v>-2E-3</v>
      </c>
      <c r="R614">
        <v>3.0000000000000001E-3</v>
      </c>
    </row>
    <row r="615" spans="1:18" x14ac:dyDescent="0.2">
      <c r="A615" t="s">
        <v>2736</v>
      </c>
      <c r="B615" t="s">
        <v>7</v>
      </c>
      <c r="C615" t="s">
        <v>2117</v>
      </c>
      <c r="D615" t="s">
        <v>2117</v>
      </c>
      <c r="E615">
        <v>27</v>
      </c>
      <c r="F615">
        <v>0</v>
      </c>
      <c r="G615">
        <v>14.851000000000001</v>
      </c>
      <c r="H615">
        <v>0.115</v>
      </c>
      <c r="I615">
        <v>1.39</v>
      </c>
      <c r="J615">
        <v>-7.4999999999999997E-2</v>
      </c>
      <c r="K615">
        <v>24</v>
      </c>
      <c r="L615">
        <v>33.799999999999997</v>
      </c>
      <c r="M615">
        <v>10.4</v>
      </c>
      <c r="N615">
        <v>7.4</v>
      </c>
      <c r="O615">
        <v>22.7</v>
      </c>
      <c r="P615" t="s">
        <v>2721</v>
      </c>
      <c r="Q615">
        <v>-2E-3</v>
      </c>
      <c r="R615">
        <v>3.0000000000000001E-3</v>
      </c>
    </row>
    <row r="616" spans="1:18" x14ac:dyDescent="0.2">
      <c r="A616" t="s">
        <v>2737</v>
      </c>
      <c r="B616" t="s">
        <v>5</v>
      </c>
      <c r="C616" t="s">
        <v>2117</v>
      </c>
      <c r="D616" t="s">
        <v>2117</v>
      </c>
      <c r="E616">
        <v>16</v>
      </c>
      <c r="F616">
        <v>82</v>
      </c>
      <c r="G616">
        <v>13.958</v>
      </c>
      <c r="H616">
        <v>0.17599999999999999</v>
      </c>
      <c r="I616">
        <v>2.0619999999999998</v>
      </c>
      <c r="J616">
        <v>-0.14399999999999999</v>
      </c>
      <c r="K616">
        <v>17.3</v>
      </c>
      <c r="L616">
        <v>23.8</v>
      </c>
      <c r="M616">
        <v>30.8</v>
      </c>
      <c r="N616">
        <v>17.600000000000001</v>
      </c>
      <c r="O616">
        <v>22.7</v>
      </c>
      <c r="P616" t="s">
        <v>2721</v>
      </c>
      <c r="Q616">
        <v>-2E-3</v>
      </c>
      <c r="R616">
        <v>3.0000000000000001E-3</v>
      </c>
    </row>
    <row r="617" spans="1:18" x14ac:dyDescent="0.2">
      <c r="A617" t="s">
        <v>2738</v>
      </c>
      <c r="B617" t="s">
        <v>22</v>
      </c>
      <c r="C617" t="s">
        <v>2112</v>
      </c>
      <c r="D617" t="s">
        <v>2113</v>
      </c>
      <c r="E617">
        <v>14</v>
      </c>
      <c r="F617">
        <v>21</v>
      </c>
      <c r="G617">
        <v>7.6520000000000001</v>
      </c>
      <c r="H617">
        <v>0.22900000000000001</v>
      </c>
      <c r="I617">
        <v>3.597</v>
      </c>
      <c r="J617">
        <v>0.308</v>
      </c>
      <c r="K617">
        <v>61.8</v>
      </c>
      <c r="L617">
        <v>2.6</v>
      </c>
      <c r="M617">
        <v>23.6</v>
      </c>
      <c r="N617">
        <v>46</v>
      </c>
      <c r="O617">
        <v>22.5</v>
      </c>
      <c r="P617" t="s">
        <v>2721</v>
      </c>
      <c r="Q617">
        <v>-3.0000000000000001E-3</v>
      </c>
      <c r="R617">
        <v>2E-3</v>
      </c>
    </row>
    <row r="618" spans="1:18" x14ac:dyDescent="0.2">
      <c r="A618" t="s">
        <v>2739</v>
      </c>
      <c r="B618" t="s">
        <v>19</v>
      </c>
      <c r="C618" t="s">
        <v>2112</v>
      </c>
      <c r="D618" t="s">
        <v>2113</v>
      </c>
      <c r="E618">
        <v>42</v>
      </c>
      <c r="F618">
        <v>56</v>
      </c>
      <c r="G618">
        <v>10.497999999999999</v>
      </c>
      <c r="H618">
        <v>0.186</v>
      </c>
      <c r="I618">
        <v>2.0430000000000001</v>
      </c>
      <c r="J618">
        <v>-1E-3</v>
      </c>
      <c r="K618">
        <v>29.5</v>
      </c>
      <c r="L618">
        <v>25.9</v>
      </c>
      <c r="M618">
        <v>15.6</v>
      </c>
      <c r="N618">
        <v>17.2</v>
      </c>
      <c r="O618">
        <v>22.5</v>
      </c>
      <c r="P618" t="s">
        <v>2721</v>
      </c>
      <c r="Q618">
        <v>-3.0000000000000001E-3</v>
      </c>
      <c r="R618">
        <v>2E-3</v>
      </c>
    </row>
    <row r="619" spans="1:18" x14ac:dyDescent="0.2">
      <c r="A619" t="s">
        <v>2740</v>
      </c>
      <c r="B619" t="s">
        <v>13</v>
      </c>
      <c r="C619" t="s">
        <v>2112</v>
      </c>
      <c r="D619" t="s">
        <v>2113</v>
      </c>
      <c r="E619">
        <v>42</v>
      </c>
      <c r="F619">
        <v>12</v>
      </c>
      <c r="G619">
        <v>10.5</v>
      </c>
      <c r="H619">
        <v>0.161</v>
      </c>
      <c r="I619">
        <v>2.0539999999999998</v>
      </c>
      <c r="J619">
        <v>2.3E-2</v>
      </c>
      <c r="K619">
        <v>33.1</v>
      </c>
      <c r="L619">
        <v>26.1</v>
      </c>
      <c r="M619">
        <v>11.5</v>
      </c>
      <c r="N619">
        <v>17.5</v>
      </c>
      <c r="O619">
        <v>22.4</v>
      </c>
      <c r="P619" t="s">
        <v>2721</v>
      </c>
      <c r="Q619">
        <v>-3.0000000000000001E-3</v>
      </c>
      <c r="R619">
        <v>2E-3</v>
      </c>
    </row>
    <row r="620" spans="1:18" x14ac:dyDescent="0.2">
      <c r="A620" t="s">
        <v>2741</v>
      </c>
      <c r="B620" t="s">
        <v>23</v>
      </c>
      <c r="C620" t="s">
        <v>2130</v>
      </c>
      <c r="D620" t="s">
        <v>2113</v>
      </c>
      <c r="E620">
        <v>8</v>
      </c>
      <c r="F620">
        <v>24</v>
      </c>
      <c r="G620">
        <v>9.2880000000000003</v>
      </c>
      <c r="H620">
        <v>0.25</v>
      </c>
      <c r="I620">
        <v>3.2530000000000001</v>
      </c>
      <c r="J620">
        <v>-0.06</v>
      </c>
      <c r="K620">
        <v>23.8</v>
      </c>
      <c r="L620">
        <v>11.5</v>
      </c>
      <c r="M620">
        <v>28.5</v>
      </c>
      <c r="N620">
        <v>40</v>
      </c>
      <c r="O620">
        <v>22.4</v>
      </c>
      <c r="P620" t="s">
        <v>2721</v>
      </c>
      <c r="Q620">
        <v>-3.0000000000000001E-3</v>
      </c>
      <c r="R620">
        <v>2E-3</v>
      </c>
    </row>
    <row r="621" spans="1:18" x14ac:dyDescent="0.2">
      <c r="A621" t="s">
        <v>2742</v>
      </c>
      <c r="B621" t="s">
        <v>30</v>
      </c>
      <c r="C621" t="s">
        <v>2117</v>
      </c>
      <c r="D621" t="s">
        <v>2117</v>
      </c>
      <c r="E621">
        <v>48</v>
      </c>
      <c r="F621">
        <v>61</v>
      </c>
      <c r="G621">
        <v>13.981</v>
      </c>
      <c r="H621">
        <v>0.14000000000000001</v>
      </c>
      <c r="I621">
        <v>1.7370000000000001</v>
      </c>
      <c r="J621">
        <v>3.2000000000000001E-2</v>
      </c>
      <c r="K621">
        <v>37.299999999999997</v>
      </c>
      <c r="L621">
        <v>25</v>
      </c>
      <c r="M621">
        <v>18.5</v>
      </c>
      <c r="N621">
        <v>12.8</v>
      </c>
      <c r="O621">
        <v>22.2</v>
      </c>
      <c r="P621" t="s">
        <v>2721</v>
      </c>
      <c r="Q621">
        <v>-2E-3</v>
      </c>
      <c r="R621">
        <v>3.0000000000000001E-3</v>
      </c>
    </row>
    <row r="622" spans="1:18" x14ac:dyDescent="0.2">
      <c r="A622" t="s">
        <v>2743</v>
      </c>
      <c r="B622" t="s">
        <v>37</v>
      </c>
      <c r="C622" t="s">
        <v>2117</v>
      </c>
      <c r="D622" t="s">
        <v>2117</v>
      </c>
      <c r="E622">
        <v>14</v>
      </c>
      <c r="F622">
        <v>17</v>
      </c>
      <c r="G622">
        <v>12.065</v>
      </c>
      <c r="H622">
        <v>0.23799999999999999</v>
      </c>
      <c r="I622">
        <v>3.0870000000000002</v>
      </c>
      <c r="J622">
        <v>-0.24299999999999999</v>
      </c>
      <c r="K622">
        <v>10</v>
      </c>
      <c r="L622">
        <v>9.1999999999999993</v>
      </c>
      <c r="M622">
        <v>48.8</v>
      </c>
      <c r="N622">
        <v>37</v>
      </c>
      <c r="O622">
        <v>22.2</v>
      </c>
      <c r="P622" t="s">
        <v>2721</v>
      </c>
      <c r="Q622">
        <v>-2E-3</v>
      </c>
      <c r="R622">
        <v>3.0000000000000001E-3</v>
      </c>
    </row>
    <row r="623" spans="1:18" x14ac:dyDescent="0.2">
      <c r="A623" t="s">
        <v>2744</v>
      </c>
      <c r="B623" t="s">
        <v>34</v>
      </c>
      <c r="C623" t="s">
        <v>2112</v>
      </c>
      <c r="D623" t="s">
        <v>2113</v>
      </c>
      <c r="E623">
        <v>37</v>
      </c>
      <c r="F623">
        <v>73</v>
      </c>
      <c r="G623">
        <v>10.242000000000001</v>
      </c>
      <c r="H623">
        <v>0.17899999999999999</v>
      </c>
      <c r="I623">
        <v>1.9610000000000001</v>
      </c>
      <c r="J623">
        <v>0.20200000000000001</v>
      </c>
      <c r="K623">
        <v>51.4</v>
      </c>
      <c r="L623">
        <v>21.8</v>
      </c>
      <c r="M623">
        <v>13.7</v>
      </c>
      <c r="N623">
        <v>16</v>
      </c>
      <c r="O623">
        <v>22.1</v>
      </c>
      <c r="P623" t="s">
        <v>2721</v>
      </c>
      <c r="Q623">
        <v>-3.0000000000000001E-3</v>
      </c>
      <c r="R623">
        <v>2E-3</v>
      </c>
    </row>
    <row r="624" spans="1:18" x14ac:dyDescent="0.2">
      <c r="A624" t="s">
        <v>2745</v>
      </c>
      <c r="B624" t="s">
        <v>39</v>
      </c>
      <c r="C624" t="s">
        <v>2130</v>
      </c>
      <c r="D624" t="s">
        <v>2113</v>
      </c>
      <c r="E624">
        <v>7</v>
      </c>
      <c r="F624">
        <v>19</v>
      </c>
      <c r="G624">
        <v>9.8640000000000008</v>
      </c>
      <c r="H624">
        <v>0.248</v>
      </c>
      <c r="I624">
        <v>2.8370000000000002</v>
      </c>
      <c r="J624">
        <v>-0.33</v>
      </c>
      <c r="K624">
        <v>9.1</v>
      </c>
      <c r="L624">
        <v>17.600000000000001</v>
      </c>
      <c r="M624">
        <v>27.3</v>
      </c>
      <c r="N624">
        <v>32.700000000000003</v>
      </c>
      <c r="O624">
        <v>22</v>
      </c>
      <c r="P624" t="s">
        <v>2721</v>
      </c>
      <c r="Q624">
        <v>-3.0000000000000001E-3</v>
      </c>
      <c r="R624">
        <v>2E-3</v>
      </c>
    </row>
    <row r="625" spans="1:18" x14ac:dyDescent="0.2">
      <c r="A625" t="s">
        <v>2746</v>
      </c>
      <c r="B625" t="s">
        <v>381</v>
      </c>
      <c r="C625" t="s">
        <v>2117</v>
      </c>
      <c r="D625" t="s">
        <v>2117</v>
      </c>
      <c r="E625">
        <v>36</v>
      </c>
      <c r="F625">
        <v>0</v>
      </c>
      <c r="G625">
        <v>14.581</v>
      </c>
      <c r="H625">
        <v>0.13900000000000001</v>
      </c>
      <c r="I625">
        <v>1.7549999999999999</v>
      </c>
      <c r="J625">
        <v>-0.24</v>
      </c>
      <c r="K625">
        <v>10.6</v>
      </c>
      <c r="L625">
        <v>29.6</v>
      </c>
      <c r="M625">
        <v>18.100000000000001</v>
      </c>
      <c r="N625">
        <v>13.1</v>
      </c>
      <c r="O625">
        <v>21.9</v>
      </c>
      <c r="P625" t="s">
        <v>2721</v>
      </c>
      <c r="Q625">
        <v>-2E-3</v>
      </c>
      <c r="R625">
        <v>3.0000000000000001E-3</v>
      </c>
    </row>
    <row r="626" spans="1:18" x14ac:dyDescent="0.2">
      <c r="A626" t="s">
        <v>2747</v>
      </c>
      <c r="B626" t="s">
        <v>37</v>
      </c>
      <c r="C626" t="s">
        <v>2112</v>
      </c>
      <c r="D626" t="s">
        <v>2113</v>
      </c>
      <c r="E626">
        <v>19</v>
      </c>
      <c r="F626">
        <v>39</v>
      </c>
      <c r="G626">
        <v>10.268000000000001</v>
      </c>
      <c r="H626">
        <v>0.17100000000000001</v>
      </c>
      <c r="I626">
        <v>2.2170000000000001</v>
      </c>
      <c r="J626">
        <v>4.4999999999999998E-2</v>
      </c>
      <c r="K626">
        <v>35.4</v>
      </c>
      <c r="L626">
        <v>22.4</v>
      </c>
      <c r="M626">
        <v>12.9</v>
      </c>
      <c r="N626">
        <v>20.7</v>
      </c>
      <c r="O626">
        <v>21.9</v>
      </c>
      <c r="P626" t="s">
        <v>2721</v>
      </c>
      <c r="Q626">
        <v>-3.0000000000000001E-3</v>
      </c>
      <c r="R626">
        <v>2E-3</v>
      </c>
    </row>
    <row r="627" spans="1:18" x14ac:dyDescent="0.2">
      <c r="A627" t="s">
        <v>2748</v>
      </c>
      <c r="B627" t="s">
        <v>12</v>
      </c>
      <c r="C627" t="s">
        <v>2130</v>
      </c>
      <c r="D627" t="s">
        <v>2113</v>
      </c>
      <c r="E627">
        <v>31</v>
      </c>
      <c r="F627">
        <v>80</v>
      </c>
      <c r="G627">
        <v>10.557</v>
      </c>
      <c r="H627">
        <v>0.17899999999999999</v>
      </c>
      <c r="I627">
        <v>2.1949999999999998</v>
      </c>
      <c r="J627">
        <v>-0.31</v>
      </c>
      <c r="K627">
        <v>9.9</v>
      </c>
      <c r="L627">
        <v>27.5</v>
      </c>
      <c r="M627">
        <v>13.9</v>
      </c>
      <c r="N627">
        <v>20</v>
      </c>
      <c r="O627">
        <v>21.8</v>
      </c>
      <c r="P627" t="s">
        <v>2721</v>
      </c>
      <c r="Q627">
        <v>-3.0000000000000001E-3</v>
      </c>
      <c r="R627">
        <v>2E-3</v>
      </c>
    </row>
    <row r="628" spans="1:18" x14ac:dyDescent="0.2">
      <c r="A628" t="s">
        <v>2749</v>
      </c>
      <c r="B628" t="s">
        <v>381</v>
      </c>
      <c r="C628" t="s">
        <v>2117</v>
      </c>
      <c r="D628" t="s">
        <v>2117</v>
      </c>
      <c r="E628">
        <v>20</v>
      </c>
      <c r="F628">
        <v>0</v>
      </c>
      <c r="G628">
        <v>14.577999999999999</v>
      </c>
      <c r="H628">
        <v>0.15</v>
      </c>
      <c r="I628">
        <v>1.895</v>
      </c>
      <c r="J628">
        <v>-0.54200000000000004</v>
      </c>
      <c r="K628">
        <v>2.7</v>
      </c>
      <c r="L628">
        <v>29.2</v>
      </c>
      <c r="M628">
        <v>21.2</v>
      </c>
      <c r="N628">
        <v>15</v>
      </c>
      <c r="O628">
        <v>21.8</v>
      </c>
      <c r="P628" t="s">
        <v>2721</v>
      </c>
      <c r="Q628">
        <v>-2E-3</v>
      </c>
      <c r="R628">
        <v>3.0000000000000001E-3</v>
      </c>
    </row>
    <row r="629" spans="1:18" x14ac:dyDescent="0.2">
      <c r="A629" t="s">
        <v>2750</v>
      </c>
      <c r="B629" t="s">
        <v>24</v>
      </c>
      <c r="C629" t="s">
        <v>2112</v>
      </c>
      <c r="D629" t="s">
        <v>2113</v>
      </c>
      <c r="E629">
        <v>45</v>
      </c>
      <c r="F629">
        <v>80</v>
      </c>
      <c r="G629">
        <v>9.5709999999999997</v>
      </c>
      <c r="H629">
        <v>0.22600000000000001</v>
      </c>
      <c r="I629">
        <v>2.331</v>
      </c>
      <c r="J629">
        <v>0.13400000000000001</v>
      </c>
      <c r="K629">
        <v>45.1</v>
      </c>
      <c r="L629">
        <v>16.2</v>
      </c>
      <c r="M629">
        <v>22.2</v>
      </c>
      <c r="N629">
        <v>22.4</v>
      </c>
      <c r="O629">
        <v>21.5</v>
      </c>
      <c r="P629" t="s">
        <v>2721</v>
      </c>
      <c r="Q629">
        <v>-3.0000000000000001E-3</v>
      </c>
      <c r="R629">
        <v>2E-3</v>
      </c>
    </row>
    <row r="630" spans="1:18" x14ac:dyDescent="0.2">
      <c r="A630" t="s">
        <v>2751</v>
      </c>
      <c r="B630" t="s">
        <v>17</v>
      </c>
      <c r="C630" t="s">
        <v>2112</v>
      </c>
      <c r="D630" t="s">
        <v>2113</v>
      </c>
      <c r="E630">
        <v>45</v>
      </c>
      <c r="F630">
        <v>57</v>
      </c>
      <c r="G630">
        <v>10.708</v>
      </c>
      <c r="H630">
        <v>0.16500000000000001</v>
      </c>
      <c r="I630">
        <v>1.786</v>
      </c>
      <c r="J630">
        <v>-0.18</v>
      </c>
      <c r="K630">
        <v>16.600000000000001</v>
      </c>
      <c r="L630">
        <v>29.5</v>
      </c>
      <c r="M630">
        <v>11.7</v>
      </c>
      <c r="N630">
        <v>13.2</v>
      </c>
      <c r="O630">
        <v>21.5</v>
      </c>
      <c r="P630" t="s">
        <v>2721</v>
      </c>
      <c r="Q630">
        <v>-3.0000000000000001E-3</v>
      </c>
      <c r="R630">
        <v>2E-3</v>
      </c>
    </row>
    <row r="631" spans="1:18" x14ac:dyDescent="0.2">
      <c r="A631" t="s">
        <v>2752</v>
      </c>
      <c r="B631" t="s">
        <v>12</v>
      </c>
      <c r="C631" t="s">
        <v>2117</v>
      </c>
      <c r="D631" t="s">
        <v>2117</v>
      </c>
      <c r="E631">
        <v>42</v>
      </c>
      <c r="F631">
        <v>38</v>
      </c>
      <c r="G631">
        <v>12.537000000000001</v>
      </c>
      <c r="H631">
        <v>0.17699999999999999</v>
      </c>
      <c r="I631">
        <v>2.1629999999999998</v>
      </c>
      <c r="J631">
        <v>0.192</v>
      </c>
      <c r="K631">
        <v>56.5</v>
      </c>
      <c r="L631">
        <v>12.3</v>
      </c>
      <c r="M631">
        <v>31.5</v>
      </c>
      <c r="N631">
        <v>18.899999999999999</v>
      </c>
      <c r="O631">
        <v>21.3</v>
      </c>
      <c r="P631" t="s">
        <v>2721</v>
      </c>
      <c r="Q631">
        <v>-2E-3</v>
      </c>
      <c r="R631">
        <v>3.0000000000000001E-3</v>
      </c>
    </row>
    <row r="632" spans="1:18" x14ac:dyDescent="0.2">
      <c r="A632" t="s">
        <v>2753</v>
      </c>
      <c r="B632" t="s">
        <v>49</v>
      </c>
      <c r="C632" t="s">
        <v>2123</v>
      </c>
      <c r="D632" t="s">
        <v>2113</v>
      </c>
      <c r="E632">
        <v>27</v>
      </c>
      <c r="F632">
        <v>0</v>
      </c>
      <c r="G632">
        <v>8.1630000000000003</v>
      </c>
      <c r="H632">
        <v>0.26900000000000002</v>
      </c>
      <c r="I632">
        <v>3.0840000000000001</v>
      </c>
      <c r="J632">
        <v>0.191</v>
      </c>
      <c r="K632">
        <v>50.7</v>
      </c>
      <c r="L632">
        <v>4</v>
      </c>
      <c r="M632">
        <v>32.1</v>
      </c>
      <c r="N632">
        <v>36.799999999999997</v>
      </c>
      <c r="O632">
        <v>21.1</v>
      </c>
      <c r="P632" t="s">
        <v>2721</v>
      </c>
      <c r="Q632">
        <v>-3.0000000000000001E-3</v>
      </c>
      <c r="R632">
        <v>2E-3</v>
      </c>
    </row>
    <row r="633" spans="1:18" x14ac:dyDescent="0.2">
      <c r="A633" t="s">
        <v>2754</v>
      </c>
      <c r="B633" t="s">
        <v>14</v>
      </c>
      <c r="C633" t="s">
        <v>2123</v>
      </c>
      <c r="D633" t="s">
        <v>2113</v>
      </c>
      <c r="E633">
        <v>20</v>
      </c>
      <c r="F633">
        <v>33</v>
      </c>
      <c r="G633">
        <v>10.183999999999999</v>
      </c>
      <c r="H633">
        <v>0.191</v>
      </c>
      <c r="I633">
        <v>2.4740000000000002</v>
      </c>
      <c r="J633">
        <v>-0.157</v>
      </c>
      <c r="K633">
        <v>18.2</v>
      </c>
      <c r="L633">
        <v>21</v>
      </c>
      <c r="M633">
        <v>16.2</v>
      </c>
      <c r="N633">
        <v>25</v>
      </c>
      <c r="O633">
        <v>21</v>
      </c>
      <c r="P633" t="s">
        <v>2721</v>
      </c>
      <c r="Q633">
        <v>-3.0000000000000001E-3</v>
      </c>
      <c r="R633">
        <v>2E-3</v>
      </c>
    </row>
    <row r="634" spans="1:18" x14ac:dyDescent="0.2">
      <c r="A634" t="s">
        <v>2755</v>
      </c>
      <c r="B634" t="s">
        <v>49</v>
      </c>
      <c r="C634" t="s">
        <v>2117</v>
      </c>
      <c r="D634" t="s">
        <v>2117</v>
      </c>
      <c r="E634">
        <v>17</v>
      </c>
      <c r="F634">
        <v>66</v>
      </c>
      <c r="G634">
        <v>13.747</v>
      </c>
      <c r="H634">
        <v>0.17199999999999999</v>
      </c>
      <c r="I634">
        <v>1.9670000000000001</v>
      </c>
      <c r="J634">
        <v>-0.13600000000000001</v>
      </c>
      <c r="K634">
        <v>18.100000000000001</v>
      </c>
      <c r="L634">
        <v>21.5</v>
      </c>
      <c r="M634">
        <v>28.5</v>
      </c>
      <c r="N634">
        <v>16.2</v>
      </c>
      <c r="O634">
        <v>20.9</v>
      </c>
      <c r="P634" t="s">
        <v>2721</v>
      </c>
      <c r="Q634">
        <v>-2E-3</v>
      </c>
      <c r="R634">
        <v>3.0000000000000001E-3</v>
      </c>
    </row>
    <row r="635" spans="1:18" x14ac:dyDescent="0.2">
      <c r="A635" t="s">
        <v>2756</v>
      </c>
      <c r="B635" t="s">
        <v>20</v>
      </c>
      <c r="C635" t="s">
        <v>2123</v>
      </c>
      <c r="D635" t="s">
        <v>2113</v>
      </c>
      <c r="E635">
        <v>12</v>
      </c>
      <c r="F635">
        <v>35</v>
      </c>
      <c r="G635">
        <v>10.66</v>
      </c>
      <c r="H635">
        <v>0.14299999999999999</v>
      </c>
      <c r="I635">
        <v>1.8089999999999999</v>
      </c>
      <c r="J635">
        <v>-0.223</v>
      </c>
      <c r="K635">
        <v>14.3</v>
      </c>
      <c r="L635">
        <v>29.3</v>
      </c>
      <c r="M635">
        <v>8.9</v>
      </c>
      <c r="N635">
        <v>13.6</v>
      </c>
      <c r="O635">
        <v>20.8</v>
      </c>
      <c r="P635" t="s">
        <v>2721</v>
      </c>
      <c r="Q635">
        <v>-3.0000000000000001E-3</v>
      </c>
      <c r="R635">
        <v>2E-3</v>
      </c>
    </row>
    <row r="636" spans="1:18" x14ac:dyDescent="0.2">
      <c r="A636" t="s">
        <v>2757</v>
      </c>
      <c r="B636" t="s">
        <v>21</v>
      </c>
      <c r="C636" t="s">
        <v>2117</v>
      </c>
      <c r="D636" t="s">
        <v>2117</v>
      </c>
      <c r="E636">
        <v>17</v>
      </c>
      <c r="F636">
        <v>73</v>
      </c>
      <c r="G636">
        <v>14.858000000000001</v>
      </c>
      <c r="H636">
        <v>8.8999999999999996E-2</v>
      </c>
      <c r="I636">
        <v>1.0269999999999999</v>
      </c>
      <c r="J636">
        <v>-0.19</v>
      </c>
      <c r="K636">
        <v>16.2</v>
      </c>
      <c r="L636">
        <v>34.200000000000003</v>
      </c>
      <c r="M636">
        <v>5.4</v>
      </c>
      <c r="N636">
        <v>3.8</v>
      </c>
      <c r="O636">
        <v>20.5</v>
      </c>
      <c r="P636" t="s">
        <v>2721</v>
      </c>
      <c r="Q636">
        <v>-2E-3</v>
      </c>
      <c r="R636">
        <v>3.0000000000000001E-3</v>
      </c>
    </row>
    <row r="637" spans="1:18" x14ac:dyDescent="0.2">
      <c r="A637" t="s">
        <v>2758</v>
      </c>
      <c r="B637" t="s">
        <v>43</v>
      </c>
      <c r="C637" t="s">
        <v>2112</v>
      </c>
      <c r="D637" t="s">
        <v>2113</v>
      </c>
      <c r="E637">
        <v>39</v>
      </c>
      <c r="F637">
        <v>22</v>
      </c>
      <c r="G637">
        <v>10.000999999999999</v>
      </c>
      <c r="H637">
        <v>0.20300000000000001</v>
      </c>
      <c r="I637">
        <v>2.7629999999999999</v>
      </c>
      <c r="J637">
        <v>-0.437</v>
      </c>
      <c r="K637">
        <v>5.7</v>
      </c>
      <c r="L637">
        <v>19</v>
      </c>
      <c r="M637">
        <v>17.2</v>
      </c>
      <c r="N637">
        <v>31.1</v>
      </c>
      <c r="O637">
        <v>20.399999999999999</v>
      </c>
      <c r="P637" t="s">
        <v>2721</v>
      </c>
      <c r="Q637">
        <v>-3.0000000000000001E-3</v>
      </c>
      <c r="R637">
        <v>2E-3</v>
      </c>
    </row>
    <row r="638" spans="1:18" x14ac:dyDescent="0.2">
      <c r="A638" t="s">
        <v>2759</v>
      </c>
      <c r="B638" t="s">
        <v>15</v>
      </c>
      <c r="C638" t="s">
        <v>2117</v>
      </c>
      <c r="D638" t="s">
        <v>2117</v>
      </c>
      <c r="E638">
        <v>24</v>
      </c>
      <c r="F638">
        <v>0</v>
      </c>
      <c r="G638">
        <v>15.205</v>
      </c>
      <c r="H638">
        <v>4.2000000000000003E-2</v>
      </c>
      <c r="I638">
        <v>0.496</v>
      </c>
      <c r="J638">
        <v>-0.60399999999999998</v>
      </c>
      <c r="K638">
        <v>1.5</v>
      </c>
      <c r="L638">
        <v>39.200000000000003</v>
      </c>
      <c r="M638">
        <v>1.5</v>
      </c>
      <c r="N638">
        <v>1.5</v>
      </c>
      <c r="O638">
        <v>20.399999999999999</v>
      </c>
      <c r="P638" t="s">
        <v>2721</v>
      </c>
      <c r="Q638">
        <v>-2E-3</v>
      </c>
      <c r="R638">
        <v>3.0000000000000001E-3</v>
      </c>
    </row>
    <row r="639" spans="1:18" x14ac:dyDescent="0.2">
      <c r="A639" t="s">
        <v>2760</v>
      </c>
      <c r="B639" t="s">
        <v>382</v>
      </c>
      <c r="C639" t="s">
        <v>2123</v>
      </c>
      <c r="D639" t="s">
        <v>2113</v>
      </c>
      <c r="E639">
        <v>7</v>
      </c>
      <c r="F639">
        <v>80</v>
      </c>
      <c r="G639">
        <v>10.061</v>
      </c>
      <c r="H639">
        <v>0.20599999999999999</v>
      </c>
      <c r="I639">
        <v>2.6749999999999998</v>
      </c>
      <c r="J639">
        <v>-0.50700000000000001</v>
      </c>
      <c r="K639">
        <v>4.4000000000000004</v>
      </c>
      <c r="L639">
        <v>19.8</v>
      </c>
      <c r="M639">
        <v>18</v>
      </c>
      <c r="N639">
        <v>28.9</v>
      </c>
      <c r="O639">
        <v>20.3</v>
      </c>
      <c r="P639" t="s">
        <v>2721</v>
      </c>
      <c r="Q639">
        <v>-3.0000000000000001E-3</v>
      </c>
      <c r="R639">
        <v>2E-3</v>
      </c>
    </row>
    <row r="640" spans="1:18" x14ac:dyDescent="0.2">
      <c r="A640" t="s">
        <v>2761</v>
      </c>
      <c r="B640" t="s">
        <v>32</v>
      </c>
      <c r="C640" t="s">
        <v>2112</v>
      </c>
      <c r="D640" t="s">
        <v>2113</v>
      </c>
      <c r="E640">
        <v>35</v>
      </c>
      <c r="F640">
        <v>79</v>
      </c>
      <c r="G640">
        <v>10.879</v>
      </c>
      <c r="H640">
        <v>0.128</v>
      </c>
      <c r="I640">
        <v>1.423</v>
      </c>
      <c r="J640">
        <v>-0.29799999999999999</v>
      </c>
      <c r="K640">
        <v>10.5</v>
      </c>
      <c r="L640">
        <v>31.7</v>
      </c>
      <c r="M640">
        <v>8.1</v>
      </c>
      <c r="N640">
        <v>7.7</v>
      </c>
      <c r="O640">
        <v>20</v>
      </c>
      <c r="P640" t="s">
        <v>2721</v>
      </c>
      <c r="Q640">
        <v>-3.0000000000000001E-3</v>
      </c>
      <c r="R640">
        <v>2E-3</v>
      </c>
    </row>
    <row r="641" spans="1:18" x14ac:dyDescent="0.2">
      <c r="A641" t="s">
        <v>2762</v>
      </c>
      <c r="B641" t="s">
        <v>20</v>
      </c>
      <c r="C641" t="s">
        <v>2112</v>
      </c>
      <c r="D641" t="s">
        <v>2113</v>
      </c>
      <c r="E641">
        <v>14</v>
      </c>
      <c r="F641">
        <v>11</v>
      </c>
      <c r="G641">
        <v>8.8620000000000001</v>
      </c>
      <c r="H641">
        <v>0.26500000000000001</v>
      </c>
      <c r="I641">
        <v>3.3580000000000001</v>
      </c>
      <c r="J641">
        <v>-0.56599999999999995</v>
      </c>
      <c r="K641">
        <v>3.6</v>
      </c>
      <c r="L641">
        <v>9.1</v>
      </c>
      <c r="M641">
        <v>31.1</v>
      </c>
      <c r="N641">
        <v>41.9</v>
      </c>
      <c r="O641">
        <v>20</v>
      </c>
      <c r="P641" t="s">
        <v>2721</v>
      </c>
      <c r="Q641">
        <v>-3.0000000000000001E-3</v>
      </c>
      <c r="R641">
        <v>2E-3</v>
      </c>
    </row>
    <row r="642" spans="1:18" x14ac:dyDescent="0.2">
      <c r="A642" t="s">
        <v>2763</v>
      </c>
      <c r="B642" t="s">
        <v>39</v>
      </c>
      <c r="C642" t="s">
        <v>2112</v>
      </c>
      <c r="D642" t="s">
        <v>2113</v>
      </c>
      <c r="E642">
        <v>18</v>
      </c>
      <c r="F642">
        <v>0</v>
      </c>
      <c r="G642">
        <v>6.0529999999999999</v>
      </c>
      <c r="H642">
        <v>0.33300000000000002</v>
      </c>
      <c r="I642">
        <v>3.81</v>
      </c>
      <c r="J642">
        <v>-0.34799999999999998</v>
      </c>
      <c r="K642">
        <v>8.1</v>
      </c>
      <c r="L642">
        <v>1</v>
      </c>
      <c r="M642">
        <v>43.6</v>
      </c>
      <c r="N642">
        <v>48.1</v>
      </c>
      <c r="O642">
        <v>19.899999999999999</v>
      </c>
      <c r="P642" t="s">
        <v>2721</v>
      </c>
      <c r="Q642">
        <v>-3.0000000000000001E-3</v>
      </c>
      <c r="R642">
        <v>2E-3</v>
      </c>
    </row>
    <row r="643" spans="1:18" x14ac:dyDescent="0.2">
      <c r="A643" t="s">
        <v>2764</v>
      </c>
      <c r="B643" t="s">
        <v>24</v>
      </c>
      <c r="C643" t="s">
        <v>2117</v>
      </c>
      <c r="D643" t="s">
        <v>2117</v>
      </c>
      <c r="E643">
        <v>14</v>
      </c>
      <c r="F643">
        <v>5</v>
      </c>
      <c r="G643">
        <v>11.622999999999999</v>
      </c>
      <c r="H643">
        <v>0.20699999999999999</v>
      </c>
      <c r="I643">
        <v>2.1440000000000001</v>
      </c>
      <c r="J643">
        <v>0.245</v>
      </c>
      <c r="K643">
        <v>65.599999999999994</v>
      </c>
      <c r="L643">
        <v>5.8</v>
      </c>
      <c r="M643">
        <v>38.1</v>
      </c>
      <c r="N643">
        <v>18.399999999999999</v>
      </c>
      <c r="O643">
        <v>19.8</v>
      </c>
      <c r="P643" t="s">
        <v>2721</v>
      </c>
      <c r="Q643">
        <v>-2E-3</v>
      </c>
      <c r="R643">
        <v>3.0000000000000001E-3</v>
      </c>
    </row>
    <row r="644" spans="1:18" x14ac:dyDescent="0.2">
      <c r="A644" t="s">
        <v>2765</v>
      </c>
      <c r="B644" t="s">
        <v>35</v>
      </c>
      <c r="C644" t="s">
        <v>2112</v>
      </c>
      <c r="D644" t="s">
        <v>2113</v>
      </c>
      <c r="E644">
        <v>24</v>
      </c>
      <c r="F644">
        <v>5</v>
      </c>
      <c r="G644">
        <v>9.8710000000000004</v>
      </c>
      <c r="H644">
        <v>0.183</v>
      </c>
      <c r="I644">
        <v>2.5640000000000001</v>
      </c>
      <c r="J644">
        <v>-0.2</v>
      </c>
      <c r="K644">
        <v>15.3</v>
      </c>
      <c r="L644">
        <v>18.399999999999999</v>
      </c>
      <c r="M644">
        <v>14.3</v>
      </c>
      <c r="N644">
        <v>26.8</v>
      </c>
      <c r="O644">
        <v>19.600000000000001</v>
      </c>
      <c r="P644" t="s">
        <v>2721</v>
      </c>
      <c r="Q644">
        <v>-3.0000000000000001E-3</v>
      </c>
      <c r="R644">
        <v>2E-3</v>
      </c>
    </row>
    <row r="645" spans="1:18" x14ac:dyDescent="0.2">
      <c r="A645" t="s">
        <v>2766</v>
      </c>
      <c r="B645" t="s">
        <v>32</v>
      </c>
      <c r="C645" t="s">
        <v>2112</v>
      </c>
      <c r="D645" t="s">
        <v>2113</v>
      </c>
      <c r="E645">
        <v>13</v>
      </c>
      <c r="F645">
        <v>15</v>
      </c>
      <c r="G645">
        <v>8.66</v>
      </c>
      <c r="H645">
        <v>0.27100000000000002</v>
      </c>
      <c r="I645">
        <v>3.0150000000000001</v>
      </c>
      <c r="J645">
        <v>-9.8000000000000004E-2</v>
      </c>
      <c r="K645">
        <v>21.2</v>
      </c>
      <c r="L645">
        <v>7.3</v>
      </c>
      <c r="M645">
        <v>32.9</v>
      </c>
      <c r="N645">
        <v>35.4</v>
      </c>
      <c r="O645">
        <v>19.5</v>
      </c>
      <c r="P645" t="s">
        <v>2721</v>
      </c>
      <c r="Q645">
        <v>-3.0000000000000001E-3</v>
      </c>
      <c r="R645">
        <v>2E-3</v>
      </c>
    </row>
    <row r="646" spans="1:18" x14ac:dyDescent="0.2">
      <c r="A646" t="s">
        <v>2767</v>
      </c>
      <c r="B646" t="s">
        <v>37</v>
      </c>
      <c r="C646" t="s">
        <v>2112</v>
      </c>
      <c r="D646" t="s">
        <v>2113</v>
      </c>
      <c r="E646">
        <v>46</v>
      </c>
      <c r="F646">
        <v>82</v>
      </c>
      <c r="G646">
        <v>9.8650000000000002</v>
      </c>
      <c r="H646">
        <v>0.186</v>
      </c>
      <c r="I646">
        <v>2.4039999999999999</v>
      </c>
      <c r="J646">
        <v>-6.7000000000000004E-2</v>
      </c>
      <c r="K646">
        <v>23.5</v>
      </c>
      <c r="L646">
        <v>18</v>
      </c>
      <c r="M646">
        <v>14.9</v>
      </c>
      <c r="N646">
        <v>23.7</v>
      </c>
      <c r="O646">
        <v>19.5</v>
      </c>
      <c r="P646" t="s">
        <v>2721</v>
      </c>
      <c r="Q646">
        <v>-3.0000000000000001E-3</v>
      </c>
      <c r="R646">
        <v>2E-3</v>
      </c>
    </row>
    <row r="647" spans="1:18" x14ac:dyDescent="0.2">
      <c r="A647" t="s">
        <v>2768</v>
      </c>
      <c r="B647" t="s">
        <v>16</v>
      </c>
      <c r="C647" t="s">
        <v>2117</v>
      </c>
      <c r="D647" t="s">
        <v>2117</v>
      </c>
      <c r="E647">
        <v>15</v>
      </c>
      <c r="F647">
        <v>60</v>
      </c>
      <c r="G647">
        <v>12.885</v>
      </c>
      <c r="H647">
        <v>0.15</v>
      </c>
      <c r="I647">
        <v>1.889</v>
      </c>
      <c r="J647">
        <v>0.13700000000000001</v>
      </c>
      <c r="K647">
        <v>50</v>
      </c>
      <c r="L647">
        <v>15.4</v>
      </c>
      <c r="M647">
        <v>20.8</v>
      </c>
      <c r="N647">
        <v>14.7</v>
      </c>
      <c r="O647">
        <v>19.5</v>
      </c>
      <c r="P647" t="s">
        <v>2721</v>
      </c>
      <c r="Q647">
        <v>-2E-3</v>
      </c>
      <c r="R647">
        <v>3.0000000000000001E-3</v>
      </c>
    </row>
    <row r="648" spans="1:18" x14ac:dyDescent="0.2">
      <c r="A648" t="s">
        <v>2769</v>
      </c>
      <c r="B648" t="s">
        <v>13</v>
      </c>
      <c r="C648" t="s">
        <v>2123</v>
      </c>
      <c r="D648" t="s">
        <v>2113</v>
      </c>
      <c r="E648">
        <v>37</v>
      </c>
      <c r="F648">
        <v>63</v>
      </c>
      <c r="G648">
        <v>9.4390000000000001</v>
      </c>
      <c r="H648">
        <v>0.182</v>
      </c>
      <c r="I648">
        <v>2.327</v>
      </c>
      <c r="J648">
        <v>0.12</v>
      </c>
      <c r="K648">
        <v>43.5</v>
      </c>
      <c r="L648">
        <v>14.5</v>
      </c>
      <c r="M648">
        <v>14.1</v>
      </c>
      <c r="N648">
        <v>22.3</v>
      </c>
      <c r="O648">
        <v>19.3</v>
      </c>
      <c r="P648" t="s">
        <v>2721</v>
      </c>
      <c r="Q648">
        <v>-3.0000000000000001E-3</v>
      </c>
      <c r="R648">
        <v>2E-3</v>
      </c>
    </row>
    <row r="649" spans="1:18" x14ac:dyDescent="0.2">
      <c r="A649" t="s">
        <v>2770</v>
      </c>
      <c r="B649" t="s">
        <v>34</v>
      </c>
      <c r="C649" t="s">
        <v>2112</v>
      </c>
      <c r="D649" t="s">
        <v>2113</v>
      </c>
      <c r="E649">
        <v>46</v>
      </c>
      <c r="F649">
        <v>70</v>
      </c>
      <c r="G649">
        <v>9.3209999999999997</v>
      </c>
      <c r="H649">
        <v>0.22600000000000001</v>
      </c>
      <c r="I649">
        <v>2.4710000000000001</v>
      </c>
      <c r="J649">
        <v>6.8000000000000005E-2</v>
      </c>
      <c r="K649">
        <v>38.299999999999997</v>
      </c>
      <c r="L649">
        <v>11.7</v>
      </c>
      <c r="M649">
        <v>22.4</v>
      </c>
      <c r="N649">
        <v>24.9</v>
      </c>
      <c r="O649">
        <v>19.3</v>
      </c>
      <c r="P649" t="s">
        <v>2721</v>
      </c>
      <c r="Q649">
        <v>-3.0000000000000001E-3</v>
      </c>
      <c r="R649">
        <v>2E-3</v>
      </c>
    </row>
    <row r="650" spans="1:18" x14ac:dyDescent="0.2">
      <c r="A650" t="s">
        <v>2771</v>
      </c>
      <c r="B650" t="s">
        <v>13</v>
      </c>
      <c r="C650" t="s">
        <v>2117</v>
      </c>
      <c r="D650" t="s">
        <v>2117</v>
      </c>
      <c r="E650">
        <v>20</v>
      </c>
      <c r="F650">
        <v>64</v>
      </c>
      <c r="G650">
        <v>13.83</v>
      </c>
      <c r="H650">
        <v>0.14599999999999999</v>
      </c>
      <c r="I650">
        <v>1.861</v>
      </c>
      <c r="J650">
        <v>-0.223</v>
      </c>
      <c r="K650">
        <v>13.1</v>
      </c>
      <c r="L650">
        <v>22.7</v>
      </c>
      <c r="M650">
        <v>19.600000000000001</v>
      </c>
      <c r="N650">
        <v>14.2</v>
      </c>
      <c r="O650">
        <v>19.100000000000001</v>
      </c>
      <c r="P650" t="s">
        <v>2721</v>
      </c>
      <c r="Q650">
        <v>-2E-3</v>
      </c>
      <c r="R650">
        <v>3.0000000000000001E-3</v>
      </c>
    </row>
    <row r="651" spans="1:18" x14ac:dyDescent="0.2">
      <c r="A651" t="s">
        <v>2772</v>
      </c>
      <c r="B651" t="s">
        <v>10</v>
      </c>
      <c r="C651" t="s">
        <v>2117</v>
      </c>
      <c r="D651" t="s">
        <v>2117</v>
      </c>
      <c r="E651">
        <v>43</v>
      </c>
      <c r="F651">
        <v>44</v>
      </c>
      <c r="G651">
        <v>13.170999999999999</v>
      </c>
      <c r="H651">
        <v>0.17199999999999999</v>
      </c>
      <c r="I651">
        <v>2.1829999999999998</v>
      </c>
      <c r="J651">
        <v>-0.19900000000000001</v>
      </c>
      <c r="K651">
        <v>15.8</v>
      </c>
      <c r="L651">
        <v>16.5</v>
      </c>
      <c r="M651">
        <v>28.8</v>
      </c>
      <c r="N651">
        <v>19.600000000000001</v>
      </c>
      <c r="O651">
        <v>19.100000000000001</v>
      </c>
      <c r="P651" t="s">
        <v>2721</v>
      </c>
      <c r="Q651">
        <v>-2E-3</v>
      </c>
      <c r="R651">
        <v>3.0000000000000001E-3</v>
      </c>
    </row>
    <row r="652" spans="1:18" x14ac:dyDescent="0.2">
      <c r="A652" t="s">
        <v>2773</v>
      </c>
      <c r="B652" t="s">
        <v>24</v>
      </c>
      <c r="C652" t="s">
        <v>2117</v>
      </c>
      <c r="D652" t="s">
        <v>2117</v>
      </c>
      <c r="E652">
        <v>6</v>
      </c>
      <c r="F652">
        <v>0</v>
      </c>
      <c r="G652">
        <v>11.266999999999999</v>
      </c>
      <c r="H652">
        <v>0.16700000000000001</v>
      </c>
      <c r="I652">
        <v>1.7230000000000001</v>
      </c>
      <c r="J652">
        <v>1.1599999999999999</v>
      </c>
      <c r="K652">
        <v>100</v>
      </c>
      <c r="L652">
        <v>3.5</v>
      </c>
      <c r="M652">
        <v>26.5</v>
      </c>
      <c r="N652">
        <v>12.3</v>
      </c>
      <c r="O652">
        <v>18.8</v>
      </c>
      <c r="P652" t="s">
        <v>2721</v>
      </c>
      <c r="Q652">
        <v>-2E-3</v>
      </c>
      <c r="R652">
        <v>3.0000000000000001E-3</v>
      </c>
    </row>
    <row r="653" spans="1:18" x14ac:dyDescent="0.2">
      <c r="A653" t="s">
        <v>2774</v>
      </c>
      <c r="B653" t="s">
        <v>17</v>
      </c>
      <c r="C653" t="s">
        <v>2117</v>
      </c>
      <c r="D653" t="s">
        <v>2117</v>
      </c>
      <c r="E653">
        <v>28</v>
      </c>
      <c r="F653">
        <v>0</v>
      </c>
      <c r="G653">
        <v>13.961</v>
      </c>
      <c r="H653">
        <v>0.107</v>
      </c>
      <c r="I653">
        <v>1.157</v>
      </c>
      <c r="J653">
        <v>1.7999999999999999E-2</v>
      </c>
      <c r="K653">
        <v>35.799999999999997</v>
      </c>
      <c r="L653">
        <v>24.6</v>
      </c>
      <c r="M653">
        <v>8.1</v>
      </c>
      <c r="N653">
        <v>5</v>
      </c>
      <c r="O653">
        <v>18.399999999999999</v>
      </c>
      <c r="P653" t="s">
        <v>2721</v>
      </c>
      <c r="Q653">
        <v>-2E-3</v>
      </c>
      <c r="R653">
        <v>3.0000000000000001E-3</v>
      </c>
    </row>
    <row r="654" spans="1:18" x14ac:dyDescent="0.2">
      <c r="A654" t="s">
        <v>2775</v>
      </c>
      <c r="B654" t="s">
        <v>34</v>
      </c>
      <c r="C654" t="s">
        <v>2123</v>
      </c>
      <c r="D654" t="s">
        <v>2113</v>
      </c>
      <c r="E654">
        <v>19</v>
      </c>
      <c r="F654">
        <v>0</v>
      </c>
      <c r="G654">
        <v>9.4030000000000005</v>
      </c>
      <c r="H654">
        <v>0.21099999999999999</v>
      </c>
      <c r="I654">
        <v>2.3029999999999999</v>
      </c>
      <c r="J654">
        <v>0.04</v>
      </c>
      <c r="K654">
        <v>34.9</v>
      </c>
      <c r="L654">
        <v>13.3</v>
      </c>
      <c r="M654">
        <v>18.899999999999999</v>
      </c>
      <c r="N654">
        <v>21.3</v>
      </c>
      <c r="O654">
        <v>18.3</v>
      </c>
      <c r="P654" t="s">
        <v>2721</v>
      </c>
      <c r="Q654">
        <v>-3.0000000000000001E-3</v>
      </c>
      <c r="R654">
        <v>2E-3</v>
      </c>
    </row>
    <row r="655" spans="1:18" x14ac:dyDescent="0.2">
      <c r="A655" t="s">
        <v>2776</v>
      </c>
      <c r="B655" t="s">
        <v>22</v>
      </c>
      <c r="C655" t="s">
        <v>2117</v>
      </c>
      <c r="D655" t="s">
        <v>2117</v>
      </c>
      <c r="E655">
        <v>24</v>
      </c>
      <c r="F655">
        <v>76</v>
      </c>
      <c r="G655">
        <v>12.67</v>
      </c>
      <c r="H655">
        <v>0.13700000000000001</v>
      </c>
      <c r="I655">
        <v>2.16</v>
      </c>
      <c r="J655">
        <v>6.8000000000000005E-2</v>
      </c>
      <c r="K655">
        <v>41.9</v>
      </c>
      <c r="L655">
        <v>13.5</v>
      </c>
      <c r="M655">
        <v>17.7</v>
      </c>
      <c r="N655">
        <v>18.8</v>
      </c>
      <c r="O655">
        <v>18.3</v>
      </c>
      <c r="P655" t="s">
        <v>2721</v>
      </c>
      <c r="Q655">
        <v>-2E-3</v>
      </c>
      <c r="R655">
        <v>3.0000000000000001E-3</v>
      </c>
    </row>
    <row r="656" spans="1:18" x14ac:dyDescent="0.2">
      <c r="A656" t="s">
        <v>2777</v>
      </c>
      <c r="B656" t="s">
        <v>24</v>
      </c>
      <c r="C656" t="s">
        <v>2123</v>
      </c>
      <c r="D656" t="s">
        <v>2113</v>
      </c>
      <c r="E656">
        <v>21</v>
      </c>
      <c r="F656">
        <v>79</v>
      </c>
      <c r="G656">
        <v>8.17</v>
      </c>
      <c r="H656">
        <v>0.20899999999999999</v>
      </c>
      <c r="I656">
        <v>2.1640000000000001</v>
      </c>
      <c r="J656">
        <v>0.497</v>
      </c>
      <c r="K656">
        <v>81.2</v>
      </c>
      <c r="L656">
        <v>4.2</v>
      </c>
      <c r="M656">
        <v>18.399999999999999</v>
      </c>
      <c r="N656">
        <v>19.100000000000001</v>
      </c>
      <c r="O656">
        <v>17.8</v>
      </c>
      <c r="P656" t="s">
        <v>2721</v>
      </c>
      <c r="Q656">
        <v>-3.0000000000000001E-3</v>
      </c>
      <c r="R656">
        <v>2E-3</v>
      </c>
    </row>
    <row r="657" spans="1:18" x14ac:dyDescent="0.2">
      <c r="A657" t="s">
        <v>2778</v>
      </c>
      <c r="B657" t="s">
        <v>18</v>
      </c>
      <c r="C657" t="s">
        <v>2117</v>
      </c>
      <c r="D657" t="s">
        <v>2117</v>
      </c>
      <c r="E657">
        <v>11</v>
      </c>
      <c r="F657">
        <v>3</v>
      </c>
      <c r="G657">
        <v>12.324999999999999</v>
      </c>
      <c r="H657">
        <v>9.0999999999999998E-2</v>
      </c>
      <c r="I657">
        <v>1.0780000000000001</v>
      </c>
      <c r="J657">
        <v>0.84399999999999997</v>
      </c>
      <c r="K657">
        <v>98.8</v>
      </c>
      <c r="L657">
        <v>11.5</v>
      </c>
      <c r="M657">
        <v>6.3</v>
      </c>
      <c r="N657">
        <v>4.0999999999999996</v>
      </c>
      <c r="O657">
        <v>17.600000000000001</v>
      </c>
      <c r="P657" t="s">
        <v>2721</v>
      </c>
      <c r="Q657">
        <v>-2E-3</v>
      </c>
      <c r="R657">
        <v>3.0000000000000001E-3</v>
      </c>
    </row>
    <row r="658" spans="1:18" x14ac:dyDescent="0.2">
      <c r="A658" t="s">
        <v>2779</v>
      </c>
      <c r="B658" t="s">
        <v>49</v>
      </c>
      <c r="C658" t="s">
        <v>2130</v>
      </c>
      <c r="D658" t="s">
        <v>2113</v>
      </c>
      <c r="E658">
        <v>47</v>
      </c>
      <c r="F658">
        <v>82</v>
      </c>
      <c r="G658">
        <v>9.8710000000000004</v>
      </c>
      <c r="H658">
        <v>0.17</v>
      </c>
      <c r="I658">
        <v>1.9510000000000001</v>
      </c>
      <c r="J658">
        <v>-7.5999999999999998E-2</v>
      </c>
      <c r="K658">
        <v>22.6</v>
      </c>
      <c r="L658">
        <v>18.2</v>
      </c>
      <c r="M658">
        <v>12.7</v>
      </c>
      <c r="N658">
        <v>15.6</v>
      </c>
      <c r="O658">
        <v>17.2</v>
      </c>
      <c r="P658" t="s">
        <v>2721</v>
      </c>
      <c r="Q658">
        <v>-3.0000000000000001E-3</v>
      </c>
      <c r="R658">
        <v>2E-3</v>
      </c>
    </row>
    <row r="659" spans="1:18" x14ac:dyDescent="0.2">
      <c r="A659" t="s">
        <v>2780</v>
      </c>
      <c r="B659" t="s">
        <v>30</v>
      </c>
      <c r="C659" t="s">
        <v>2117</v>
      </c>
      <c r="D659" t="s">
        <v>2117</v>
      </c>
      <c r="E659">
        <v>32</v>
      </c>
      <c r="F659">
        <v>25</v>
      </c>
      <c r="G659">
        <v>12.561999999999999</v>
      </c>
      <c r="H659">
        <v>0.155</v>
      </c>
      <c r="I659">
        <v>1.9219999999999999</v>
      </c>
      <c r="J659">
        <v>3.9E-2</v>
      </c>
      <c r="K659">
        <v>37.700000000000003</v>
      </c>
      <c r="L659">
        <v>12.7</v>
      </c>
      <c r="M659">
        <v>21.5</v>
      </c>
      <c r="N659">
        <v>15.2</v>
      </c>
      <c r="O659">
        <v>17.2</v>
      </c>
      <c r="P659" t="s">
        <v>2721</v>
      </c>
      <c r="Q659">
        <v>-2E-3</v>
      </c>
      <c r="R659">
        <v>3.0000000000000001E-3</v>
      </c>
    </row>
    <row r="660" spans="1:18" x14ac:dyDescent="0.2">
      <c r="A660" t="s">
        <v>2781</v>
      </c>
      <c r="B660" t="s">
        <v>15</v>
      </c>
      <c r="C660" t="s">
        <v>2112</v>
      </c>
      <c r="D660" t="s">
        <v>2113</v>
      </c>
      <c r="E660">
        <v>9</v>
      </c>
      <c r="F660">
        <v>81</v>
      </c>
      <c r="G660">
        <v>8.8390000000000004</v>
      </c>
      <c r="H660">
        <v>0.21</v>
      </c>
      <c r="I660">
        <v>2.4940000000000002</v>
      </c>
      <c r="J660">
        <v>3.6999999999999998E-2</v>
      </c>
      <c r="K660">
        <v>34.700000000000003</v>
      </c>
      <c r="L660">
        <v>8.9</v>
      </c>
      <c r="M660">
        <v>18.600000000000001</v>
      </c>
      <c r="N660">
        <v>25.3</v>
      </c>
      <c r="O660">
        <v>17</v>
      </c>
      <c r="P660" t="s">
        <v>2721</v>
      </c>
      <c r="Q660">
        <v>-3.0000000000000001E-3</v>
      </c>
      <c r="R660">
        <v>2E-3</v>
      </c>
    </row>
    <row r="661" spans="1:18" x14ac:dyDescent="0.2">
      <c r="A661" t="s">
        <v>2782</v>
      </c>
      <c r="B661" t="s">
        <v>20</v>
      </c>
      <c r="C661" t="s">
        <v>2112</v>
      </c>
      <c r="D661" t="s">
        <v>2113</v>
      </c>
      <c r="E661">
        <v>47</v>
      </c>
      <c r="F661">
        <v>80</v>
      </c>
      <c r="G661">
        <v>9.4740000000000002</v>
      </c>
      <c r="H661">
        <v>0.153</v>
      </c>
      <c r="I661">
        <v>1.9379999999999999</v>
      </c>
      <c r="J661">
        <v>9.8000000000000004E-2</v>
      </c>
      <c r="K661">
        <v>41.4</v>
      </c>
      <c r="L661">
        <v>14.9</v>
      </c>
      <c r="M661">
        <v>10.1</v>
      </c>
      <c r="N661">
        <v>15.5</v>
      </c>
      <c r="O661">
        <v>17</v>
      </c>
      <c r="P661" t="s">
        <v>2721</v>
      </c>
      <c r="Q661">
        <v>-3.0000000000000001E-3</v>
      </c>
      <c r="R661">
        <v>2E-3</v>
      </c>
    </row>
    <row r="662" spans="1:18" x14ac:dyDescent="0.2">
      <c r="A662" t="s">
        <v>2783</v>
      </c>
      <c r="B662" t="s">
        <v>20</v>
      </c>
      <c r="C662" t="s">
        <v>2112</v>
      </c>
      <c r="D662" t="s">
        <v>2113</v>
      </c>
      <c r="E662">
        <v>24</v>
      </c>
      <c r="F662">
        <v>51</v>
      </c>
      <c r="G662">
        <v>9.4649999999999999</v>
      </c>
      <c r="H662">
        <v>0.17199999999999999</v>
      </c>
      <c r="I662">
        <v>2.1779999999999999</v>
      </c>
      <c r="J662">
        <v>-1.9E-2</v>
      </c>
      <c r="K662">
        <v>27.7</v>
      </c>
      <c r="L662">
        <v>14.7</v>
      </c>
      <c r="M662">
        <v>13.1</v>
      </c>
      <c r="N662">
        <v>19.3</v>
      </c>
      <c r="O662">
        <v>16.899999999999999</v>
      </c>
      <c r="P662" t="s">
        <v>2721</v>
      </c>
      <c r="Q662">
        <v>-3.0000000000000001E-3</v>
      </c>
      <c r="R662">
        <v>2E-3</v>
      </c>
    </row>
    <row r="663" spans="1:18" x14ac:dyDescent="0.2">
      <c r="A663" t="s">
        <v>2784</v>
      </c>
      <c r="B663" t="s">
        <v>384</v>
      </c>
      <c r="C663" t="s">
        <v>2112</v>
      </c>
      <c r="D663" t="s">
        <v>2113</v>
      </c>
      <c r="E663">
        <v>14</v>
      </c>
      <c r="F663">
        <v>0</v>
      </c>
      <c r="G663">
        <v>8.5359999999999996</v>
      </c>
      <c r="H663">
        <v>0.23100000000000001</v>
      </c>
      <c r="I663">
        <v>2.3039999999999998</v>
      </c>
      <c r="J663">
        <v>0.14799999999999999</v>
      </c>
      <c r="K663">
        <v>47.3</v>
      </c>
      <c r="L663">
        <v>6.5</v>
      </c>
      <c r="M663">
        <v>23.9</v>
      </c>
      <c r="N663">
        <v>21.5</v>
      </c>
      <c r="O663">
        <v>16.899999999999999</v>
      </c>
      <c r="P663" t="s">
        <v>2721</v>
      </c>
      <c r="Q663">
        <v>-3.0000000000000001E-3</v>
      </c>
      <c r="R663">
        <v>2E-3</v>
      </c>
    </row>
    <row r="664" spans="1:18" x14ac:dyDescent="0.2">
      <c r="A664" t="s">
        <v>2785</v>
      </c>
      <c r="B664" t="s">
        <v>17</v>
      </c>
      <c r="C664" t="s">
        <v>2130</v>
      </c>
      <c r="D664" t="s">
        <v>2113</v>
      </c>
      <c r="E664">
        <v>22</v>
      </c>
      <c r="F664">
        <v>0</v>
      </c>
      <c r="G664">
        <v>8.8859999999999992</v>
      </c>
      <c r="H664">
        <v>0.22700000000000001</v>
      </c>
      <c r="I664">
        <v>2.4540000000000002</v>
      </c>
      <c r="J664">
        <v>-4.5999999999999999E-2</v>
      </c>
      <c r="K664">
        <v>25.5</v>
      </c>
      <c r="L664">
        <v>9.3000000000000007</v>
      </c>
      <c r="M664">
        <v>22.8</v>
      </c>
      <c r="N664">
        <v>24.6</v>
      </c>
      <c r="O664">
        <v>16.8</v>
      </c>
      <c r="P664" t="s">
        <v>2721</v>
      </c>
      <c r="Q664">
        <v>-3.0000000000000001E-3</v>
      </c>
      <c r="R664">
        <v>2E-3</v>
      </c>
    </row>
    <row r="665" spans="1:18" x14ac:dyDescent="0.2">
      <c r="A665" t="s">
        <v>2786</v>
      </c>
      <c r="B665" t="s">
        <v>34</v>
      </c>
      <c r="C665" t="s">
        <v>2112</v>
      </c>
      <c r="D665" t="s">
        <v>2113</v>
      </c>
      <c r="E665">
        <v>41</v>
      </c>
      <c r="F665">
        <v>63</v>
      </c>
      <c r="G665">
        <v>9.4860000000000007</v>
      </c>
      <c r="H665">
        <v>0.183</v>
      </c>
      <c r="I665">
        <v>2.004</v>
      </c>
      <c r="J665">
        <v>-3.7999999999999999E-2</v>
      </c>
      <c r="K665">
        <v>26.3</v>
      </c>
      <c r="L665">
        <v>15.4</v>
      </c>
      <c r="M665">
        <v>14.5</v>
      </c>
      <c r="N665">
        <v>16.600000000000001</v>
      </c>
      <c r="O665">
        <v>16.600000000000001</v>
      </c>
      <c r="P665" t="s">
        <v>2721</v>
      </c>
      <c r="Q665">
        <v>-3.0000000000000001E-3</v>
      </c>
      <c r="R665">
        <v>2E-3</v>
      </c>
    </row>
    <row r="666" spans="1:18" x14ac:dyDescent="0.2">
      <c r="A666" t="s">
        <v>2787</v>
      </c>
      <c r="B666" t="s">
        <v>25</v>
      </c>
      <c r="C666" t="s">
        <v>2112</v>
      </c>
      <c r="D666" t="s">
        <v>2113</v>
      </c>
      <c r="E666">
        <v>40</v>
      </c>
      <c r="F666">
        <v>72</v>
      </c>
      <c r="G666">
        <v>10.029</v>
      </c>
      <c r="H666">
        <v>0.16600000000000001</v>
      </c>
      <c r="I666">
        <v>1.7370000000000001</v>
      </c>
      <c r="J666">
        <v>-0.14000000000000001</v>
      </c>
      <c r="K666">
        <v>19</v>
      </c>
      <c r="L666">
        <v>19.399999999999999</v>
      </c>
      <c r="M666">
        <v>11.9</v>
      </c>
      <c r="N666">
        <v>12.7</v>
      </c>
      <c r="O666">
        <v>16.600000000000001</v>
      </c>
      <c r="P666" t="s">
        <v>2721</v>
      </c>
      <c r="Q666">
        <v>-3.0000000000000001E-3</v>
      </c>
      <c r="R666">
        <v>2E-3</v>
      </c>
    </row>
    <row r="667" spans="1:18" x14ac:dyDescent="0.2">
      <c r="A667" t="s">
        <v>2788</v>
      </c>
      <c r="B667" t="s">
        <v>21</v>
      </c>
      <c r="C667" t="s">
        <v>2123</v>
      </c>
      <c r="D667" t="s">
        <v>2113</v>
      </c>
      <c r="E667">
        <v>10</v>
      </c>
      <c r="F667">
        <v>11</v>
      </c>
      <c r="G667">
        <v>10.537000000000001</v>
      </c>
      <c r="H667">
        <v>9.5000000000000001E-2</v>
      </c>
      <c r="I667">
        <v>1.101</v>
      </c>
      <c r="J667">
        <v>-0.25800000000000001</v>
      </c>
      <c r="K667">
        <v>12.7</v>
      </c>
      <c r="L667">
        <v>26.7</v>
      </c>
      <c r="M667">
        <v>4.4000000000000004</v>
      </c>
      <c r="N667">
        <v>4.5</v>
      </c>
      <c r="O667">
        <v>16.399999999999999</v>
      </c>
      <c r="P667" t="s">
        <v>2721</v>
      </c>
      <c r="Q667">
        <v>-3.0000000000000001E-3</v>
      </c>
      <c r="R667">
        <v>2E-3</v>
      </c>
    </row>
    <row r="668" spans="1:18" x14ac:dyDescent="0.2">
      <c r="A668" t="s">
        <v>2789</v>
      </c>
      <c r="B668" t="s">
        <v>384</v>
      </c>
      <c r="C668" t="s">
        <v>2112</v>
      </c>
      <c r="D668" t="s">
        <v>2113</v>
      </c>
      <c r="E668">
        <v>6</v>
      </c>
      <c r="F668">
        <v>52</v>
      </c>
      <c r="G668">
        <v>9.4130000000000003</v>
      </c>
      <c r="H668">
        <v>0.217</v>
      </c>
      <c r="I668">
        <v>2.1709999999999998</v>
      </c>
      <c r="J668">
        <v>-0.193</v>
      </c>
      <c r="K668">
        <v>15.8</v>
      </c>
      <c r="L668">
        <v>13.9</v>
      </c>
      <c r="M668">
        <v>20.2</v>
      </c>
      <c r="N668">
        <v>19.2</v>
      </c>
      <c r="O668">
        <v>16.399999999999999</v>
      </c>
      <c r="P668" t="s">
        <v>2721</v>
      </c>
      <c r="Q668">
        <v>-3.0000000000000001E-3</v>
      </c>
      <c r="R668">
        <v>2E-3</v>
      </c>
    </row>
    <row r="669" spans="1:18" x14ac:dyDescent="0.2">
      <c r="A669" t="s">
        <v>2790</v>
      </c>
      <c r="B669" t="s">
        <v>381</v>
      </c>
      <c r="C669" t="s">
        <v>2112</v>
      </c>
      <c r="D669" t="s">
        <v>2113</v>
      </c>
      <c r="E669">
        <v>23</v>
      </c>
      <c r="F669">
        <v>13</v>
      </c>
      <c r="G669">
        <v>9.0370000000000008</v>
      </c>
      <c r="H669">
        <v>0.115</v>
      </c>
      <c r="I669">
        <v>1.454</v>
      </c>
      <c r="J669">
        <v>0.495</v>
      </c>
      <c r="K669">
        <v>80.900000000000006</v>
      </c>
      <c r="L669">
        <v>10.5</v>
      </c>
      <c r="M669">
        <v>6.1</v>
      </c>
      <c r="N669">
        <v>8.3000000000000007</v>
      </c>
      <c r="O669">
        <v>16.3</v>
      </c>
      <c r="P669" t="s">
        <v>2721</v>
      </c>
      <c r="Q669">
        <v>-3.0000000000000001E-3</v>
      </c>
      <c r="R669">
        <v>2E-3</v>
      </c>
    </row>
    <row r="670" spans="1:18" x14ac:dyDescent="0.2">
      <c r="A670" t="s">
        <v>2791</v>
      </c>
      <c r="B670" t="s">
        <v>10</v>
      </c>
      <c r="C670" t="s">
        <v>2112</v>
      </c>
      <c r="D670" t="s">
        <v>2113</v>
      </c>
      <c r="E670">
        <v>35</v>
      </c>
      <c r="F670">
        <v>12</v>
      </c>
      <c r="G670">
        <v>7.4420000000000002</v>
      </c>
      <c r="H670">
        <v>0.24199999999999999</v>
      </c>
      <c r="I670">
        <v>3.06</v>
      </c>
      <c r="J670">
        <v>-7.3999999999999996E-2</v>
      </c>
      <c r="K670">
        <v>22.8</v>
      </c>
      <c r="L670">
        <v>2</v>
      </c>
      <c r="M670">
        <v>25.7</v>
      </c>
      <c r="N670">
        <v>36.299999999999997</v>
      </c>
      <c r="O670">
        <v>16.2</v>
      </c>
      <c r="P670" t="s">
        <v>2721</v>
      </c>
      <c r="Q670">
        <v>-3.0000000000000001E-3</v>
      </c>
      <c r="R670">
        <v>2E-3</v>
      </c>
    </row>
    <row r="671" spans="1:18" x14ac:dyDescent="0.2">
      <c r="A671" t="s">
        <v>2792</v>
      </c>
      <c r="B671" t="s">
        <v>5</v>
      </c>
      <c r="C671" t="s">
        <v>2123</v>
      </c>
      <c r="D671" t="s">
        <v>2113</v>
      </c>
      <c r="E671">
        <v>43</v>
      </c>
      <c r="F671">
        <v>76</v>
      </c>
      <c r="G671">
        <v>9.5399999999999991</v>
      </c>
      <c r="H671">
        <v>0.13500000000000001</v>
      </c>
      <c r="I671">
        <v>1.5820000000000001</v>
      </c>
      <c r="J671">
        <v>0.104</v>
      </c>
      <c r="K671">
        <v>42.2</v>
      </c>
      <c r="L671">
        <v>16</v>
      </c>
      <c r="M671">
        <v>8.5</v>
      </c>
      <c r="N671">
        <v>10.6</v>
      </c>
      <c r="O671">
        <v>16.100000000000001</v>
      </c>
      <c r="P671" t="s">
        <v>2721</v>
      </c>
      <c r="Q671">
        <v>-3.0000000000000001E-3</v>
      </c>
      <c r="R671">
        <v>2E-3</v>
      </c>
    </row>
    <row r="672" spans="1:18" x14ac:dyDescent="0.2">
      <c r="A672" t="s">
        <v>2793</v>
      </c>
      <c r="B672" t="s">
        <v>43</v>
      </c>
      <c r="C672" t="s">
        <v>2130</v>
      </c>
      <c r="D672" t="s">
        <v>2113</v>
      </c>
      <c r="E672">
        <v>38</v>
      </c>
      <c r="F672">
        <v>67</v>
      </c>
      <c r="G672">
        <v>9.0150000000000006</v>
      </c>
      <c r="H672">
        <v>0.14699999999999999</v>
      </c>
      <c r="I672">
        <v>2.0019999999999998</v>
      </c>
      <c r="J672">
        <v>0.21199999999999999</v>
      </c>
      <c r="K672">
        <v>53.5</v>
      </c>
      <c r="L672">
        <v>10.1</v>
      </c>
      <c r="M672">
        <v>9.9</v>
      </c>
      <c r="N672">
        <v>16.399999999999999</v>
      </c>
      <c r="O672">
        <v>16</v>
      </c>
      <c r="P672" t="s">
        <v>2721</v>
      </c>
      <c r="Q672">
        <v>-3.0000000000000001E-3</v>
      </c>
      <c r="R672">
        <v>2E-3</v>
      </c>
    </row>
    <row r="673" spans="1:18" x14ac:dyDescent="0.2">
      <c r="A673" t="s">
        <v>2794</v>
      </c>
      <c r="B673" t="s">
        <v>39</v>
      </c>
      <c r="C673" t="s">
        <v>2117</v>
      </c>
      <c r="D673" t="s">
        <v>2117</v>
      </c>
      <c r="E673">
        <v>29</v>
      </c>
      <c r="F673">
        <v>41</v>
      </c>
      <c r="G673">
        <v>13.789</v>
      </c>
      <c r="H673">
        <v>0.11799999999999999</v>
      </c>
      <c r="I673">
        <v>1.35</v>
      </c>
      <c r="J673">
        <v>-0.222</v>
      </c>
      <c r="K673">
        <v>13.5</v>
      </c>
      <c r="L673">
        <v>22.3</v>
      </c>
      <c r="M673">
        <v>11.5</v>
      </c>
      <c r="N673">
        <v>6.8</v>
      </c>
      <c r="O673">
        <v>15.9</v>
      </c>
      <c r="P673" t="s">
        <v>2721</v>
      </c>
      <c r="Q673">
        <v>-2E-3</v>
      </c>
      <c r="R673">
        <v>3.0000000000000001E-3</v>
      </c>
    </row>
    <row r="674" spans="1:18" x14ac:dyDescent="0.2">
      <c r="A674" t="s">
        <v>2795</v>
      </c>
      <c r="B674" t="s">
        <v>5</v>
      </c>
      <c r="C674" t="s">
        <v>2112</v>
      </c>
      <c r="D674" t="s">
        <v>2113</v>
      </c>
      <c r="E674">
        <v>28</v>
      </c>
      <c r="F674">
        <v>0</v>
      </c>
      <c r="G674">
        <v>9.3550000000000004</v>
      </c>
      <c r="H674">
        <v>0.14299999999999999</v>
      </c>
      <c r="I674">
        <v>1.67</v>
      </c>
      <c r="J674">
        <v>0.23799999999999999</v>
      </c>
      <c r="K674">
        <v>54.7</v>
      </c>
      <c r="L674">
        <v>12.3</v>
      </c>
      <c r="M674">
        <v>9.3000000000000007</v>
      </c>
      <c r="N674">
        <v>11.5</v>
      </c>
      <c r="O674">
        <v>15.9</v>
      </c>
      <c r="P674" t="s">
        <v>2721</v>
      </c>
      <c r="Q674">
        <v>-3.0000000000000001E-3</v>
      </c>
      <c r="R674">
        <v>2E-3</v>
      </c>
    </row>
    <row r="675" spans="1:18" x14ac:dyDescent="0.2">
      <c r="A675" t="s">
        <v>2796</v>
      </c>
      <c r="B675" t="s">
        <v>18</v>
      </c>
      <c r="C675" t="s">
        <v>2112</v>
      </c>
      <c r="D675" t="s">
        <v>2113</v>
      </c>
      <c r="E675">
        <v>28</v>
      </c>
      <c r="F675">
        <v>19</v>
      </c>
      <c r="G675">
        <v>9.2639999999999993</v>
      </c>
      <c r="H675">
        <v>0.20499999999999999</v>
      </c>
      <c r="I675">
        <v>2.4319999999999999</v>
      </c>
      <c r="J675">
        <v>-0.20100000000000001</v>
      </c>
      <c r="K675">
        <v>14.9</v>
      </c>
      <c r="L675">
        <v>11.1</v>
      </c>
      <c r="M675">
        <v>17.8</v>
      </c>
      <c r="N675">
        <v>24.5</v>
      </c>
      <c r="O675">
        <v>15.8</v>
      </c>
      <c r="P675" t="s">
        <v>2721</v>
      </c>
      <c r="Q675">
        <v>-3.0000000000000001E-3</v>
      </c>
      <c r="R675">
        <v>2E-3</v>
      </c>
    </row>
    <row r="676" spans="1:18" x14ac:dyDescent="0.2">
      <c r="A676" t="s">
        <v>2797</v>
      </c>
      <c r="B676" t="s">
        <v>10</v>
      </c>
      <c r="C676" t="s">
        <v>2130</v>
      </c>
      <c r="D676" t="s">
        <v>2113</v>
      </c>
      <c r="E676">
        <v>10</v>
      </c>
      <c r="F676">
        <v>42</v>
      </c>
      <c r="G676">
        <v>7.7069999999999999</v>
      </c>
      <c r="H676">
        <v>0.183</v>
      </c>
      <c r="I676">
        <v>2.323</v>
      </c>
      <c r="J676">
        <v>0.35099999999999998</v>
      </c>
      <c r="K676">
        <v>66.7</v>
      </c>
      <c r="L676">
        <v>2.8</v>
      </c>
      <c r="M676">
        <v>14.7</v>
      </c>
      <c r="N676">
        <v>22.1</v>
      </c>
      <c r="O676">
        <v>15.8</v>
      </c>
      <c r="P676" t="s">
        <v>2721</v>
      </c>
      <c r="Q676">
        <v>-3.0000000000000001E-3</v>
      </c>
      <c r="R676">
        <v>2E-3</v>
      </c>
    </row>
    <row r="677" spans="1:18" x14ac:dyDescent="0.2">
      <c r="A677" t="s">
        <v>2798</v>
      </c>
      <c r="B677" t="s">
        <v>37</v>
      </c>
      <c r="C677" t="s">
        <v>2112</v>
      </c>
      <c r="D677" t="s">
        <v>2113</v>
      </c>
      <c r="E677">
        <v>30</v>
      </c>
      <c r="F677">
        <v>81</v>
      </c>
      <c r="G677">
        <v>10.347</v>
      </c>
      <c r="H677">
        <v>0.12</v>
      </c>
      <c r="I677">
        <v>1.5489999999999999</v>
      </c>
      <c r="J677">
        <v>-0.47399999999999998</v>
      </c>
      <c r="K677">
        <v>4.8</v>
      </c>
      <c r="L677">
        <v>23.4</v>
      </c>
      <c r="M677">
        <v>7.1</v>
      </c>
      <c r="N677">
        <v>9.9</v>
      </c>
      <c r="O677">
        <v>15.7</v>
      </c>
      <c r="P677" t="s">
        <v>2721</v>
      </c>
      <c r="Q677">
        <v>-3.0000000000000001E-3</v>
      </c>
      <c r="R677">
        <v>2E-3</v>
      </c>
    </row>
    <row r="678" spans="1:18" x14ac:dyDescent="0.2">
      <c r="A678" t="s">
        <v>2799</v>
      </c>
      <c r="B678" t="s">
        <v>382</v>
      </c>
      <c r="C678" t="s">
        <v>2117</v>
      </c>
      <c r="D678" t="s">
        <v>2117</v>
      </c>
      <c r="E678">
        <v>23</v>
      </c>
      <c r="F678">
        <v>0</v>
      </c>
      <c r="G678">
        <v>12.099</v>
      </c>
      <c r="H678">
        <v>0.13</v>
      </c>
      <c r="I678">
        <v>1.6910000000000001</v>
      </c>
      <c r="J678">
        <v>0.17100000000000001</v>
      </c>
      <c r="K678">
        <v>54.6</v>
      </c>
      <c r="L678">
        <v>10</v>
      </c>
      <c r="M678">
        <v>14.6</v>
      </c>
      <c r="N678">
        <v>12.1</v>
      </c>
      <c r="O678">
        <v>15.7</v>
      </c>
      <c r="P678" t="s">
        <v>2721</v>
      </c>
      <c r="Q678">
        <v>-2E-3</v>
      </c>
      <c r="R678">
        <v>3.0000000000000001E-3</v>
      </c>
    </row>
    <row r="679" spans="1:18" x14ac:dyDescent="0.2">
      <c r="A679" t="s">
        <v>2800</v>
      </c>
      <c r="B679" t="s">
        <v>42</v>
      </c>
      <c r="C679" t="s">
        <v>2123</v>
      </c>
      <c r="D679" t="s">
        <v>2113</v>
      </c>
      <c r="E679">
        <v>8</v>
      </c>
      <c r="F679">
        <v>0</v>
      </c>
      <c r="G679">
        <v>10.06</v>
      </c>
      <c r="H679">
        <v>0.125</v>
      </c>
      <c r="I679">
        <v>1.53</v>
      </c>
      <c r="J679">
        <v>-0.10299999999999999</v>
      </c>
      <c r="K679">
        <v>21</v>
      </c>
      <c r="L679">
        <v>19.600000000000001</v>
      </c>
      <c r="M679">
        <v>7.5</v>
      </c>
      <c r="N679">
        <v>9.5</v>
      </c>
      <c r="O679">
        <v>15.4</v>
      </c>
      <c r="P679" t="s">
        <v>2721</v>
      </c>
      <c r="Q679">
        <v>-3.0000000000000001E-3</v>
      </c>
      <c r="R679">
        <v>2E-3</v>
      </c>
    </row>
    <row r="680" spans="1:18" x14ac:dyDescent="0.2">
      <c r="A680" t="s">
        <v>2801</v>
      </c>
      <c r="B680" t="s">
        <v>19</v>
      </c>
      <c r="C680" t="s">
        <v>2112</v>
      </c>
      <c r="D680" t="s">
        <v>2113</v>
      </c>
      <c r="E680">
        <v>15</v>
      </c>
      <c r="F680">
        <v>12</v>
      </c>
      <c r="G680">
        <v>9.1820000000000004</v>
      </c>
      <c r="H680">
        <v>7.4999999999999997E-2</v>
      </c>
      <c r="I680">
        <v>0.82199999999999995</v>
      </c>
      <c r="J680">
        <v>0.55100000000000005</v>
      </c>
      <c r="K680">
        <v>85.3</v>
      </c>
      <c r="L680">
        <v>10.9</v>
      </c>
      <c r="M680">
        <v>3.4</v>
      </c>
      <c r="N680">
        <v>2.9</v>
      </c>
      <c r="O680">
        <v>15.2</v>
      </c>
      <c r="P680" t="s">
        <v>2721</v>
      </c>
      <c r="Q680">
        <v>-3.0000000000000001E-3</v>
      </c>
      <c r="R680">
        <v>2E-3</v>
      </c>
    </row>
    <row r="681" spans="1:18" x14ac:dyDescent="0.2">
      <c r="A681" t="s">
        <v>2802</v>
      </c>
      <c r="B681" t="s">
        <v>32</v>
      </c>
      <c r="C681" t="s">
        <v>2112</v>
      </c>
      <c r="D681" t="s">
        <v>2113</v>
      </c>
      <c r="E681">
        <v>22</v>
      </c>
      <c r="F681">
        <v>12</v>
      </c>
      <c r="G681">
        <v>10.231999999999999</v>
      </c>
      <c r="H681">
        <v>0.14299999999999999</v>
      </c>
      <c r="I681">
        <v>1.587</v>
      </c>
      <c r="J681">
        <v>-0.628</v>
      </c>
      <c r="K681">
        <v>2.8</v>
      </c>
      <c r="L681">
        <v>21.4</v>
      </c>
      <c r="M681">
        <v>9.3000000000000007</v>
      </c>
      <c r="N681">
        <v>10.7</v>
      </c>
      <c r="O681">
        <v>15.1</v>
      </c>
      <c r="P681" t="s">
        <v>2721</v>
      </c>
      <c r="Q681">
        <v>-3.0000000000000001E-3</v>
      </c>
      <c r="R681">
        <v>2E-3</v>
      </c>
    </row>
    <row r="682" spans="1:18" x14ac:dyDescent="0.2">
      <c r="A682" t="s">
        <v>2803</v>
      </c>
      <c r="B682" t="s">
        <v>43</v>
      </c>
      <c r="C682" t="s">
        <v>2117</v>
      </c>
      <c r="D682" t="s">
        <v>2117</v>
      </c>
      <c r="E682">
        <v>31</v>
      </c>
      <c r="F682">
        <v>35</v>
      </c>
      <c r="G682">
        <v>12.238</v>
      </c>
      <c r="H682">
        <v>0.161</v>
      </c>
      <c r="I682">
        <v>2.1930000000000001</v>
      </c>
      <c r="J682">
        <v>-0.30599999999999999</v>
      </c>
      <c r="K682">
        <v>6.5</v>
      </c>
      <c r="L682">
        <v>11.2</v>
      </c>
      <c r="M682">
        <v>24.6</v>
      </c>
      <c r="N682">
        <v>19.899999999999999</v>
      </c>
      <c r="O682">
        <v>14.9</v>
      </c>
      <c r="P682" t="s">
        <v>2721</v>
      </c>
      <c r="Q682">
        <v>-2E-3</v>
      </c>
      <c r="R682">
        <v>3.0000000000000001E-3</v>
      </c>
    </row>
    <row r="683" spans="1:18" x14ac:dyDescent="0.2">
      <c r="A683" t="s">
        <v>2804</v>
      </c>
      <c r="B683" t="s">
        <v>48</v>
      </c>
      <c r="C683" t="s">
        <v>2123</v>
      </c>
      <c r="D683" t="s">
        <v>2113</v>
      </c>
      <c r="E683">
        <v>44</v>
      </c>
      <c r="F683">
        <v>43</v>
      </c>
      <c r="G683">
        <v>9.3469999999999995</v>
      </c>
      <c r="H683">
        <v>0.186</v>
      </c>
      <c r="I683">
        <v>2.379</v>
      </c>
      <c r="J683">
        <v>-0.372</v>
      </c>
      <c r="K683">
        <v>7.1</v>
      </c>
      <c r="L683">
        <v>11.9</v>
      </c>
      <c r="M683">
        <v>15.2</v>
      </c>
      <c r="N683">
        <v>23.2</v>
      </c>
      <c r="O683">
        <v>14.7</v>
      </c>
      <c r="P683" t="s">
        <v>2721</v>
      </c>
      <c r="Q683">
        <v>-3.0000000000000001E-3</v>
      </c>
      <c r="R683">
        <v>2E-3</v>
      </c>
    </row>
    <row r="684" spans="1:18" x14ac:dyDescent="0.2">
      <c r="A684" t="s">
        <v>2805</v>
      </c>
      <c r="B684" t="s">
        <v>15</v>
      </c>
      <c r="C684" t="s">
        <v>2123</v>
      </c>
      <c r="D684" t="s">
        <v>2113</v>
      </c>
      <c r="E684">
        <v>34</v>
      </c>
      <c r="F684">
        <v>60</v>
      </c>
      <c r="G684">
        <v>9.3729999999999993</v>
      </c>
      <c r="H684">
        <v>0.186</v>
      </c>
      <c r="I684">
        <v>2.2109999999999999</v>
      </c>
      <c r="J684">
        <v>-0.36199999999999999</v>
      </c>
      <c r="K684">
        <v>7.9</v>
      </c>
      <c r="L684">
        <v>12.7</v>
      </c>
      <c r="M684">
        <v>15.4</v>
      </c>
      <c r="N684">
        <v>20.399999999999999</v>
      </c>
      <c r="O684">
        <v>14.6</v>
      </c>
      <c r="P684" t="s">
        <v>2721</v>
      </c>
      <c r="Q684">
        <v>-3.0000000000000001E-3</v>
      </c>
      <c r="R684">
        <v>2E-3</v>
      </c>
    </row>
    <row r="685" spans="1:18" x14ac:dyDescent="0.2">
      <c r="A685" t="s">
        <v>2806</v>
      </c>
      <c r="B685" t="s">
        <v>32</v>
      </c>
      <c r="C685" t="s">
        <v>2807</v>
      </c>
      <c r="D685" t="s">
        <v>2113</v>
      </c>
      <c r="E685">
        <v>24</v>
      </c>
      <c r="F685">
        <v>79</v>
      </c>
      <c r="G685">
        <v>9.0220000000000002</v>
      </c>
      <c r="H685">
        <v>0.191</v>
      </c>
      <c r="I685">
        <v>2.1219999999999999</v>
      </c>
      <c r="J685">
        <v>-7.8E-2</v>
      </c>
      <c r="K685">
        <v>22.2</v>
      </c>
      <c r="L685">
        <v>10.3</v>
      </c>
      <c r="M685">
        <v>16.399999999999999</v>
      </c>
      <c r="N685">
        <v>18.3</v>
      </c>
      <c r="O685">
        <v>14.4</v>
      </c>
      <c r="P685" t="s">
        <v>2721</v>
      </c>
      <c r="Q685">
        <v>-3.0000000000000001E-3</v>
      </c>
      <c r="R685">
        <v>2E-3</v>
      </c>
    </row>
    <row r="686" spans="1:18" x14ac:dyDescent="0.2">
      <c r="A686" t="s">
        <v>2808</v>
      </c>
      <c r="B686" t="s">
        <v>7</v>
      </c>
      <c r="C686" t="s">
        <v>2117</v>
      </c>
      <c r="D686" t="s">
        <v>2117</v>
      </c>
      <c r="E686">
        <v>8</v>
      </c>
      <c r="F686">
        <v>0</v>
      </c>
      <c r="G686">
        <v>13.561999999999999</v>
      </c>
      <c r="H686">
        <v>0.125</v>
      </c>
      <c r="I686">
        <v>1.506</v>
      </c>
      <c r="J686">
        <v>-0.875</v>
      </c>
      <c r="K686">
        <v>1.2</v>
      </c>
      <c r="L686">
        <v>20</v>
      </c>
      <c r="M686">
        <v>12.5</v>
      </c>
      <c r="N686">
        <v>9</v>
      </c>
      <c r="O686">
        <v>14.2</v>
      </c>
      <c r="P686" t="s">
        <v>2721</v>
      </c>
      <c r="Q686">
        <v>-2E-3</v>
      </c>
      <c r="R686">
        <v>3.0000000000000001E-3</v>
      </c>
    </row>
    <row r="687" spans="1:18" x14ac:dyDescent="0.2">
      <c r="A687" t="s">
        <v>2809</v>
      </c>
      <c r="B687" t="s">
        <v>381</v>
      </c>
      <c r="C687" t="s">
        <v>2117</v>
      </c>
      <c r="D687" t="s">
        <v>2117</v>
      </c>
      <c r="E687">
        <v>20</v>
      </c>
      <c r="F687">
        <v>10</v>
      </c>
      <c r="G687">
        <v>12.778</v>
      </c>
      <c r="H687">
        <v>9.5000000000000001E-2</v>
      </c>
      <c r="I687">
        <v>1.1990000000000001</v>
      </c>
      <c r="J687">
        <v>8.7999999999999995E-2</v>
      </c>
      <c r="K687">
        <v>45</v>
      </c>
      <c r="L687">
        <v>14.6</v>
      </c>
      <c r="M687">
        <v>6.9</v>
      </c>
      <c r="N687">
        <v>5.4</v>
      </c>
      <c r="O687">
        <v>14.2</v>
      </c>
      <c r="P687" t="s">
        <v>2721</v>
      </c>
      <c r="Q687">
        <v>-2E-3</v>
      </c>
      <c r="R687">
        <v>3.0000000000000001E-3</v>
      </c>
    </row>
    <row r="688" spans="1:18" x14ac:dyDescent="0.2">
      <c r="A688" t="s">
        <v>2810</v>
      </c>
      <c r="B688" t="s">
        <v>42</v>
      </c>
      <c r="C688" t="s">
        <v>2117</v>
      </c>
      <c r="D688" t="s">
        <v>2117</v>
      </c>
      <c r="E688">
        <v>8</v>
      </c>
      <c r="F688">
        <v>0</v>
      </c>
      <c r="G688">
        <v>12.696</v>
      </c>
      <c r="H688">
        <v>0.125</v>
      </c>
      <c r="I688">
        <v>1.53</v>
      </c>
      <c r="J688">
        <v>-5.0999999999999997E-2</v>
      </c>
      <c r="K688">
        <v>29.6</v>
      </c>
      <c r="L688">
        <v>13.8</v>
      </c>
      <c r="M688">
        <v>12.5</v>
      </c>
      <c r="N688">
        <v>9.5</v>
      </c>
      <c r="O688">
        <v>14.1</v>
      </c>
      <c r="P688" t="s">
        <v>2721</v>
      </c>
      <c r="Q688">
        <v>-2E-3</v>
      </c>
      <c r="R688">
        <v>3.0000000000000001E-3</v>
      </c>
    </row>
    <row r="689" spans="1:18" x14ac:dyDescent="0.2">
      <c r="A689" t="s">
        <v>2811</v>
      </c>
      <c r="B689" t="s">
        <v>7</v>
      </c>
      <c r="C689" t="s">
        <v>2123</v>
      </c>
      <c r="D689" t="s">
        <v>2113</v>
      </c>
      <c r="E689">
        <v>10</v>
      </c>
      <c r="F689">
        <v>0</v>
      </c>
      <c r="G689">
        <v>9.3970000000000002</v>
      </c>
      <c r="H689">
        <v>0</v>
      </c>
      <c r="I689">
        <v>0</v>
      </c>
      <c r="J689">
        <v>0.39500000000000002</v>
      </c>
      <c r="K689">
        <v>71.7</v>
      </c>
      <c r="L689">
        <v>13.1</v>
      </c>
      <c r="M689">
        <v>0.8</v>
      </c>
      <c r="N689">
        <v>0.7</v>
      </c>
      <c r="O689">
        <v>14</v>
      </c>
      <c r="P689" t="s">
        <v>2721</v>
      </c>
      <c r="Q689">
        <v>-3.0000000000000001E-3</v>
      </c>
      <c r="R689">
        <v>2E-3</v>
      </c>
    </row>
    <row r="690" spans="1:18" x14ac:dyDescent="0.2">
      <c r="A690" t="s">
        <v>2812</v>
      </c>
      <c r="B690" t="s">
        <v>33</v>
      </c>
      <c r="C690" t="s">
        <v>2117</v>
      </c>
      <c r="D690" t="s">
        <v>2117</v>
      </c>
      <c r="E690">
        <v>15</v>
      </c>
      <c r="F690">
        <v>0</v>
      </c>
      <c r="G690">
        <v>11.731999999999999</v>
      </c>
      <c r="H690">
        <v>0.13300000000000001</v>
      </c>
      <c r="I690">
        <v>1.681</v>
      </c>
      <c r="J690">
        <v>9.9000000000000005E-2</v>
      </c>
      <c r="K690">
        <v>46.5</v>
      </c>
      <c r="L690">
        <v>6.9</v>
      </c>
      <c r="M690">
        <v>15.8</v>
      </c>
      <c r="N690">
        <v>11.8</v>
      </c>
      <c r="O690">
        <v>13.4</v>
      </c>
      <c r="P690" t="s">
        <v>2721</v>
      </c>
      <c r="Q690">
        <v>-2E-3</v>
      </c>
      <c r="R690">
        <v>3.0000000000000001E-3</v>
      </c>
    </row>
    <row r="691" spans="1:18" x14ac:dyDescent="0.2">
      <c r="A691" t="s">
        <v>2813</v>
      </c>
      <c r="B691" t="s">
        <v>22</v>
      </c>
      <c r="C691" t="s">
        <v>2123</v>
      </c>
      <c r="D691" t="s">
        <v>2113</v>
      </c>
      <c r="E691">
        <v>42</v>
      </c>
      <c r="F691">
        <v>80</v>
      </c>
      <c r="G691">
        <v>8.7710000000000008</v>
      </c>
      <c r="H691">
        <v>0.154</v>
      </c>
      <c r="I691">
        <v>2.4249999999999998</v>
      </c>
      <c r="J691">
        <v>-0.192</v>
      </c>
      <c r="K691">
        <v>16</v>
      </c>
      <c r="L691">
        <v>8.3000000000000007</v>
      </c>
      <c r="M691">
        <v>10.3</v>
      </c>
      <c r="N691">
        <v>24.1</v>
      </c>
      <c r="O691">
        <v>13.3</v>
      </c>
      <c r="P691" t="s">
        <v>2721</v>
      </c>
      <c r="Q691">
        <v>-3.0000000000000001E-3</v>
      </c>
      <c r="R691">
        <v>2E-3</v>
      </c>
    </row>
    <row r="692" spans="1:18" x14ac:dyDescent="0.2">
      <c r="A692" t="s">
        <v>2814</v>
      </c>
      <c r="B692" t="s">
        <v>5</v>
      </c>
      <c r="C692" t="s">
        <v>2117</v>
      </c>
      <c r="D692" t="s">
        <v>2117</v>
      </c>
      <c r="E692">
        <v>28</v>
      </c>
      <c r="F692">
        <v>48</v>
      </c>
      <c r="G692">
        <v>10.333</v>
      </c>
      <c r="H692">
        <v>0.16300000000000001</v>
      </c>
      <c r="I692">
        <v>1.901</v>
      </c>
      <c r="J692">
        <v>0.113</v>
      </c>
      <c r="K692">
        <v>47.3</v>
      </c>
      <c r="L692">
        <v>1.9</v>
      </c>
      <c r="M692">
        <v>25.4</v>
      </c>
      <c r="N692">
        <v>15.1</v>
      </c>
      <c r="O692">
        <v>13.3</v>
      </c>
      <c r="P692" t="s">
        <v>2721</v>
      </c>
      <c r="Q692">
        <v>-2E-3</v>
      </c>
      <c r="R692">
        <v>3.0000000000000001E-3</v>
      </c>
    </row>
    <row r="693" spans="1:18" x14ac:dyDescent="0.2">
      <c r="A693" t="s">
        <v>2815</v>
      </c>
      <c r="B693" t="s">
        <v>23</v>
      </c>
      <c r="C693" t="s">
        <v>2117</v>
      </c>
      <c r="D693" t="s">
        <v>2117</v>
      </c>
      <c r="E693">
        <v>38</v>
      </c>
      <c r="F693">
        <v>28</v>
      </c>
      <c r="G693">
        <v>12.236000000000001</v>
      </c>
      <c r="H693">
        <v>0.13200000000000001</v>
      </c>
      <c r="I693">
        <v>1.7170000000000001</v>
      </c>
      <c r="J693">
        <v>-8.5000000000000006E-2</v>
      </c>
      <c r="K693">
        <v>21.9</v>
      </c>
      <c r="L693">
        <v>10.8</v>
      </c>
      <c r="M693">
        <v>15</v>
      </c>
      <c r="N693">
        <v>12.2</v>
      </c>
      <c r="O693">
        <v>12.9</v>
      </c>
      <c r="P693" t="s">
        <v>2721</v>
      </c>
      <c r="Q693">
        <v>-2E-3</v>
      </c>
      <c r="R693">
        <v>3.0000000000000001E-3</v>
      </c>
    </row>
    <row r="694" spans="1:18" x14ac:dyDescent="0.2">
      <c r="A694" t="s">
        <v>2816</v>
      </c>
      <c r="B694" t="s">
        <v>34</v>
      </c>
      <c r="C694" t="s">
        <v>2130</v>
      </c>
      <c r="D694" t="s">
        <v>2113</v>
      </c>
      <c r="E694">
        <v>22</v>
      </c>
      <c r="F694">
        <v>59</v>
      </c>
      <c r="G694">
        <v>8.2959999999999994</v>
      </c>
      <c r="H694">
        <v>0.128</v>
      </c>
      <c r="I694">
        <v>1.3979999999999999</v>
      </c>
      <c r="J694">
        <v>0.379</v>
      </c>
      <c r="K694">
        <v>69.900000000000006</v>
      </c>
      <c r="L694">
        <v>5.5</v>
      </c>
      <c r="M694">
        <v>7.9</v>
      </c>
      <c r="N694">
        <v>7.5</v>
      </c>
      <c r="O694">
        <v>12.8</v>
      </c>
      <c r="P694" t="s">
        <v>2721</v>
      </c>
      <c r="Q694">
        <v>-3.0000000000000001E-3</v>
      </c>
      <c r="R694">
        <v>2E-3</v>
      </c>
    </row>
    <row r="695" spans="1:18" x14ac:dyDescent="0.2">
      <c r="A695" t="s">
        <v>2817</v>
      </c>
      <c r="B695" t="s">
        <v>17</v>
      </c>
      <c r="C695" t="s">
        <v>2112</v>
      </c>
      <c r="D695" t="s">
        <v>2113</v>
      </c>
      <c r="E695">
        <v>15</v>
      </c>
      <c r="F695">
        <v>15</v>
      </c>
      <c r="G695">
        <v>9.3819999999999997</v>
      </c>
      <c r="H695">
        <v>0.16700000000000001</v>
      </c>
      <c r="I695">
        <v>1.8</v>
      </c>
      <c r="J695">
        <v>-0.30199999999999999</v>
      </c>
      <c r="K695">
        <v>10.3</v>
      </c>
      <c r="L695">
        <v>12.9</v>
      </c>
      <c r="M695">
        <v>12.3</v>
      </c>
      <c r="N695">
        <v>13.4</v>
      </c>
      <c r="O695">
        <v>12.7</v>
      </c>
      <c r="P695" t="s">
        <v>2721</v>
      </c>
      <c r="Q695">
        <v>-3.0000000000000001E-3</v>
      </c>
      <c r="R695">
        <v>2E-3</v>
      </c>
    </row>
    <row r="696" spans="1:18" x14ac:dyDescent="0.2">
      <c r="A696" t="s">
        <v>2818</v>
      </c>
      <c r="B696" t="s">
        <v>48</v>
      </c>
      <c r="C696" t="s">
        <v>2112</v>
      </c>
      <c r="D696" t="s">
        <v>2113</v>
      </c>
      <c r="E696">
        <v>22</v>
      </c>
      <c r="F696">
        <v>62</v>
      </c>
      <c r="G696">
        <v>8.7249999999999996</v>
      </c>
      <c r="H696">
        <v>0.12</v>
      </c>
      <c r="I696">
        <v>1.5349999999999999</v>
      </c>
      <c r="J696">
        <v>0.19800000000000001</v>
      </c>
      <c r="K696">
        <v>51.1</v>
      </c>
      <c r="L696">
        <v>8.1</v>
      </c>
      <c r="M696">
        <v>7.3</v>
      </c>
      <c r="N696">
        <v>9.6999999999999993</v>
      </c>
      <c r="O696">
        <v>12.7</v>
      </c>
      <c r="P696" t="s">
        <v>2721</v>
      </c>
      <c r="Q696">
        <v>-3.0000000000000001E-3</v>
      </c>
      <c r="R696">
        <v>2E-3</v>
      </c>
    </row>
    <row r="697" spans="1:18" x14ac:dyDescent="0.2">
      <c r="A697" t="s">
        <v>2819</v>
      </c>
      <c r="B697" t="s">
        <v>7</v>
      </c>
      <c r="C697" t="s">
        <v>2117</v>
      </c>
      <c r="D697" t="s">
        <v>2117</v>
      </c>
      <c r="E697">
        <v>5</v>
      </c>
      <c r="F697">
        <v>17</v>
      </c>
      <c r="G697">
        <v>11.726000000000001</v>
      </c>
      <c r="H697">
        <v>0.03</v>
      </c>
      <c r="I697">
        <v>0.35699999999999998</v>
      </c>
      <c r="J697">
        <v>0.49099999999999999</v>
      </c>
      <c r="K697">
        <v>88.8</v>
      </c>
      <c r="L697">
        <v>6.5</v>
      </c>
      <c r="M697">
        <v>1.2</v>
      </c>
      <c r="N697">
        <v>1.3</v>
      </c>
      <c r="O697">
        <v>12.7</v>
      </c>
      <c r="P697" t="s">
        <v>2721</v>
      </c>
      <c r="Q697">
        <v>-2E-3</v>
      </c>
      <c r="R697">
        <v>3.0000000000000001E-3</v>
      </c>
    </row>
    <row r="698" spans="1:18" x14ac:dyDescent="0.2">
      <c r="A698" t="s">
        <v>2820</v>
      </c>
      <c r="B698" t="s">
        <v>49</v>
      </c>
      <c r="C698" t="s">
        <v>2112</v>
      </c>
      <c r="D698" t="s">
        <v>2113</v>
      </c>
      <c r="E698">
        <v>44</v>
      </c>
      <c r="F698">
        <v>27</v>
      </c>
      <c r="G698">
        <v>8.6379999999999999</v>
      </c>
      <c r="H698">
        <v>0.2</v>
      </c>
      <c r="I698">
        <v>2.286</v>
      </c>
      <c r="J698">
        <v>-0.25600000000000001</v>
      </c>
      <c r="K698">
        <v>13.1</v>
      </c>
      <c r="L698">
        <v>7.1</v>
      </c>
      <c r="M698">
        <v>16.8</v>
      </c>
      <c r="N698">
        <v>21.1</v>
      </c>
      <c r="O698">
        <v>12.6</v>
      </c>
      <c r="P698" t="s">
        <v>2721</v>
      </c>
      <c r="Q698">
        <v>-3.0000000000000001E-3</v>
      </c>
      <c r="R698">
        <v>2E-3</v>
      </c>
    </row>
    <row r="699" spans="1:18" x14ac:dyDescent="0.2">
      <c r="A699" t="s">
        <v>2821</v>
      </c>
      <c r="B699" t="s">
        <v>382</v>
      </c>
      <c r="C699" t="s">
        <v>2112</v>
      </c>
      <c r="D699" t="s">
        <v>2113</v>
      </c>
      <c r="E699">
        <v>22</v>
      </c>
      <c r="F699">
        <v>0</v>
      </c>
      <c r="G699">
        <v>10.071999999999999</v>
      </c>
      <c r="H699">
        <v>9.0999999999999998E-2</v>
      </c>
      <c r="I699">
        <v>1.179</v>
      </c>
      <c r="J699">
        <v>-0.435</v>
      </c>
      <c r="K699">
        <v>6.1</v>
      </c>
      <c r="L699">
        <v>20</v>
      </c>
      <c r="M699">
        <v>4.0999999999999996</v>
      </c>
      <c r="N699">
        <v>5.3</v>
      </c>
      <c r="O699">
        <v>12.6</v>
      </c>
      <c r="P699" t="s">
        <v>2721</v>
      </c>
      <c r="Q699">
        <v>-3.0000000000000001E-3</v>
      </c>
      <c r="R699">
        <v>2E-3</v>
      </c>
    </row>
    <row r="700" spans="1:18" x14ac:dyDescent="0.2">
      <c r="A700" t="s">
        <v>2822</v>
      </c>
      <c r="B700" t="s">
        <v>24</v>
      </c>
      <c r="C700" t="s">
        <v>2112</v>
      </c>
      <c r="D700" t="s">
        <v>2113</v>
      </c>
      <c r="E700">
        <v>32</v>
      </c>
      <c r="F700">
        <v>0</v>
      </c>
      <c r="G700">
        <v>7.0419999999999998</v>
      </c>
      <c r="H700">
        <v>0.25</v>
      </c>
      <c r="I700">
        <v>2.5840000000000001</v>
      </c>
      <c r="J700">
        <v>-0.41099999999999998</v>
      </c>
      <c r="K700">
        <v>6.5</v>
      </c>
      <c r="L700">
        <v>1.8</v>
      </c>
      <c r="M700">
        <v>28.1</v>
      </c>
      <c r="N700">
        <v>27</v>
      </c>
      <c r="O700">
        <v>12.5</v>
      </c>
      <c r="P700" t="s">
        <v>2721</v>
      </c>
      <c r="Q700">
        <v>-3.0000000000000001E-3</v>
      </c>
      <c r="R700">
        <v>2E-3</v>
      </c>
    </row>
    <row r="701" spans="1:18" x14ac:dyDescent="0.2">
      <c r="A701" t="s">
        <v>2823</v>
      </c>
      <c r="B701" t="s">
        <v>10</v>
      </c>
      <c r="C701" t="s">
        <v>2123</v>
      </c>
      <c r="D701" t="s">
        <v>2113</v>
      </c>
      <c r="E701">
        <v>10</v>
      </c>
      <c r="F701">
        <v>42</v>
      </c>
      <c r="G701">
        <v>7.9020000000000001</v>
      </c>
      <c r="H701">
        <v>0.19800000000000001</v>
      </c>
      <c r="I701">
        <v>2.5059999999999998</v>
      </c>
      <c r="J701">
        <v>-0.16800000000000001</v>
      </c>
      <c r="K701">
        <v>17.399999999999999</v>
      </c>
      <c r="L701">
        <v>3.4</v>
      </c>
      <c r="M701">
        <v>16.600000000000001</v>
      </c>
      <c r="N701">
        <v>25.7</v>
      </c>
      <c r="O701">
        <v>12.4</v>
      </c>
      <c r="P701" t="s">
        <v>2721</v>
      </c>
      <c r="Q701">
        <v>-3.0000000000000001E-3</v>
      </c>
      <c r="R701">
        <v>2E-3</v>
      </c>
    </row>
    <row r="702" spans="1:18" x14ac:dyDescent="0.2">
      <c r="A702" t="s">
        <v>2824</v>
      </c>
      <c r="B702" t="s">
        <v>10</v>
      </c>
      <c r="C702" t="s">
        <v>2117</v>
      </c>
      <c r="D702" t="s">
        <v>2117</v>
      </c>
      <c r="E702">
        <v>15</v>
      </c>
      <c r="F702">
        <v>0</v>
      </c>
      <c r="G702">
        <v>11.847</v>
      </c>
      <c r="H702">
        <v>0.13300000000000001</v>
      </c>
      <c r="I702">
        <v>1.6879999999999999</v>
      </c>
      <c r="J702">
        <v>-6.6000000000000003E-2</v>
      </c>
      <c r="K702">
        <v>25.8</v>
      </c>
      <c r="L702">
        <v>8.8000000000000007</v>
      </c>
      <c r="M702">
        <v>15.8</v>
      </c>
      <c r="N702">
        <v>11.9</v>
      </c>
      <c r="O702">
        <v>12.3</v>
      </c>
      <c r="P702" t="s">
        <v>2721</v>
      </c>
      <c r="Q702">
        <v>-2E-3</v>
      </c>
      <c r="R702">
        <v>3.0000000000000001E-3</v>
      </c>
    </row>
    <row r="703" spans="1:18" x14ac:dyDescent="0.2">
      <c r="A703" t="s">
        <v>2825</v>
      </c>
      <c r="B703" t="s">
        <v>16</v>
      </c>
      <c r="C703" t="s">
        <v>2117</v>
      </c>
      <c r="D703" t="s">
        <v>2117</v>
      </c>
      <c r="E703">
        <v>31</v>
      </c>
      <c r="F703">
        <v>15</v>
      </c>
      <c r="G703">
        <v>11.788</v>
      </c>
      <c r="H703">
        <v>0.155</v>
      </c>
      <c r="I703">
        <v>1.96</v>
      </c>
      <c r="J703">
        <v>-0.23599999999999999</v>
      </c>
      <c r="K703">
        <v>11.5</v>
      </c>
      <c r="L703">
        <v>7.7</v>
      </c>
      <c r="M703">
        <v>21.9</v>
      </c>
      <c r="N703">
        <v>15.8</v>
      </c>
      <c r="O703">
        <v>12.2</v>
      </c>
      <c r="P703" t="s">
        <v>2721</v>
      </c>
      <c r="Q703">
        <v>-2E-3</v>
      </c>
      <c r="R703">
        <v>3.0000000000000001E-3</v>
      </c>
    </row>
    <row r="704" spans="1:18" x14ac:dyDescent="0.2">
      <c r="A704" t="s">
        <v>2826</v>
      </c>
      <c r="B704" t="s">
        <v>33</v>
      </c>
      <c r="C704" t="s">
        <v>2117</v>
      </c>
      <c r="D704" t="s">
        <v>2117</v>
      </c>
      <c r="E704">
        <v>18</v>
      </c>
      <c r="F704">
        <v>6</v>
      </c>
      <c r="G704">
        <v>11.554</v>
      </c>
      <c r="H704">
        <v>0.125</v>
      </c>
      <c r="I704">
        <v>1.577</v>
      </c>
      <c r="J704">
        <v>9.0999999999999998E-2</v>
      </c>
      <c r="K704">
        <v>45.4</v>
      </c>
      <c r="L704">
        <v>5</v>
      </c>
      <c r="M704">
        <v>13.1</v>
      </c>
      <c r="N704">
        <v>10.3</v>
      </c>
      <c r="O704">
        <v>11.6</v>
      </c>
      <c r="P704" t="s">
        <v>2721</v>
      </c>
      <c r="Q704">
        <v>-2E-3</v>
      </c>
      <c r="R704">
        <v>3.0000000000000001E-3</v>
      </c>
    </row>
    <row r="705" spans="1:18" x14ac:dyDescent="0.2">
      <c r="A705" t="s">
        <v>2827</v>
      </c>
      <c r="B705" t="s">
        <v>384</v>
      </c>
      <c r="C705" t="s">
        <v>2117</v>
      </c>
      <c r="D705" t="s">
        <v>2117</v>
      </c>
      <c r="E705">
        <v>24</v>
      </c>
      <c r="F705">
        <v>0</v>
      </c>
      <c r="G705">
        <v>12.917</v>
      </c>
      <c r="H705">
        <v>8.6999999999999994E-2</v>
      </c>
      <c r="I705">
        <v>0.86799999999999999</v>
      </c>
      <c r="J705">
        <v>-9.0999999999999998E-2</v>
      </c>
      <c r="K705">
        <v>20.8</v>
      </c>
      <c r="L705">
        <v>15.8</v>
      </c>
      <c r="M705">
        <v>5</v>
      </c>
      <c r="N705">
        <v>3.3</v>
      </c>
      <c r="O705">
        <v>11.5</v>
      </c>
      <c r="P705" t="s">
        <v>2721</v>
      </c>
      <c r="Q705">
        <v>-2E-3</v>
      </c>
      <c r="R705">
        <v>3.0000000000000001E-3</v>
      </c>
    </row>
    <row r="706" spans="1:18" x14ac:dyDescent="0.2">
      <c r="A706" t="s">
        <v>2828</v>
      </c>
      <c r="B706" t="s">
        <v>25</v>
      </c>
      <c r="C706" t="s">
        <v>2123</v>
      </c>
      <c r="D706" t="s">
        <v>2113</v>
      </c>
      <c r="E706">
        <v>29</v>
      </c>
      <c r="F706">
        <v>17</v>
      </c>
      <c r="G706">
        <v>9.4749999999999996</v>
      </c>
      <c r="H706">
        <v>0.128</v>
      </c>
      <c r="I706">
        <v>1.3340000000000001</v>
      </c>
      <c r="J706">
        <v>-0.30599999999999999</v>
      </c>
      <c r="K706">
        <v>10.1</v>
      </c>
      <c r="L706">
        <v>15.2</v>
      </c>
      <c r="M706">
        <v>7.7</v>
      </c>
      <c r="N706">
        <v>6.6</v>
      </c>
      <c r="O706">
        <v>11.4</v>
      </c>
      <c r="P706" t="s">
        <v>2721</v>
      </c>
      <c r="Q706">
        <v>-3.0000000000000001E-3</v>
      </c>
      <c r="R706">
        <v>2E-3</v>
      </c>
    </row>
    <row r="707" spans="1:18" x14ac:dyDescent="0.2">
      <c r="A707" t="s">
        <v>2829</v>
      </c>
      <c r="B707" t="s">
        <v>17</v>
      </c>
      <c r="C707" t="s">
        <v>2123</v>
      </c>
      <c r="D707" t="s">
        <v>2113</v>
      </c>
      <c r="E707">
        <v>22</v>
      </c>
      <c r="F707">
        <v>0</v>
      </c>
      <c r="G707">
        <v>9.4350000000000005</v>
      </c>
      <c r="H707">
        <v>0.14299999999999999</v>
      </c>
      <c r="I707">
        <v>1.5429999999999999</v>
      </c>
      <c r="J707">
        <v>-0.58799999999999997</v>
      </c>
      <c r="K707">
        <v>3.4</v>
      </c>
      <c r="L707">
        <v>14.3</v>
      </c>
      <c r="M707">
        <v>9.3000000000000007</v>
      </c>
      <c r="N707">
        <v>9.8000000000000007</v>
      </c>
      <c r="O707">
        <v>11.4</v>
      </c>
      <c r="P707" t="s">
        <v>2721</v>
      </c>
      <c r="Q707">
        <v>-3.0000000000000001E-3</v>
      </c>
      <c r="R707">
        <v>2E-3</v>
      </c>
    </row>
    <row r="708" spans="1:18" x14ac:dyDescent="0.2">
      <c r="A708" t="s">
        <v>2830</v>
      </c>
      <c r="B708" t="s">
        <v>12</v>
      </c>
      <c r="C708" t="s">
        <v>2117</v>
      </c>
      <c r="D708" t="s">
        <v>2117</v>
      </c>
      <c r="E708">
        <v>21</v>
      </c>
      <c r="F708">
        <v>29</v>
      </c>
      <c r="G708">
        <v>11.644</v>
      </c>
      <c r="H708">
        <v>0.127</v>
      </c>
      <c r="I708">
        <v>1.5529999999999999</v>
      </c>
      <c r="J708">
        <v>3.0000000000000001E-3</v>
      </c>
      <c r="K708">
        <v>35.4</v>
      </c>
      <c r="L708">
        <v>6.2</v>
      </c>
      <c r="M708">
        <v>13.5</v>
      </c>
      <c r="N708">
        <v>10.1</v>
      </c>
      <c r="O708">
        <v>11.2</v>
      </c>
      <c r="P708" t="s">
        <v>2721</v>
      </c>
      <c r="Q708">
        <v>-2E-3</v>
      </c>
      <c r="R708">
        <v>3.0000000000000001E-3</v>
      </c>
    </row>
    <row r="709" spans="1:18" x14ac:dyDescent="0.2">
      <c r="A709" t="s">
        <v>2831</v>
      </c>
      <c r="B709" t="s">
        <v>383</v>
      </c>
      <c r="C709" t="s">
        <v>2117</v>
      </c>
      <c r="D709" t="s">
        <v>2117</v>
      </c>
      <c r="E709">
        <v>10</v>
      </c>
      <c r="F709">
        <v>49</v>
      </c>
      <c r="G709">
        <v>9.0399999999999991</v>
      </c>
      <c r="H709">
        <v>8.1000000000000003E-2</v>
      </c>
      <c r="I709">
        <v>1.0860000000000001</v>
      </c>
      <c r="J709">
        <v>0.52100000000000002</v>
      </c>
      <c r="K709">
        <v>92.3</v>
      </c>
      <c r="L709">
        <v>0.4</v>
      </c>
      <c r="M709">
        <v>3.5</v>
      </c>
      <c r="N709">
        <v>4.2</v>
      </c>
      <c r="O709">
        <v>11</v>
      </c>
      <c r="P709" t="s">
        <v>2721</v>
      </c>
      <c r="Q709">
        <v>-2E-3</v>
      </c>
      <c r="R709">
        <v>3.0000000000000001E-3</v>
      </c>
    </row>
    <row r="710" spans="1:18" x14ac:dyDescent="0.2">
      <c r="A710" t="s">
        <v>2832</v>
      </c>
      <c r="B710" t="s">
        <v>382</v>
      </c>
      <c r="C710" t="s">
        <v>2123</v>
      </c>
      <c r="D710" t="s">
        <v>2113</v>
      </c>
      <c r="E710">
        <v>9</v>
      </c>
      <c r="F710">
        <v>0</v>
      </c>
      <c r="G710">
        <v>7.4690000000000003</v>
      </c>
      <c r="H710">
        <v>0.111</v>
      </c>
      <c r="I710">
        <v>1.44</v>
      </c>
      <c r="J710">
        <v>0.377</v>
      </c>
      <c r="K710">
        <v>69.5</v>
      </c>
      <c r="L710">
        <v>2.2000000000000002</v>
      </c>
      <c r="M710">
        <v>5.6</v>
      </c>
      <c r="N710">
        <v>8.1999999999999993</v>
      </c>
      <c r="O710">
        <v>10.9</v>
      </c>
      <c r="P710" t="s">
        <v>2721</v>
      </c>
      <c r="Q710">
        <v>-3.0000000000000001E-3</v>
      </c>
      <c r="R710">
        <v>2E-3</v>
      </c>
    </row>
    <row r="711" spans="1:18" x14ac:dyDescent="0.2">
      <c r="A711" t="s">
        <v>2833</v>
      </c>
      <c r="B711" t="s">
        <v>22</v>
      </c>
      <c r="C711" t="s">
        <v>2117</v>
      </c>
      <c r="D711" t="s">
        <v>2117</v>
      </c>
      <c r="E711">
        <v>12</v>
      </c>
      <c r="F711">
        <v>0</v>
      </c>
      <c r="G711">
        <v>12.930999999999999</v>
      </c>
      <c r="H711">
        <v>8.3000000000000004E-2</v>
      </c>
      <c r="I711">
        <v>1.3089999999999999</v>
      </c>
      <c r="J711">
        <v>-0.309</v>
      </c>
      <c r="K711">
        <v>6.2</v>
      </c>
      <c r="L711">
        <v>16.2</v>
      </c>
      <c r="M711">
        <v>4.2</v>
      </c>
      <c r="N711">
        <v>6.4</v>
      </c>
      <c r="O711">
        <v>10.9</v>
      </c>
      <c r="P711" t="s">
        <v>2721</v>
      </c>
      <c r="Q711">
        <v>-2E-3</v>
      </c>
      <c r="R711">
        <v>3.0000000000000001E-3</v>
      </c>
    </row>
    <row r="712" spans="1:18" x14ac:dyDescent="0.2">
      <c r="A712" t="s">
        <v>2834</v>
      </c>
      <c r="B712" t="s">
        <v>5</v>
      </c>
      <c r="C712" t="s">
        <v>2117</v>
      </c>
      <c r="D712" t="s">
        <v>2117</v>
      </c>
      <c r="E712">
        <v>15</v>
      </c>
      <c r="F712">
        <v>0</v>
      </c>
      <c r="G712">
        <v>10.257</v>
      </c>
      <c r="H712">
        <v>0.13300000000000001</v>
      </c>
      <c r="I712">
        <v>1.5589999999999999</v>
      </c>
      <c r="J712">
        <v>0.14199999999999999</v>
      </c>
      <c r="K712">
        <v>50.4</v>
      </c>
      <c r="L712">
        <v>1.5</v>
      </c>
      <c r="M712">
        <v>15.8</v>
      </c>
      <c r="N712">
        <v>10.199999999999999</v>
      </c>
      <c r="O712">
        <v>10.7</v>
      </c>
      <c r="P712" t="s">
        <v>2721</v>
      </c>
      <c r="Q712">
        <v>-2E-3</v>
      </c>
      <c r="R712">
        <v>3.0000000000000001E-3</v>
      </c>
    </row>
    <row r="713" spans="1:18" x14ac:dyDescent="0.2">
      <c r="A713" t="s">
        <v>2835</v>
      </c>
      <c r="B713" t="s">
        <v>32</v>
      </c>
      <c r="C713" t="s">
        <v>2117</v>
      </c>
      <c r="D713" t="s">
        <v>2117</v>
      </c>
      <c r="E713">
        <v>15</v>
      </c>
      <c r="F713">
        <v>32</v>
      </c>
      <c r="G713">
        <v>10.337999999999999</v>
      </c>
      <c r="H713">
        <v>0.14499999999999999</v>
      </c>
      <c r="I713">
        <v>1.605</v>
      </c>
      <c r="J713">
        <v>0.05</v>
      </c>
      <c r="K713">
        <v>39.200000000000003</v>
      </c>
      <c r="L713">
        <v>2.2999999999999998</v>
      </c>
      <c r="M713">
        <v>19.2</v>
      </c>
      <c r="N713">
        <v>11</v>
      </c>
      <c r="O713">
        <v>10.7</v>
      </c>
      <c r="P713" t="s">
        <v>2721</v>
      </c>
      <c r="Q713">
        <v>-2E-3</v>
      </c>
      <c r="R713">
        <v>3.0000000000000001E-3</v>
      </c>
    </row>
    <row r="714" spans="1:18" x14ac:dyDescent="0.2">
      <c r="A714" t="s">
        <v>2836</v>
      </c>
      <c r="B714" t="s">
        <v>383</v>
      </c>
      <c r="C714" t="s">
        <v>2123</v>
      </c>
      <c r="D714" t="s">
        <v>2113</v>
      </c>
      <c r="E714">
        <v>29</v>
      </c>
      <c r="F714">
        <v>12</v>
      </c>
      <c r="G714">
        <v>8.7910000000000004</v>
      </c>
      <c r="H714">
        <v>0.11</v>
      </c>
      <c r="I714">
        <v>1.478</v>
      </c>
      <c r="J714">
        <v>4.3999999999999997E-2</v>
      </c>
      <c r="K714">
        <v>35.200000000000003</v>
      </c>
      <c r="L714">
        <v>8.5</v>
      </c>
      <c r="M714">
        <v>5.3</v>
      </c>
      <c r="N714">
        <v>8.6</v>
      </c>
      <c r="O714">
        <v>10.7</v>
      </c>
      <c r="P714" t="s">
        <v>2721</v>
      </c>
      <c r="Q714">
        <v>-3.0000000000000001E-3</v>
      </c>
      <c r="R714">
        <v>2E-3</v>
      </c>
    </row>
    <row r="715" spans="1:18" x14ac:dyDescent="0.2">
      <c r="A715" t="s">
        <v>2837</v>
      </c>
      <c r="B715" t="s">
        <v>23</v>
      </c>
      <c r="C715" t="s">
        <v>2117</v>
      </c>
      <c r="D715" t="s">
        <v>2117</v>
      </c>
      <c r="E715">
        <v>16</v>
      </c>
      <c r="F715">
        <v>23</v>
      </c>
      <c r="G715">
        <v>12.069000000000001</v>
      </c>
      <c r="H715">
        <v>9.9000000000000005E-2</v>
      </c>
      <c r="I715">
        <v>1.2849999999999999</v>
      </c>
      <c r="J715">
        <v>-3.2000000000000001E-2</v>
      </c>
      <c r="K715">
        <v>30.4</v>
      </c>
      <c r="L715">
        <v>9.6</v>
      </c>
      <c r="M715">
        <v>7.7</v>
      </c>
      <c r="N715">
        <v>6</v>
      </c>
      <c r="O715">
        <v>10.5</v>
      </c>
      <c r="P715" t="s">
        <v>2721</v>
      </c>
      <c r="Q715">
        <v>-2E-3</v>
      </c>
      <c r="R715">
        <v>3.0000000000000001E-3</v>
      </c>
    </row>
    <row r="716" spans="1:18" x14ac:dyDescent="0.2">
      <c r="A716" t="s">
        <v>2838</v>
      </c>
      <c r="B716" t="s">
        <v>18</v>
      </c>
      <c r="C716" t="s">
        <v>2117</v>
      </c>
      <c r="D716" t="s">
        <v>2117</v>
      </c>
      <c r="E716">
        <v>23</v>
      </c>
      <c r="F716">
        <v>36</v>
      </c>
      <c r="G716">
        <v>12.872999999999999</v>
      </c>
      <c r="H716">
        <v>9.9000000000000005E-2</v>
      </c>
      <c r="I716">
        <v>1.17</v>
      </c>
      <c r="J716">
        <v>-0.496</v>
      </c>
      <c r="K716">
        <v>3.5</v>
      </c>
      <c r="L716">
        <v>15</v>
      </c>
      <c r="M716">
        <v>7.3</v>
      </c>
      <c r="N716">
        <v>5.2</v>
      </c>
      <c r="O716">
        <v>10.199999999999999</v>
      </c>
      <c r="P716" t="s">
        <v>2721</v>
      </c>
      <c r="Q716">
        <v>-2E-3</v>
      </c>
      <c r="R716">
        <v>3.0000000000000001E-3</v>
      </c>
    </row>
    <row r="717" spans="1:18" x14ac:dyDescent="0.2">
      <c r="A717" t="s">
        <v>2839</v>
      </c>
      <c r="B717" t="s">
        <v>381</v>
      </c>
      <c r="C717" t="s">
        <v>2112</v>
      </c>
      <c r="D717" t="s">
        <v>2113</v>
      </c>
      <c r="E717">
        <v>45</v>
      </c>
      <c r="F717">
        <v>77</v>
      </c>
      <c r="G717">
        <v>9.3719999999999999</v>
      </c>
      <c r="H717">
        <v>0.11700000000000001</v>
      </c>
      <c r="I717">
        <v>1.4730000000000001</v>
      </c>
      <c r="J717">
        <v>-0.36399999999999999</v>
      </c>
      <c r="K717">
        <v>7.7</v>
      </c>
      <c r="L717">
        <v>12.5</v>
      </c>
      <c r="M717">
        <v>6.5</v>
      </c>
      <c r="N717">
        <v>8.5</v>
      </c>
      <c r="O717">
        <v>10.1</v>
      </c>
      <c r="P717" t="s">
        <v>2721</v>
      </c>
      <c r="Q717">
        <v>-3.0000000000000001E-3</v>
      </c>
      <c r="R717">
        <v>2E-3</v>
      </c>
    </row>
    <row r="718" spans="1:18" x14ac:dyDescent="0.2">
      <c r="A718" t="s">
        <v>2840</v>
      </c>
      <c r="B718" t="s">
        <v>14</v>
      </c>
      <c r="C718" t="s">
        <v>2112</v>
      </c>
      <c r="D718" t="s">
        <v>2113</v>
      </c>
      <c r="E718">
        <v>17</v>
      </c>
      <c r="F718">
        <v>60</v>
      </c>
      <c r="G718">
        <v>8.9540000000000006</v>
      </c>
      <c r="H718">
        <v>0.11700000000000001</v>
      </c>
      <c r="I718">
        <v>1.5169999999999999</v>
      </c>
      <c r="J718">
        <v>-0.158</v>
      </c>
      <c r="K718">
        <v>18</v>
      </c>
      <c r="L718">
        <v>9.9</v>
      </c>
      <c r="M718">
        <v>6.7</v>
      </c>
      <c r="N718">
        <v>9.3000000000000007</v>
      </c>
      <c r="O718">
        <v>10.1</v>
      </c>
      <c r="P718" t="s">
        <v>2721</v>
      </c>
      <c r="Q718">
        <v>-3.0000000000000001E-3</v>
      </c>
      <c r="R718">
        <v>2E-3</v>
      </c>
    </row>
    <row r="719" spans="1:18" x14ac:dyDescent="0.2">
      <c r="A719" t="s">
        <v>2841</v>
      </c>
      <c r="B719" t="s">
        <v>22</v>
      </c>
      <c r="C719" t="s">
        <v>2117</v>
      </c>
      <c r="D719" t="s">
        <v>2117</v>
      </c>
      <c r="E719">
        <v>11</v>
      </c>
      <c r="F719">
        <v>0</v>
      </c>
      <c r="G719">
        <v>11.738</v>
      </c>
      <c r="H719">
        <v>9.0999999999999998E-2</v>
      </c>
      <c r="I719">
        <v>1.4279999999999999</v>
      </c>
      <c r="J719">
        <v>-3.0000000000000001E-3</v>
      </c>
      <c r="K719">
        <v>34.6</v>
      </c>
      <c r="L719">
        <v>7.3</v>
      </c>
      <c r="M719">
        <v>6.3</v>
      </c>
      <c r="N719">
        <v>7.9</v>
      </c>
      <c r="O719">
        <v>10.1</v>
      </c>
      <c r="P719" t="s">
        <v>2721</v>
      </c>
      <c r="Q719">
        <v>-2E-3</v>
      </c>
      <c r="R719">
        <v>3.0000000000000001E-3</v>
      </c>
    </row>
    <row r="720" spans="1:18" x14ac:dyDescent="0.2">
      <c r="A720" t="s">
        <v>2842</v>
      </c>
      <c r="B720" t="s">
        <v>43</v>
      </c>
      <c r="C720" t="s">
        <v>2117</v>
      </c>
      <c r="D720" t="s">
        <v>2117</v>
      </c>
      <c r="E720">
        <v>5</v>
      </c>
      <c r="F720">
        <v>0</v>
      </c>
      <c r="G720">
        <v>13.304</v>
      </c>
      <c r="H720">
        <v>0</v>
      </c>
      <c r="I720">
        <v>0</v>
      </c>
      <c r="J720">
        <v>-0.52900000000000003</v>
      </c>
      <c r="K720">
        <v>3.1</v>
      </c>
      <c r="L720">
        <v>18.100000000000001</v>
      </c>
      <c r="M720">
        <v>0.6</v>
      </c>
      <c r="N720">
        <v>0.7</v>
      </c>
      <c r="O720">
        <v>9.6</v>
      </c>
      <c r="P720" t="s">
        <v>2721</v>
      </c>
      <c r="Q720">
        <v>-2E-3</v>
      </c>
      <c r="R720">
        <v>3.0000000000000001E-3</v>
      </c>
    </row>
    <row r="721" spans="1:18" x14ac:dyDescent="0.2">
      <c r="A721" t="s">
        <v>2843</v>
      </c>
      <c r="B721" t="s">
        <v>384</v>
      </c>
      <c r="C721" t="s">
        <v>2117</v>
      </c>
      <c r="D721" t="s">
        <v>2117</v>
      </c>
      <c r="E721">
        <v>9</v>
      </c>
      <c r="F721">
        <v>0</v>
      </c>
      <c r="G721">
        <v>11.308</v>
      </c>
      <c r="H721">
        <v>0.111</v>
      </c>
      <c r="I721">
        <v>1.109</v>
      </c>
      <c r="J721">
        <v>0.128</v>
      </c>
      <c r="K721">
        <v>49.2</v>
      </c>
      <c r="L721">
        <v>3.8</v>
      </c>
      <c r="M721">
        <v>9.1999999999999993</v>
      </c>
      <c r="N721">
        <v>4.5999999999999996</v>
      </c>
      <c r="O721">
        <v>9.4</v>
      </c>
      <c r="P721" t="s">
        <v>2721</v>
      </c>
      <c r="Q721">
        <v>-2E-3</v>
      </c>
      <c r="R721">
        <v>3.0000000000000001E-3</v>
      </c>
    </row>
    <row r="722" spans="1:18" x14ac:dyDescent="0.2">
      <c r="A722" t="s">
        <v>2844</v>
      </c>
      <c r="B722" t="s">
        <v>384</v>
      </c>
      <c r="C722" t="s">
        <v>2130</v>
      </c>
      <c r="D722" t="s">
        <v>2113</v>
      </c>
      <c r="E722">
        <v>7</v>
      </c>
      <c r="F722">
        <v>66</v>
      </c>
      <c r="G722">
        <v>8.2040000000000006</v>
      </c>
      <c r="H722">
        <v>0.13700000000000001</v>
      </c>
      <c r="I722">
        <v>1.363</v>
      </c>
      <c r="J722">
        <v>5.7000000000000002E-2</v>
      </c>
      <c r="K722">
        <v>37</v>
      </c>
      <c r="L722">
        <v>4.8</v>
      </c>
      <c r="M722">
        <v>8.6999999999999993</v>
      </c>
      <c r="N722">
        <v>6.9</v>
      </c>
      <c r="O722">
        <v>9.1</v>
      </c>
      <c r="P722" t="s">
        <v>2721</v>
      </c>
      <c r="Q722">
        <v>-3.0000000000000001E-3</v>
      </c>
      <c r="R722">
        <v>2E-3</v>
      </c>
    </row>
    <row r="723" spans="1:18" x14ac:dyDescent="0.2">
      <c r="A723" t="s">
        <v>2845</v>
      </c>
      <c r="B723" t="s">
        <v>19</v>
      </c>
      <c r="C723" t="s">
        <v>2117</v>
      </c>
      <c r="D723" t="s">
        <v>2117</v>
      </c>
      <c r="E723">
        <v>11</v>
      </c>
      <c r="F723">
        <v>0</v>
      </c>
      <c r="G723">
        <v>12.435</v>
      </c>
      <c r="H723">
        <v>0</v>
      </c>
      <c r="I723">
        <v>0</v>
      </c>
      <c r="J723">
        <v>-7.1999999999999995E-2</v>
      </c>
      <c r="K723">
        <v>25</v>
      </c>
      <c r="L723">
        <v>11.9</v>
      </c>
      <c r="M723">
        <v>0.6</v>
      </c>
      <c r="N723">
        <v>0.7</v>
      </c>
      <c r="O723">
        <v>8.6999999999999993</v>
      </c>
      <c r="P723" t="s">
        <v>2721</v>
      </c>
      <c r="Q723">
        <v>-2E-3</v>
      </c>
      <c r="R723">
        <v>3.0000000000000001E-3</v>
      </c>
    </row>
    <row r="724" spans="1:18" x14ac:dyDescent="0.2">
      <c r="A724" t="s">
        <v>2846</v>
      </c>
      <c r="B724" t="s">
        <v>30</v>
      </c>
      <c r="C724" t="s">
        <v>2117</v>
      </c>
      <c r="D724" t="s">
        <v>2117</v>
      </c>
      <c r="E724">
        <v>19</v>
      </c>
      <c r="F724">
        <v>59</v>
      </c>
      <c r="G724">
        <v>12.616</v>
      </c>
      <c r="H724">
        <v>8.5999999999999993E-2</v>
      </c>
      <c r="I724">
        <v>1.0669999999999999</v>
      </c>
      <c r="J724">
        <v>-0.47799999999999998</v>
      </c>
      <c r="K724">
        <v>4.5999999999999996</v>
      </c>
      <c r="L724">
        <v>13.1</v>
      </c>
      <c r="M724">
        <v>4.5999999999999996</v>
      </c>
      <c r="N724">
        <v>4</v>
      </c>
      <c r="O724">
        <v>8.6999999999999993</v>
      </c>
      <c r="P724" t="s">
        <v>2721</v>
      </c>
      <c r="Q724">
        <v>-2E-3</v>
      </c>
      <c r="R724">
        <v>3.0000000000000001E-3</v>
      </c>
    </row>
    <row r="725" spans="1:18" x14ac:dyDescent="0.2">
      <c r="A725" t="s">
        <v>2847</v>
      </c>
      <c r="B725" t="s">
        <v>17</v>
      </c>
      <c r="C725" t="s">
        <v>2112</v>
      </c>
      <c r="D725" t="s">
        <v>2113</v>
      </c>
      <c r="E725">
        <v>24</v>
      </c>
      <c r="F725">
        <v>48</v>
      </c>
      <c r="G725">
        <v>8.1890000000000001</v>
      </c>
      <c r="H725">
        <v>0.115</v>
      </c>
      <c r="I725">
        <v>1.242</v>
      </c>
      <c r="J725">
        <v>9.2999999999999999E-2</v>
      </c>
      <c r="K725">
        <v>41</v>
      </c>
      <c r="L725">
        <v>4.4000000000000004</v>
      </c>
      <c r="M725">
        <v>5.9</v>
      </c>
      <c r="N725">
        <v>5.8</v>
      </c>
      <c r="O725">
        <v>8.6999999999999993</v>
      </c>
      <c r="P725" t="s">
        <v>2721</v>
      </c>
      <c r="Q725">
        <v>-3.0000000000000001E-3</v>
      </c>
      <c r="R725">
        <v>2E-3</v>
      </c>
    </row>
    <row r="726" spans="1:18" x14ac:dyDescent="0.2">
      <c r="A726" t="s">
        <v>2848</v>
      </c>
      <c r="B726" t="s">
        <v>33</v>
      </c>
      <c r="C726" t="s">
        <v>2123</v>
      </c>
      <c r="D726" t="s">
        <v>2113</v>
      </c>
      <c r="E726">
        <v>18</v>
      </c>
      <c r="F726">
        <v>24</v>
      </c>
      <c r="G726">
        <v>9.3490000000000002</v>
      </c>
      <c r="H726">
        <v>0.104</v>
      </c>
      <c r="I726">
        <v>1.3149999999999999</v>
      </c>
      <c r="J726">
        <v>-0.82299999999999995</v>
      </c>
      <c r="K726">
        <v>1.4</v>
      </c>
      <c r="L726">
        <v>12.1</v>
      </c>
      <c r="M726">
        <v>5.0999999999999996</v>
      </c>
      <c r="N726">
        <v>6.5</v>
      </c>
      <c r="O726">
        <v>8.6</v>
      </c>
      <c r="P726" t="s">
        <v>2721</v>
      </c>
      <c r="Q726">
        <v>-3.0000000000000001E-3</v>
      </c>
      <c r="R726">
        <v>2E-3</v>
      </c>
    </row>
    <row r="727" spans="1:18" x14ac:dyDescent="0.2">
      <c r="A727" t="s">
        <v>2849</v>
      </c>
      <c r="B727" t="s">
        <v>37</v>
      </c>
      <c r="C727" t="s">
        <v>2117</v>
      </c>
      <c r="D727" t="s">
        <v>2117</v>
      </c>
      <c r="E727">
        <v>9</v>
      </c>
      <c r="F727">
        <v>0</v>
      </c>
      <c r="G727">
        <v>11.391999999999999</v>
      </c>
      <c r="H727">
        <v>0.111</v>
      </c>
      <c r="I727">
        <v>1.44</v>
      </c>
      <c r="J727">
        <v>-7.2999999999999995E-2</v>
      </c>
      <c r="K727">
        <v>24.6</v>
      </c>
      <c r="L727">
        <v>4.2</v>
      </c>
      <c r="M727">
        <v>9.1999999999999993</v>
      </c>
      <c r="N727">
        <v>8.1</v>
      </c>
      <c r="O727">
        <v>8</v>
      </c>
      <c r="P727" t="s">
        <v>2721</v>
      </c>
      <c r="Q727">
        <v>-2E-3</v>
      </c>
      <c r="R727">
        <v>3.0000000000000001E-3</v>
      </c>
    </row>
    <row r="728" spans="1:18" x14ac:dyDescent="0.2">
      <c r="A728" t="s">
        <v>2850</v>
      </c>
      <c r="B728" t="s">
        <v>17</v>
      </c>
      <c r="C728" t="s">
        <v>2123</v>
      </c>
      <c r="D728" t="s">
        <v>2113</v>
      </c>
      <c r="E728">
        <v>8</v>
      </c>
      <c r="F728">
        <v>7</v>
      </c>
      <c r="G728">
        <v>7.556</v>
      </c>
      <c r="H728">
        <v>0.17399999999999999</v>
      </c>
      <c r="I728">
        <v>1.8740000000000001</v>
      </c>
      <c r="J728">
        <v>-0.29599999999999999</v>
      </c>
      <c r="K728">
        <v>10.9</v>
      </c>
      <c r="L728">
        <v>2.4</v>
      </c>
      <c r="M728">
        <v>13.3</v>
      </c>
      <c r="N728">
        <v>14.3</v>
      </c>
      <c r="O728">
        <v>7.9</v>
      </c>
      <c r="P728" t="s">
        <v>2721</v>
      </c>
      <c r="Q728">
        <v>-3.0000000000000001E-3</v>
      </c>
      <c r="R728">
        <v>2E-3</v>
      </c>
    </row>
    <row r="729" spans="1:18" x14ac:dyDescent="0.2">
      <c r="A729" t="s">
        <v>2851</v>
      </c>
      <c r="B729" t="s">
        <v>20</v>
      </c>
      <c r="C729" t="s">
        <v>2123</v>
      </c>
      <c r="D729" t="s">
        <v>2113</v>
      </c>
      <c r="E729">
        <v>7</v>
      </c>
      <c r="F729">
        <v>22</v>
      </c>
      <c r="G729">
        <v>8.6739999999999995</v>
      </c>
      <c r="H729">
        <v>4.4999999999999998E-2</v>
      </c>
      <c r="I729">
        <v>0.57599999999999996</v>
      </c>
      <c r="J729">
        <v>3.1E-2</v>
      </c>
      <c r="K729">
        <v>33.5</v>
      </c>
      <c r="L729">
        <v>7.5</v>
      </c>
      <c r="M729">
        <v>2</v>
      </c>
      <c r="N729">
        <v>1.9</v>
      </c>
      <c r="O729">
        <v>7.9</v>
      </c>
      <c r="P729" t="s">
        <v>2721</v>
      </c>
      <c r="Q729">
        <v>-3.0000000000000001E-3</v>
      </c>
      <c r="R729">
        <v>2E-3</v>
      </c>
    </row>
    <row r="730" spans="1:18" x14ac:dyDescent="0.2">
      <c r="A730" t="s">
        <v>2852</v>
      </c>
      <c r="B730" t="s">
        <v>20</v>
      </c>
      <c r="C730" t="s">
        <v>2112</v>
      </c>
      <c r="D730" t="s">
        <v>2113</v>
      </c>
      <c r="E730">
        <v>21</v>
      </c>
      <c r="F730">
        <v>42</v>
      </c>
      <c r="G730">
        <v>8.282</v>
      </c>
      <c r="H730">
        <v>0.11899999999999999</v>
      </c>
      <c r="I730">
        <v>1.508</v>
      </c>
      <c r="J730">
        <v>-0.14399999999999999</v>
      </c>
      <c r="K730">
        <v>18.8</v>
      </c>
      <c r="L730">
        <v>5.0999999999999996</v>
      </c>
      <c r="M730">
        <v>6.9</v>
      </c>
      <c r="N730">
        <v>9.1</v>
      </c>
      <c r="O730">
        <v>7.7</v>
      </c>
      <c r="P730" t="s">
        <v>2721</v>
      </c>
      <c r="Q730">
        <v>-3.0000000000000001E-3</v>
      </c>
      <c r="R730">
        <v>2E-3</v>
      </c>
    </row>
    <row r="731" spans="1:18" x14ac:dyDescent="0.2">
      <c r="A731" t="s">
        <v>2853</v>
      </c>
      <c r="B731" t="s">
        <v>49</v>
      </c>
      <c r="C731" t="s">
        <v>2117</v>
      </c>
      <c r="D731" t="s">
        <v>2117</v>
      </c>
      <c r="E731">
        <v>8</v>
      </c>
      <c r="F731">
        <v>17</v>
      </c>
      <c r="G731">
        <v>9.5960000000000001</v>
      </c>
      <c r="H731">
        <v>5.8999999999999997E-2</v>
      </c>
      <c r="I731">
        <v>0.67500000000000004</v>
      </c>
      <c r="J731">
        <v>0.23799999999999999</v>
      </c>
      <c r="K731">
        <v>64.599999999999994</v>
      </c>
      <c r="L731">
        <v>0.8</v>
      </c>
      <c r="M731">
        <v>1.9</v>
      </c>
      <c r="N731">
        <v>2.2999999999999998</v>
      </c>
      <c r="O731">
        <v>7.7</v>
      </c>
      <c r="P731" t="s">
        <v>2721</v>
      </c>
      <c r="Q731">
        <v>-2E-3</v>
      </c>
      <c r="R731">
        <v>3.0000000000000001E-3</v>
      </c>
    </row>
    <row r="732" spans="1:18" x14ac:dyDescent="0.2">
      <c r="A732" t="s">
        <v>2854</v>
      </c>
      <c r="B732" t="s">
        <v>23</v>
      </c>
      <c r="C732" t="s">
        <v>2123</v>
      </c>
      <c r="D732" t="s">
        <v>2113</v>
      </c>
      <c r="E732">
        <v>26</v>
      </c>
      <c r="F732">
        <v>13</v>
      </c>
      <c r="G732">
        <v>8.6129999999999995</v>
      </c>
      <c r="H732">
        <v>0.11600000000000001</v>
      </c>
      <c r="I732">
        <v>1.5049999999999999</v>
      </c>
      <c r="J732">
        <v>-0.313</v>
      </c>
      <c r="K732">
        <v>9.5</v>
      </c>
      <c r="L732">
        <v>6.9</v>
      </c>
      <c r="M732">
        <v>6.3</v>
      </c>
      <c r="N732">
        <v>8.9</v>
      </c>
      <c r="O732">
        <v>7.5</v>
      </c>
      <c r="P732" t="s">
        <v>2721</v>
      </c>
      <c r="Q732">
        <v>-3.0000000000000001E-3</v>
      </c>
      <c r="R732">
        <v>2E-3</v>
      </c>
    </row>
    <row r="733" spans="1:18" x14ac:dyDescent="0.2">
      <c r="A733" t="s">
        <v>2855</v>
      </c>
      <c r="B733" t="s">
        <v>19</v>
      </c>
      <c r="C733" t="s">
        <v>2112</v>
      </c>
      <c r="D733" t="s">
        <v>2113</v>
      </c>
      <c r="E733">
        <v>10</v>
      </c>
      <c r="F733">
        <v>0</v>
      </c>
      <c r="G733">
        <v>8.6969999999999992</v>
      </c>
      <c r="H733">
        <v>0.1</v>
      </c>
      <c r="I733">
        <v>1.0980000000000001</v>
      </c>
      <c r="J733">
        <v>-0.222</v>
      </c>
      <c r="K733">
        <v>14.5</v>
      </c>
      <c r="L733">
        <v>7.9</v>
      </c>
      <c r="M733">
        <v>4.8</v>
      </c>
      <c r="N733">
        <v>4.4000000000000004</v>
      </c>
      <c r="O733">
        <v>7.2</v>
      </c>
      <c r="P733" t="s">
        <v>2721</v>
      </c>
      <c r="Q733">
        <v>-3.0000000000000001E-3</v>
      </c>
      <c r="R733">
        <v>2E-3</v>
      </c>
    </row>
    <row r="734" spans="1:18" x14ac:dyDescent="0.2">
      <c r="A734" t="s">
        <v>2856</v>
      </c>
      <c r="B734" t="s">
        <v>33</v>
      </c>
      <c r="C734" t="s">
        <v>2112</v>
      </c>
      <c r="D734" t="s">
        <v>2113</v>
      </c>
      <c r="E734">
        <v>23</v>
      </c>
      <c r="F734">
        <v>0</v>
      </c>
      <c r="G734">
        <v>7.734</v>
      </c>
      <c r="H734">
        <v>4.2999999999999997E-2</v>
      </c>
      <c r="I734">
        <v>0.54800000000000004</v>
      </c>
      <c r="J734">
        <v>0.17599999999999999</v>
      </c>
      <c r="K734">
        <v>49.5</v>
      </c>
      <c r="L734">
        <v>3.2</v>
      </c>
      <c r="M734">
        <v>1.6</v>
      </c>
      <c r="N734">
        <v>1.6</v>
      </c>
      <c r="O734">
        <v>7.2</v>
      </c>
      <c r="P734" t="s">
        <v>2721</v>
      </c>
      <c r="Q734">
        <v>-3.0000000000000001E-3</v>
      </c>
      <c r="R734">
        <v>2E-3</v>
      </c>
    </row>
    <row r="735" spans="1:18" x14ac:dyDescent="0.2">
      <c r="A735" t="s">
        <v>2857</v>
      </c>
      <c r="B735" t="s">
        <v>10</v>
      </c>
      <c r="C735" t="s">
        <v>2123</v>
      </c>
      <c r="D735" t="s">
        <v>2113</v>
      </c>
      <c r="E735">
        <v>24</v>
      </c>
      <c r="F735">
        <v>40</v>
      </c>
      <c r="G735">
        <v>7.7080000000000002</v>
      </c>
      <c r="H735">
        <v>0.14399999999999999</v>
      </c>
      <c r="I735">
        <v>1.8240000000000001</v>
      </c>
      <c r="J735">
        <v>-0.51400000000000001</v>
      </c>
      <c r="K735">
        <v>4</v>
      </c>
      <c r="L735">
        <v>3</v>
      </c>
      <c r="M735">
        <v>9.6999999999999993</v>
      </c>
      <c r="N735">
        <v>13.8</v>
      </c>
      <c r="O735">
        <v>6.8</v>
      </c>
      <c r="P735" t="s">
        <v>2721</v>
      </c>
      <c r="Q735">
        <v>-3.0000000000000001E-3</v>
      </c>
      <c r="R735">
        <v>2E-3</v>
      </c>
    </row>
    <row r="736" spans="1:18" x14ac:dyDescent="0.2">
      <c r="A736" t="s">
        <v>2858</v>
      </c>
      <c r="B736" t="s">
        <v>15</v>
      </c>
      <c r="C736" t="s">
        <v>2112</v>
      </c>
      <c r="D736" t="s">
        <v>2113</v>
      </c>
      <c r="E736">
        <v>24</v>
      </c>
      <c r="F736">
        <v>28</v>
      </c>
      <c r="G736">
        <v>8.91</v>
      </c>
      <c r="H736">
        <v>8.3000000000000004E-2</v>
      </c>
      <c r="I736">
        <v>0.98699999999999999</v>
      </c>
      <c r="J736">
        <v>-0.44400000000000001</v>
      </c>
      <c r="K736">
        <v>5.5</v>
      </c>
      <c r="L736">
        <v>9.5</v>
      </c>
      <c r="M736">
        <v>3.8</v>
      </c>
      <c r="N736">
        <v>3.7</v>
      </c>
      <c r="O736">
        <v>6.8</v>
      </c>
      <c r="P736" t="s">
        <v>2721</v>
      </c>
      <c r="Q736">
        <v>-3.0000000000000001E-3</v>
      </c>
      <c r="R736">
        <v>2E-3</v>
      </c>
    </row>
    <row r="737" spans="1:18" x14ac:dyDescent="0.2">
      <c r="A737" t="s">
        <v>2859</v>
      </c>
      <c r="B737" t="s">
        <v>16</v>
      </c>
      <c r="C737" t="s">
        <v>2117</v>
      </c>
      <c r="D737" t="s">
        <v>2117</v>
      </c>
      <c r="E737">
        <v>17</v>
      </c>
      <c r="F737">
        <v>39</v>
      </c>
      <c r="G737">
        <v>11.814</v>
      </c>
      <c r="H737">
        <v>0.09</v>
      </c>
      <c r="I737">
        <v>1.1359999999999999</v>
      </c>
      <c r="J737">
        <v>-0.55400000000000005</v>
      </c>
      <c r="K737">
        <v>2.2999999999999998</v>
      </c>
      <c r="L737">
        <v>8.5</v>
      </c>
      <c r="M737">
        <v>5.8</v>
      </c>
      <c r="N737">
        <v>4.8</v>
      </c>
      <c r="O737">
        <v>6.5</v>
      </c>
      <c r="P737" t="s">
        <v>2721</v>
      </c>
      <c r="Q737">
        <v>-2E-3</v>
      </c>
      <c r="R737">
        <v>3.0000000000000001E-3</v>
      </c>
    </row>
    <row r="738" spans="1:18" x14ac:dyDescent="0.2">
      <c r="A738" t="s">
        <v>2860</v>
      </c>
      <c r="B738" t="s">
        <v>23</v>
      </c>
      <c r="C738" t="s">
        <v>2117</v>
      </c>
      <c r="D738" t="s">
        <v>2117</v>
      </c>
      <c r="E738">
        <v>7</v>
      </c>
      <c r="F738">
        <v>16</v>
      </c>
      <c r="G738">
        <v>11.113</v>
      </c>
      <c r="H738">
        <v>0.129</v>
      </c>
      <c r="I738">
        <v>1.6739999999999999</v>
      </c>
      <c r="J738">
        <v>-0.91200000000000003</v>
      </c>
      <c r="K738">
        <v>0.4</v>
      </c>
      <c r="L738">
        <v>2.7</v>
      </c>
      <c r="M738">
        <v>13.8</v>
      </c>
      <c r="N738">
        <v>11.7</v>
      </c>
      <c r="O738">
        <v>6.4</v>
      </c>
      <c r="P738" t="s">
        <v>2721</v>
      </c>
      <c r="Q738">
        <v>-2E-3</v>
      </c>
      <c r="R738">
        <v>3.0000000000000001E-3</v>
      </c>
    </row>
    <row r="739" spans="1:18" x14ac:dyDescent="0.2">
      <c r="A739" t="s">
        <v>2861</v>
      </c>
      <c r="B739" t="s">
        <v>382</v>
      </c>
      <c r="C739" t="s">
        <v>2112</v>
      </c>
      <c r="D739" t="s">
        <v>2113</v>
      </c>
      <c r="E739">
        <v>8</v>
      </c>
      <c r="F739">
        <v>8</v>
      </c>
      <c r="G739">
        <v>8.6020000000000003</v>
      </c>
      <c r="H739">
        <v>6.2E-2</v>
      </c>
      <c r="I739">
        <v>0.81</v>
      </c>
      <c r="J739">
        <v>-0.13</v>
      </c>
      <c r="K739">
        <v>19.600000000000001</v>
      </c>
      <c r="L739">
        <v>6.7</v>
      </c>
      <c r="M739">
        <v>2.4</v>
      </c>
      <c r="N739">
        <v>2.8</v>
      </c>
      <c r="O739">
        <v>6.4</v>
      </c>
      <c r="P739" t="s">
        <v>2721</v>
      </c>
      <c r="Q739">
        <v>-3.0000000000000001E-3</v>
      </c>
      <c r="R739">
        <v>2E-3</v>
      </c>
    </row>
    <row r="740" spans="1:18" x14ac:dyDescent="0.2">
      <c r="A740" t="s">
        <v>2862</v>
      </c>
      <c r="B740" t="s">
        <v>16</v>
      </c>
      <c r="C740" t="s">
        <v>2112</v>
      </c>
      <c r="D740" t="s">
        <v>2113</v>
      </c>
      <c r="E740">
        <v>11</v>
      </c>
      <c r="F740">
        <v>0</v>
      </c>
      <c r="G740">
        <v>8.6940000000000008</v>
      </c>
      <c r="H740">
        <v>9.0999999999999998E-2</v>
      </c>
      <c r="I740">
        <v>1.1459999999999999</v>
      </c>
      <c r="J740">
        <v>-0.85799999999999998</v>
      </c>
      <c r="K740">
        <v>1.2</v>
      </c>
      <c r="L740">
        <v>7.7</v>
      </c>
      <c r="M740">
        <v>4.0999999999999996</v>
      </c>
      <c r="N740">
        <v>4.9000000000000004</v>
      </c>
      <c r="O740">
        <v>5.8</v>
      </c>
      <c r="P740" t="s">
        <v>2721</v>
      </c>
      <c r="Q740">
        <v>-3.0000000000000001E-3</v>
      </c>
      <c r="R740">
        <v>2E-3</v>
      </c>
    </row>
    <row r="741" spans="1:18" x14ac:dyDescent="0.2">
      <c r="A741" t="s">
        <v>2863</v>
      </c>
      <c r="B741" t="s">
        <v>16</v>
      </c>
      <c r="C741" t="s">
        <v>2130</v>
      </c>
      <c r="D741" t="s">
        <v>2113</v>
      </c>
      <c r="E741">
        <v>8</v>
      </c>
      <c r="F741">
        <v>0</v>
      </c>
      <c r="G741">
        <v>9.1590000000000007</v>
      </c>
      <c r="H741">
        <v>0</v>
      </c>
      <c r="I741">
        <v>0</v>
      </c>
      <c r="J741">
        <v>-1.103</v>
      </c>
      <c r="K741">
        <v>0.6</v>
      </c>
      <c r="L741">
        <v>10.7</v>
      </c>
      <c r="M741">
        <v>0.8</v>
      </c>
      <c r="N741">
        <v>0.7</v>
      </c>
      <c r="O741">
        <v>5.7</v>
      </c>
      <c r="P741" t="s">
        <v>2721</v>
      </c>
      <c r="Q741">
        <v>-3.0000000000000001E-3</v>
      </c>
      <c r="R741">
        <v>2E-3</v>
      </c>
    </row>
    <row r="742" spans="1:18" x14ac:dyDescent="0.2">
      <c r="A742" t="s">
        <v>2864</v>
      </c>
      <c r="B742" t="s">
        <v>383</v>
      </c>
      <c r="C742" t="s">
        <v>2112</v>
      </c>
      <c r="D742" t="s">
        <v>2113</v>
      </c>
      <c r="E742">
        <v>18</v>
      </c>
      <c r="F742">
        <v>50</v>
      </c>
      <c r="G742">
        <v>6.9530000000000003</v>
      </c>
      <c r="H742">
        <v>9.8000000000000004E-2</v>
      </c>
      <c r="I742">
        <v>1.3080000000000001</v>
      </c>
      <c r="J742">
        <v>-7.2999999999999995E-2</v>
      </c>
      <c r="K742">
        <v>23</v>
      </c>
      <c r="L742">
        <v>1.6</v>
      </c>
      <c r="M742">
        <v>4.5999999999999996</v>
      </c>
      <c r="N742">
        <v>6.2</v>
      </c>
      <c r="O742">
        <v>5.4</v>
      </c>
      <c r="P742" t="s">
        <v>2721</v>
      </c>
      <c r="Q742">
        <v>-3.0000000000000001E-3</v>
      </c>
      <c r="R742">
        <v>2E-3</v>
      </c>
    </row>
    <row r="743" spans="1:18" x14ac:dyDescent="0.2">
      <c r="A743" t="s">
        <v>2865</v>
      </c>
      <c r="B743" t="s">
        <v>381</v>
      </c>
      <c r="C743" t="s">
        <v>2130</v>
      </c>
      <c r="D743" t="s">
        <v>2113</v>
      </c>
      <c r="E743">
        <v>38</v>
      </c>
      <c r="F743">
        <v>35</v>
      </c>
      <c r="G743">
        <v>7.9379999999999997</v>
      </c>
      <c r="H743">
        <v>6.8000000000000005E-2</v>
      </c>
      <c r="I743">
        <v>0.85699999999999998</v>
      </c>
      <c r="J743">
        <v>-0.13900000000000001</v>
      </c>
      <c r="K743">
        <v>19.2</v>
      </c>
      <c r="L743">
        <v>3.6</v>
      </c>
      <c r="M743">
        <v>3</v>
      </c>
      <c r="N743">
        <v>3.2</v>
      </c>
      <c r="O743">
        <v>5</v>
      </c>
      <c r="P743" t="s">
        <v>2721</v>
      </c>
      <c r="Q743">
        <v>-3.0000000000000001E-3</v>
      </c>
      <c r="R743">
        <v>2E-3</v>
      </c>
    </row>
    <row r="744" spans="1:18" x14ac:dyDescent="0.2">
      <c r="A744" t="s">
        <v>2866</v>
      </c>
      <c r="B744" t="s">
        <v>43</v>
      </c>
      <c r="C744" t="s">
        <v>2123</v>
      </c>
      <c r="D744" t="s">
        <v>2113</v>
      </c>
      <c r="E744">
        <v>17</v>
      </c>
      <c r="F744">
        <v>31</v>
      </c>
      <c r="G744">
        <v>8.2850000000000001</v>
      </c>
      <c r="H744">
        <v>4.9000000000000002E-2</v>
      </c>
      <c r="I744">
        <v>0.66200000000000003</v>
      </c>
      <c r="J744">
        <v>-0.248</v>
      </c>
      <c r="K744">
        <v>13.5</v>
      </c>
      <c r="L744">
        <v>5.3</v>
      </c>
      <c r="M744">
        <v>2.2000000000000002</v>
      </c>
      <c r="N744">
        <v>2.1</v>
      </c>
      <c r="O744">
        <v>4.8</v>
      </c>
      <c r="P744" t="s">
        <v>2721</v>
      </c>
      <c r="Q744">
        <v>-3.0000000000000001E-3</v>
      </c>
      <c r="R744">
        <v>2E-3</v>
      </c>
    </row>
    <row r="745" spans="1:18" x14ac:dyDescent="0.2">
      <c r="A745" t="s">
        <v>2867</v>
      </c>
      <c r="B745" t="s">
        <v>382</v>
      </c>
      <c r="C745" t="s">
        <v>2112</v>
      </c>
      <c r="D745" t="s">
        <v>2113</v>
      </c>
      <c r="E745">
        <v>46</v>
      </c>
      <c r="F745">
        <v>77</v>
      </c>
      <c r="G745">
        <v>8.532</v>
      </c>
      <c r="H745">
        <v>6.5000000000000002E-2</v>
      </c>
      <c r="I745">
        <v>0.84699999999999998</v>
      </c>
      <c r="J745">
        <v>-0.48399999999999999</v>
      </c>
      <c r="K745">
        <v>4.5999999999999996</v>
      </c>
      <c r="L745">
        <v>6.3</v>
      </c>
      <c r="M745">
        <v>2.8</v>
      </c>
      <c r="N745">
        <v>3</v>
      </c>
      <c r="O745">
        <v>4.8</v>
      </c>
      <c r="P745" t="s">
        <v>2721</v>
      </c>
      <c r="Q745">
        <v>-3.0000000000000001E-3</v>
      </c>
      <c r="R745">
        <v>2E-3</v>
      </c>
    </row>
    <row r="746" spans="1:18" x14ac:dyDescent="0.2">
      <c r="A746" t="s">
        <v>2868</v>
      </c>
      <c r="B746" t="s">
        <v>22</v>
      </c>
      <c r="C746" t="s">
        <v>2112</v>
      </c>
      <c r="D746" t="s">
        <v>2113</v>
      </c>
      <c r="E746">
        <v>19</v>
      </c>
      <c r="F746">
        <v>78</v>
      </c>
      <c r="G746">
        <v>8.125</v>
      </c>
      <c r="H746">
        <v>7.6999999999999999E-2</v>
      </c>
      <c r="I746">
        <v>1.218</v>
      </c>
      <c r="J746">
        <v>-0.60099999999999998</v>
      </c>
      <c r="K746">
        <v>3.1</v>
      </c>
      <c r="L746">
        <v>3.8</v>
      </c>
      <c r="M746">
        <v>3.6</v>
      </c>
      <c r="N746">
        <v>5.6</v>
      </c>
      <c r="O746">
        <v>4.2</v>
      </c>
      <c r="P746" t="s">
        <v>2721</v>
      </c>
      <c r="Q746">
        <v>-3.0000000000000001E-3</v>
      </c>
      <c r="R746">
        <v>2E-3</v>
      </c>
    </row>
    <row r="747" spans="1:18" x14ac:dyDescent="0.2">
      <c r="A747" t="s">
        <v>2869</v>
      </c>
      <c r="B747" t="s">
        <v>33</v>
      </c>
      <c r="C747" t="s">
        <v>2112</v>
      </c>
      <c r="D747" t="s">
        <v>2113</v>
      </c>
      <c r="E747">
        <v>22</v>
      </c>
      <c r="F747">
        <v>26</v>
      </c>
      <c r="G747">
        <v>8.4220000000000006</v>
      </c>
      <c r="H747">
        <v>4.4999999999999998E-2</v>
      </c>
      <c r="I747">
        <v>0.57299999999999995</v>
      </c>
      <c r="J747">
        <v>-0.54400000000000004</v>
      </c>
      <c r="K747">
        <v>3.8</v>
      </c>
      <c r="L747">
        <v>6.1</v>
      </c>
      <c r="M747">
        <v>1.8</v>
      </c>
      <c r="N747">
        <v>1.7</v>
      </c>
      <c r="O747">
        <v>4.0999999999999996</v>
      </c>
      <c r="P747" t="s">
        <v>2721</v>
      </c>
      <c r="Q747">
        <v>-3.0000000000000001E-3</v>
      </c>
      <c r="R747">
        <v>2E-3</v>
      </c>
    </row>
    <row r="748" spans="1:18" x14ac:dyDescent="0.2">
      <c r="A748" t="s">
        <v>2870</v>
      </c>
      <c r="B748" t="s">
        <v>19</v>
      </c>
      <c r="C748" t="s">
        <v>2117</v>
      </c>
      <c r="D748" t="s">
        <v>2117</v>
      </c>
      <c r="E748">
        <v>43</v>
      </c>
      <c r="F748">
        <v>70</v>
      </c>
      <c r="G748">
        <v>11.435</v>
      </c>
      <c r="H748">
        <v>0.06</v>
      </c>
      <c r="I748">
        <v>0.65700000000000003</v>
      </c>
      <c r="J748">
        <v>-0.252</v>
      </c>
      <c r="K748">
        <v>9.1999999999999993</v>
      </c>
      <c r="L748">
        <v>4.5999999999999996</v>
      </c>
      <c r="M748">
        <v>2.2999999999999998</v>
      </c>
      <c r="N748">
        <v>2</v>
      </c>
      <c r="O748">
        <v>4.0999999999999996</v>
      </c>
      <c r="P748" t="s">
        <v>2721</v>
      </c>
      <c r="Q748">
        <v>-2E-3</v>
      </c>
      <c r="R748">
        <v>3.0000000000000001E-3</v>
      </c>
    </row>
    <row r="749" spans="1:18" x14ac:dyDescent="0.2">
      <c r="A749" t="s">
        <v>2871</v>
      </c>
      <c r="B749" t="s">
        <v>10</v>
      </c>
      <c r="C749" t="s">
        <v>2130</v>
      </c>
      <c r="D749" t="s">
        <v>2113</v>
      </c>
      <c r="E749">
        <v>6</v>
      </c>
      <c r="F749">
        <v>0</v>
      </c>
      <c r="G749">
        <v>8.3420000000000005</v>
      </c>
      <c r="H749">
        <v>0</v>
      </c>
      <c r="I749">
        <v>0</v>
      </c>
      <c r="J749">
        <v>-0.34200000000000003</v>
      </c>
      <c r="K749">
        <v>8.3000000000000007</v>
      </c>
      <c r="L749">
        <v>5.7</v>
      </c>
      <c r="M749">
        <v>0.8</v>
      </c>
      <c r="N749">
        <v>0.7</v>
      </c>
      <c r="O749">
        <v>3.9</v>
      </c>
      <c r="P749" t="s">
        <v>2721</v>
      </c>
      <c r="Q749">
        <v>-3.0000000000000001E-3</v>
      </c>
      <c r="R749">
        <v>2E-3</v>
      </c>
    </row>
    <row r="750" spans="1:18" x14ac:dyDescent="0.2">
      <c r="A750" t="s">
        <v>2872</v>
      </c>
      <c r="B750" t="s">
        <v>384</v>
      </c>
      <c r="C750" t="s">
        <v>2112</v>
      </c>
      <c r="D750" t="s">
        <v>2113</v>
      </c>
      <c r="E750">
        <v>27</v>
      </c>
      <c r="F750">
        <v>0</v>
      </c>
      <c r="G750">
        <v>5.9619999999999997</v>
      </c>
      <c r="H750">
        <v>7.3999999999999996E-2</v>
      </c>
      <c r="I750">
        <v>0.74</v>
      </c>
      <c r="J750">
        <v>-0.13800000000000001</v>
      </c>
      <c r="K750">
        <v>19.399999999999999</v>
      </c>
      <c r="L750">
        <v>0.8</v>
      </c>
      <c r="M750">
        <v>3.2</v>
      </c>
      <c r="N750">
        <v>2.6</v>
      </c>
      <c r="O750">
        <v>3.5</v>
      </c>
      <c r="P750" t="s">
        <v>2721</v>
      </c>
      <c r="Q750">
        <v>-3.0000000000000001E-3</v>
      </c>
      <c r="R750">
        <v>2E-3</v>
      </c>
    </row>
    <row r="751" spans="1:18" x14ac:dyDescent="0.2">
      <c r="A751" t="s">
        <v>2873</v>
      </c>
      <c r="B751" t="s">
        <v>32</v>
      </c>
      <c r="C751" t="s">
        <v>2117</v>
      </c>
      <c r="D751" t="s">
        <v>2117</v>
      </c>
      <c r="E751">
        <v>27</v>
      </c>
      <c r="F751">
        <v>68</v>
      </c>
      <c r="G751">
        <v>10.077999999999999</v>
      </c>
      <c r="H751">
        <v>7.8E-2</v>
      </c>
      <c r="I751">
        <v>0.86899999999999999</v>
      </c>
      <c r="J751">
        <v>-0.30199999999999999</v>
      </c>
      <c r="K751">
        <v>7.1</v>
      </c>
      <c r="L751">
        <v>1.2</v>
      </c>
      <c r="M751">
        <v>3.1</v>
      </c>
      <c r="N751">
        <v>3.4</v>
      </c>
      <c r="O751">
        <v>2.6</v>
      </c>
      <c r="P751" t="s">
        <v>2721</v>
      </c>
      <c r="Q751">
        <v>-2E-3</v>
      </c>
      <c r="R751">
        <v>3.0000000000000001E-3</v>
      </c>
    </row>
    <row r="752" spans="1:18" x14ac:dyDescent="0.2">
      <c r="A752" t="s">
        <v>2874</v>
      </c>
      <c r="B752" t="s">
        <v>19</v>
      </c>
      <c r="C752" t="s">
        <v>2123</v>
      </c>
      <c r="D752" t="s">
        <v>2113</v>
      </c>
      <c r="E752">
        <v>5</v>
      </c>
      <c r="F752">
        <v>52</v>
      </c>
      <c r="G752">
        <v>0.21</v>
      </c>
      <c r="H752">
        <v>0</v>
      </c>
      <c r="I752">
        <v>0</v>
      </c>
      <c r="J752">
        <v>-0.23300000000000001</v>
      </c>
      <c r="K752">
        <v>13.9</v>
      </c>
      <c r="L752">
        <v>0.4</v>
      </c>
      <c r="M752">
        <v>0.8</v>
      </c>
      <c r="N752">
        <v>0.7</v>
      </c>
      <c r="O752">
        <v>1.9</v>
      </c>
      <c r="P752" t="s">
        <v>2721</v>
      </c>
      <c r="Q752">
        <v>-3.0000000000000001E-3</v>
      </c>
      <c r="R752">
        <v>2E-3</v>
      </c>
    </row>
    <row r="753" spans="1:18" x14ac:dyDescent="0.2">
      <c r="A753" t="s">
        <v>2875</v>
      </c>
      <c r="B753" t="s">
        <v>39</v>
      </c>
      <c r="C753" t="s">
        <v>2123</v>
      </c>
      <c r="D753" t="s">
        <v>2113</v>
      </c>
      <c r="E753">
        <v>16</v>
      </c>
      <c r="F753">
        <v>23</v>
      </c>
      <c r="G753">
        <v>3.9780000000000002</v>
      </c>
      <c r="H753">
        <v>6.2E-2</v>
      </c>
      <c r="I753">
        <v>0.71399999999999997</v>
      </c>
      <c r="J753">
        <v>-1.6479999999999999</v>
      </c>
      <c r="K753">
        <v>0.2</v>
      </c>
      <c r="L753">
        <v>0.6</v>
      </c>
      <c r="M753">
        <v>2.6</v>
      </c>
      <c r="N753">
        <v>2.4</v>
      </c>
      <c r="O753">
        <v>1.3</v>
      </c>
      <c r="P753" t="s">
        <v>2721</v>
      </c>
      <c r="Q753">
        <v>-3.0000000000000001E-3</v>
      </c>
      <c r="R753">
        <v>2E-3</v>
      </c>
    </row>
    <row r="754" spans="1:18" x14ac:dyDescent="0.2">
      <c r="A754" t="s">
        <v>2876</v>
      </c>
      <c r="B754" t="s">
        <v>10</v>
      </c>
      <c r="C754" t="s">
        <v>2112</v>
      </c>
      <c r="D754" t="s">
        <v>2113</v>
      </c>
      <c r="E754">
        <v>18</v>
      </c>
      <c r="F754">
        <v>0</v>
      </c>
      <c r="G754">
        <v>6.81</v>
      </c>
      <c r="H754">
        <v>0</v>
      </c>
      <c r="I754">
        <v>0</v>
      </c>
      <c r="J754">
        <v>-0.89800000000000002</v>
      </c>
      <c r="K754">
        <v>1</v>
      </c>
      <c r="L754">
        <v>1.4</v>
      </c>
      <c r="M754">
        <v>0.8</v>
      </c>
      <c r="N754">
        <v>0.7</v>
      </c>
      <c r="O754">
        <v>1.1000000000000001</v>
      </c>
      <c r="P754" t="s">
        <v>2721</v>
      </c>
      <c r="Q754">
        <v>-3.0000000000000001E-3</v>
      </c>
      <c r="R754">
        <v>2E-3</v>
      </c>
    </row>
    <row r="755" spans="1:18" x14ac:dyDescent="0.2">
      <c r="A755" t="s">
        <v>2877</v>
      </c>
      <c r="B755" t="s">
        <v>39</v>
      </c>
      <c r="C755" t="s">
        <v>2130</v>
      </c>
      <c r="D755" t="s">
        <v>2113</v>
      </c>
      <c r="E755">
        <v>9</v>
      </c>
      <c r="F755">
        <v>0</v>
      </c>
      <c r="G755">
        <v>6.3109999999999999</v>
      </c>
      <c r="H755">
        <v>0</v>
      </c>
      <c r="I755">
        <v>0</v>
      </c>
      <c r="J755">
        <v>-0.81599999999999995</v>
      </c>
      <c r="K755">
        <v>1.6</v>
      </c>
      <c r="L755">
        <v>1.2</v>
      </c>
      <c r="M755">
        <v>0.8</v>
      </c>
      <c r="N755">
        <v>0.7</v>
      </c>
      <c r="O755">
        <v>1.1000000000000001</v>
      </c>
      <c r="P755" t="s">
        <v>2721</v>
      </c>
      <c r="Q755">
        <v>-3.0000000000000001E-3</v>
      </c>
      <c r="R755">
        <v>2E-3</v>
      </c>
    </row>
    <row r="756" spans="1:18" x14ac:dyDescent="0.2">
      <c r="A756" t="s">
        <v>2878</v>
      </c>
      <c r="B756" t="s">
        <v>12</v>
      </c>
      <c r="C756" t="s">
        <v>2112</v>
      </c>
      <c r="D756" t="s">
        <v>2113</v>
      </c>
      <c r="E756">
        <v>5</v>
      </c>
      <c r="F756">
        <v>0</v>
      </c>
      <c r="G756">
        <v>0.17299999999999999</v>
      </c>
      <c r="H756">
        <v>0</v>
      </c>
      <c r="I756">
        <v>0</v>
      </c>
      <c r="J756">
        <v>-1.3</v>
      </c>
      <c r="K756">
        <v>0.4</v>
      </c>
      <c r="L756">
        <v>0.2</v>
      </c>
      <c r="M756">
        <v>0.8</v>
      </c>
      <c r="N756">
        <v>0.7</v>
      </c>
      <c r="O756">
        <v>0.4</v>
      </c>
      <c r="P756" t="s">
        <v>2721</v>
      </c>
      <c r="Q756">
        <v>-3.0000000000000001E-3</v>
      </c>
      <c r="R756">
        <v>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30" zoomScaleNormal="91" workbookViewId="0">
      <selection activeCell="D77" sqref="D77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1304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1595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1594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3.1517772194503477</v>
      </c>
      <c r="M2" s="5" cm="1">
        <f t="array" ref="M2">INDEX('2026'!AM:AM, MAX(_xlfn._xlws.FILTER(ROW('2026'!E:E), ('2026'!E:E=Goalies!C2)*('2026'!AM:AM&lt;&gt;""))))</f>
        <v>3.3042128865563707</v>
      </c>
      <c r="N2" s="5">
        <f t="shared" ref="N2:N33" si="3">J2*M2</f>
        <v>3.2050864999596795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3.2050864999596795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3.1517772194503477</v>
      </c>
      <c r="M3" s="5" cm="1">
        <f t="array" ref="M3">INDEX('2026'!AM:AM, MAX(_xlfn._xlws.FILTER(ROW('2026'!E:E), ('2026'!E:E=Goalies!C3)*('2026'!AM:AM&lt;&gt;""))))</f>
        <v>3.3042128865563707</v>
      </c>
      <c r="N3" s="5">
        <f t="shared" si="3"/>
        <v>3.4198603375858432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3.4198603375858432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1164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3.1517772194503477</v>
      </c>
      <c r="M4" s="5" cm="1">
        <f t="array" ref="M4">INDEX('2026'!AM:AM, MAX(_xlfn._xlws.FILTER(ROW('2026'!E:E), ('2026'!E:E=Goalies!C4)*('2026'!AM:AM&lt;&gt;""))))</f>
        <v>3.3042128865563707</v>
      </c>
      <c r="N4" s="5">
        <f t="shared" si="3"/>
        <v>3.4694235308841894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3.4694235308841894</v>
      </c>
      <c r="Q4" s="6">
        <v>10</v>
      </c>
      <c r="R4" t="s">
        <v>48</v>
      </c>
      <c r="S4" t="s">
        <v>1164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1176</v>
      </c>
      <c r="AT4" s="75" t="s">
        <v>48</v>
      </c>
      <c r="AU4" s="75" t="s">
        <v>1164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1164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2.97</v>
      </c>
      <c r="M5" s="5" cm="1">
        <f t="array" ref="M5">INDEX('2026'!AM:AM, MAX(_xlfn._xlws.FILTER(ROW('2026'!E:E), ('2026'!E:E=Goalies!C5)*('2026'!AM:AM&lt;&gt;""))))</f>
        <v>3.07</v>
      </c>
      <c r="N5" s="5">
        <f t="shared" si="3"/>
        <v>2.9932499999999997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2.9932499999999997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2.97</v>
      </c>
      <c r="M6" s="5" cm="1">
        <f t="array" ref="M6">INDEX('2026'!AM:AM, MAX(_xlfn._xlws.FILTER(ROW('2026'!E:E), ('2026'!E:E=Goalies!C6)*('2026'!AM:AM&lt;&gt;""))))</f>
        <v>3.07</v>
      </c>
      <c r="N6" s="5">
        <f t="shared" si="3"/>
        <v>3.1928000000000001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3.1928000000000001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3.18</v>
      </c>
      <c r="M7" s="5" cm="1">
        <f t="array" ref="M7">INDEX('2026'!AM:AM, MAX(_xlfn._xlws.FILTER(ROW('2026'!E:E), ('2026'!E:E=Goalies!C7)*('2026'!AM:AM&lt;&gt;""))))</f>
        <v>3.053625893945072</v>
      </c>
      <c r="N7" s="5">
        <f t="shared" si="3"/>
        <v>3.0994302823542479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3.0994302823542479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3.18</v>
      </c>
      <c r="M8" s="5" cm="1">
        <f t="array" ref="M8">INDEX('2026'!AM:AM, MAX(_xlfn._xlws.FILTER(ROW('2026'!E:E), ('2026'!E:E=Goalies!C8)*('2026'!AM:AM&lt;&gt;""))))</f>
        <v>3.053625893945072</v>
      </c>
      <c r="N8" s="5">
        <f t="shared" si="3"/>
        <v>3.0230896350056211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3.0230896350056211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3.18</v>
      </c>
      <c r="M9" s="5" cm="1">
        <f t="array" ref="M9">INDEX('2026'!AM:AM, MAX(_xlfn._xlws.FILTER(ROW('2026'!E:E), ('2026'!E:E=Goalies!C9)*('2026'!AM:AM&lt;&gt;""))))</f>
        <v>3.053625893945072</v>
      </c>
      <c r="N9" s="5">
        <f t="shared" si="3"/>
        <v>3.1481271205620538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3.1481271205620538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1296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1297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3.18</v>
      </c>
      <c r="M10" s="5" cm="1">
        <f t="array" ref="M10">INDEX('2026'!AM:AM, MAX(_xlfn._xlws.FILTER(ROW('2026'!E:E), ('2026'!E:E=Goalies!C10)*('2026'!AM:AM&lt;&gt;""))))</f>
        <v>3.053625893945072</v>
      </c>
      <c r="N10" s="5">
        <f t="shared" si="3"/>
        <v>3.1757709297028751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3.1757709297028751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919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2.66</v>
      </c>
      <c r="M11" s="5" cm="1">
        <f t="array" ref="M11">INDEX('2026'!AM:AM, MAX(_xlfn._xlws.FILTER(ROW('2026'!E:E), ('2026'!E:E=Goalies!C11)*('2026'!AM:AM&lt;&gt;""))))</f>
        <v>3.25</v>
      </c>
      <c r="N11" s="5">
        <f t="shared" si="3"/>
        <v>3.2012499999999999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3.2012499999999999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2.66</v>
      </c>
      <c r="M12" s="5" cm="1">
        <f t="array" ref="M12">INDEX('2026'!AM:AM, MAX(_xlfn._xlws.FILTER(ROW('2026'!E:E), ('2026'!E:E=Goalies!C12)*('2026'!AM:AM&lt;&gt;""))))</f>
        <v>3.25</v>
      </c>
      <c r="N12" s="5">
        <f t="shared" si="3"/>
        <v>3.3149999999999999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3.3149999999999999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2.66</v>
      </c>
      <c r="M13" s="5" cm="1">
        <f t="array" ref="M13">INDEX('2026'!AM:AM, MAX(_xlfn._xlws.FILTER(ROW('2026'!E:E), ('2026'!E:E=Goalies!C13)*('2026'!AM:AM&lt;&gt;""))))</f>
        <v>3.25</v>
      </c>
      <c r="N13" s="5">
        <f t="shared" si="3"/>
        <v>3.4485530546623795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3.4485530546623795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1298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1297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3.3561980213354001</v>
      </c>
      <c r="M14" s="5" cm="1">
        <f t="array" ref="M14">INDEX('2026'!AM:AM, MAX(_xlfn._xlws.FILTER(ROW('2026'!E:E), ('2026'!E:E=Goalies!C14)*('2026'!AM:AM&lt;&gt;""))))</f>
        <v>2.7532578850004725</v>
      </c>
      <c r="N14" s="5">
        <f t="shared" si="3"/>
        <v>2.8771544898254935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2.8771544898254935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3.3561980213354001</v>
      </c>
      <c r="M15" s="5" cm="1">
        <f t="array" ref="M15">INDEX('2026'!AM:AM, MAX(_xlfn._xlws.FILTER(ROW('2026'!E:E), ('2026'!E:E=Goalies!C15)*('2026'!AM:AM&lt;&gt;""))))</f>
        <v>2.7532578850004725</v>
      </c>
      <c r="N15" s="5">
        <f t="shared" si="3"/>
        <v>2.7807904638504772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2.7807904638504772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3.3561980213354001</v>
      </c>
      <c r="M16" s="5" cm="1">
        <f t="array" ref="M16">INDEX('2026'!AM:AM, MAX(_xlfn._xlws.FILTER(ROW('2026'!E:E), ('2026'!E:E=Goalies!C16)*('2026'!AM:AM&lt;&gt;""))))</f>
        <v>2.7532578850004725</v>
      </c>
      <c r="N16" s="5">
        <f t="shared" si="3"/>
        <v>2.6844264378754605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2.6844264378754605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0.96499999999999997</v>
      </c>
      <c r="K17" s="93">
        <v>0.95</v>
      </c>
      <c r="L17" s="5" cm="1">
        <f t="array" ref="L17">INDEX('2026'!AK:AK, MAX(_xlfn._xlws.FILTER(ROW('2026'!E:E), ('2026'!E:E=Goalies!C17)*('2026'!AK:AK&lt;&gt;""))))</f>
        <v>2.6692486236887261</v>
      </c>
      <c r="M17" s="5" cm="1">
        <f t="array" ref="M17">INDEX('2026'!AM:AM, MAX(_xlfn._xlws.FILTER(ROW('2026'!E:E), ('2026'!E:E=Goalies!C17)*('2026'!AM:AM&lt;&gt;""))))</f>
        <v>3.32</v>
      </c>
      <c r="N17" s="5">
        <f t="shared" si="3"/>
        <v>3.2037999999999998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3.2037999999999998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0.96499999999999997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1.05</v>
      </c>
      <c r="K18" s="93">
        <v>1.1000000000000001</v>
      </c>
      <c r="L18" s="5" cm="1">
        <f t="array" ref="L18">INDEX('2026'!AK:AK, MAX(_xlfn._xlws.FILTER(ROW('2026'!E:E), ('2026'!E:E=Goalies!C18)*('2026'!AK:AK&lt;&gt;""))))</f>
        <v>2.6692486236887261</v>
      </c>
      <c r="M18" s="5" cm="1">
        <f t="array" ref="M18">INDEX('2026'!AM:AM, MAX(_xlfn._xlws.FILTER(ROW('2026'!E:E), ('2026'!E:E=Goalies!C18)*('2026'!AM:AM&lt;&gt;""))))</f>
        <v>3.32</v>
      </c>
      <c r="N18" s="5">
        <f t="shared" si="3"/>
        <v>3.4859999999999998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3.4859999999999998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1.05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1767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2.6692486236887261</v>
      </c>
      <c r="M19" s="5" cm="1">
        <f t="array" ref="M19">INDEX('2026'!AM:AM, MAX(_xlfn._xlws.FILTER(ROW('2026'!E:E), ('2026'!E:E=Goalies!C19)*('2026'!AM:AM&lt;&gt;""))))</f>
        <v>3.32</v>
      </c>
      <c r="N19" s="5">
        <f t="shared" si="3"/>
        <v>3.5357999999999996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3.5357999999999996</v>
      </c>
      <c r="Q19" s="6">
        <v>0</v>
      </c>
      <c r="R19" s="5" t="s">
        <v>14</v>
      </c>
      <c r="S19" t="s">
        <v>1767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1299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1297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3.55</v>
      </c>
      <c r="M20" s="5" cm="1">
        <f t="array" ref="M20">INDEX('2026'!AM:AM, MAX(_xlfn._xlws.FILTER(ROW('2026'!E:E), ('2026'!E:E=Goalies!C20)*('2026'!AM:AM&lt;&gt;""))))</f>
        <v>2.7</v>
      </c>
      <c r="N20" s="5">
        <f t="shared" si="3"/>
        <v>2.7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2.7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3.55</v>
      </c>
      <c r="M21" s="5" cm="1">
        <f t="array" ref="M21">INDEX('2026'!AM:AM, MAX(_xlfn._xlws.FILTER(ROW('2026'!E:E), ('2026'!E:E=Goalies!C21)*('2026'!AM:AM&lt;&gt;""))))</f>
        <v>2.7</v>
      </c>
      <c r="N21" s="5">
        <f t="shared" si="3"/>
        <v>2.7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2.7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3.55</v>
      </c>
      <c r="M22" s="5" cm="1">
        <f t="array" ref="M22">INDEX('2026'!AM:AM, MAX(_xlfn._xlws.FILTER(ROW('2026'!E:E), ('2026'!E:E=Goalies!C22)*('2026'!AM:AM&lt;&gt;""))))</f>
        <v>2.7</v>
      </c>
      <c r="N22" s="5">
        <f t="shared" si="3"/>
        <v>2.8620000000000005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2.8620000000000005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3.0448080395380712</v>
      </c>
      <c r="M23" s="5" cm="1">
        <f t="array" ref="M23">INDEX('2026'!AM:AM, MAX(_xlfn._xlws.FILTER(ROW('2026'!E:E), ('2026'!E:E=Goalies!C23)*('2026'!AM:AM&lt;&gt;""))))</f>
        <v>3.1180079805953529</v>
      </c>
      <c r="N23" s="5">
        <f t="shared" si="3"/>
        <v>3.0400577810804692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3.0400577810804692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1.04</v>
      </c>
      <c r="K24" s="93">
        <v>1.04</v>
      </c>
      <c r="L24" s="5" cm="1">
        <f t="array" ref="L24">INDEX('2026'!AK:AK, MAX(_xlfn._xlws.FILTER(ROW('2026'!E:E), ('2026'!E:E=Goalies!C24)*('2026'!AK:AK&lt;&gt;""))))</f>
        <v>3.0448080395380712</v>
      </c>
      <c r="M24" s="5" cm="1">
        <f t="array" ref="M24">INDEX('2026'!AM:AM, MAX(_xlfn._xlws.FILTER(ROW('2026'!E:E), ('2026'!E:E=Goalies!C24)*('2026'!AM:AM&lt;&gt;""))))</f>
        <v>3.1180079805953529</v>
      </c>
      <c r="N24" s="5">
        <f t="shared" si="3"/>
        <v>3.2427282998191673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3.2427282998191673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1.04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3.09</v>
      </c>
      <c r="M25" s="5" cm="1">
        <f t="array" ref="M25">INDEX('2026'!AM:AM, MAX(_xlfn._xlws.FILTER(ROW('2026'!E:E), ('2026'!E:E=Goalies!C25)*('2026'!AM:AM&lt;&gt;""))))</f>
        <v>2.8352563707399243</v>
      </c>
      <c r="N25" s="5">
        <f t="shared" si="3"/>
        <v>2.8210800888862249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2.8210800888862249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3.09</v>
      </c>
      <c r="M26" s="5" cm="1">
        <f t="array" ref="M26">INDEX('2026'!AM:AM, MAX(_xlfn._xlws.FILTER(ROW('2026'!E:E), ('2026'!E:E=Goalies!C26)*('2026'!AM:AM&lt;&gt;""))))</f>
        <v>2.8352563707399243</v>
      </c>
      <c r="N26" s="5">
        <f t="shared" si="3"/>
        <v>2.8494326525936238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2.8494326525936238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1300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2.9441658528623416</v>
      </c>
      <c r="M27" s="5" cm="1">
        <f t="array" ref="M27">INDEX('2026'!AM:AM, MAX(_xlfn._xlws.FILTER(ROW('2026'!E:E), ('2026'!E:E=Goalies!C27)*('2026'!AM:AM&lt;&gt;""))))</f>
        <v>3.0379486628436809</v>
      </c>
      <c r="N27" s="5">
        <f t="shared" si="3"/>
        <v>2.9923794329010258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2.9923794329010258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2.9441658528623416</v>
      </c>
      <c r="M28" s="5" cm="1">
        <f t="array" ref="M28">INDEX('2026'!AM:AM, MAX(_xlfn._xlws.FILTER(ROW('2026'!E:E), ('2026'!E:E=Goalies!C28)*('2026'!AM:AM&lt;&gt;""))))</f>
        <v>3.0379486628436809</v>
      </c>
      <c r="N28" s="5">
        <f t="shared" si="3"/>
        <v>3.0987076361005546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3.0987076361005546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3.29</v>
      </c>
      <c r="M29" s="5" cm="1">
        <f t="array" ref="M29">INDEX('2026'!AM:AM, MAX(_xlfn._xlws.FILTER(ROW('2026'!E:E), ('2026'!E:E=Goalies!C29)*('2026'!AM:AM&lt;&gt;""))))</f>
        <v>3.0539042521209261</v>
      </c>
      <c r="N29" s="5">
        <f t="shared" si="3"/>
        <v>2.977556645817903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2.977556645817903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3.29</v>
      </c>
      <c r="M30" s="5" cm="1">
        <f t="array" ref="M30">INDEX('2026'!AM:AM, MAX(_xlfn._xlws.FILTER(ROW('2026'!E:E), ('2026'!E:E=Goalies!C30)*('2026'!AM:AM&lt;&gt;""))))</f>
        <v>3.0539042521209261</v>
      </c>
      <c r="N30" s="5">
        <f t="shared" si="3"/>
        <v>3.145521379684554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3.145521379684554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1592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3.0539042521209261</v>
      </c>
      <c r="N31" s="5">
        <f t="shared" ref="N31" si="18">J31*M31</f>
        <v>3.1760604222057633</v>
      </c>
      <c r="O31" s="5"/>
      <c r="P31" s="65">
        <f t="shared" si="13"/>
        <v>3.1760604222057633</v>
      </c>
      <c r="Q31" s="6">
        <v>10</v>
      </c>
      <c r="R31" s="5" t="s">
        <v>17</v>
      </c>
      <c r="S31" t="s">
        <v>1592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3.1288801260855221</v>
      </c>
      <c r="M32" s="5" cm="1">
        <f t="array" ref="M32">INDEX('2026'!AM:AM, MAX(_xlfn._xlws.FILTER(ROW('2026'!E:E), ('2026'!E:E=Goalies!C32)*('2026'!AM:AM&lt;&gt;""))))</f>
        <v>2.85</v>
      </c>
      <c r="N32" s="5">
        <f t="shared" si="3"/>
        <v>2.85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2.85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3.1288801260855221</v>
      </c>
      <c r="M33" s="5" cm="1">
        <f t="array" ref="M33">INDEX('2026'!AM:AM, MAX(_xlfn._xlws.FILTER(ROW('2026'!E:E), ('2026'!E:E=Goalies!C33)*('2026'!AM:AM&lt;&gt;""))))</f>
        <v>2.85</v>
      </c>
      <c r="N33" s="5">
        <f t="shared" si="3"/>
        <v>2.85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2.85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2.84</v>
      </c>
      <c r="M34" s="5" cm="1">
        <f t="array" ref="M34">INDEX('2026'!AM:AM, MAX(_xlfn._xlws.FILTER(ROW('2026'!E:E), ('2026'!E:E=Goalies!C34)*('2026'!AM:AM&lt;&gt;""))))</f>
        <v>2.76</v>
      </c>
      <c r="N34" s="5">
        <f>J34*M36</f>
        <v>2.7844290213556664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2.6909999999999998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2.84</v>
      </c>
      <c r="M35" s="5" cm="1">
        <f t="array" ref="M35">INDEX('2026'!AM:AM, MAX(_xlfn._xlws.FILTER(ROW('2026'!E:E), ('2026'!E:E=Goalies!C35)*('2026'!AM:AM&lt;&gt;""))))</f>
        <v>2.76</v>
      </c>
      <c r="N35" s="5">
        <f>J35*M37</f>
        <v>2.9700576227793776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2.8704000000000001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3.11</v>
      </c>
      <c r="M36" s="5" cm="1">
        <f t="array" ref="M36">INDEX('2026'!AM:AM, MAX(_xlfn._xlws.FILTER(ROW('2026'!E:E), ('2026'!E:E=Goalies!C36)*('2026'!AM:AM&lt;&gt;""))))</f>
        <v>2.8558246372878631</v>
      </c>
      <c r="N36" s="5">
        <f>J36*M38</f>
        <v>3.0590999999999999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2.8272663909149842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3.11</v>
      </c>
      <c r="M37" s="5" cm="1">
        <f t="array" ref="M37">INDEX('2026'!AM:AM, MAX(_xlfn._xlws.FILTER(ROW('2026'!E:E), ('2026'!E:E=Goalies!C37)*('2026'!AM:AM&lt;&gt;""))))</f>
        <v>2.8558246372878631</v>
      </c>
      <c r="N37" s="5">
        <f>J37*M39</f>
        <v>3.1363499999999997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2.8986620068471809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3.15</v>
      </c>
      <c r="M38" s="5" cm="1">
        <f t="array" ref="M38">INDEX('2026'!AM:AM, MAX(_xlfn._xlws.FILTER(ROW('2026'!E:E), ('2026'!E:E=Goalies!C38)*('2026'!AM:AM&lt;&gt;""))))</f>
        <v>3.09</v>
      </c>
      <c r="N38" s="5">
        <f t="shared" ref="N38:N86" si="41">J38*M38</f>
        <v>3.09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3.09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</v>
      </c>
      <c r="K39" s="93">
        <v>0.99</v>
      </c>
      <c r="L39" s="5" cm="1">
        <f t="array" ref="L39">INDEX('2026'!AK:AK, MAX(_xlfn._xlws.FILTER(ROW('2026'!E:E), ('2026'!E:E=Goalies!C39)*('2026'!AK:AK&lt;&gt;""))))</f>
        <v>3.15</v>
      </c>
      <c r="M39" s="5" cm="1">
        <f t="array" ref="M39">INDEX('2026'!AM:AM, MAX(_xlfn._xlws.FILTER(ROW('2026'!E:E), ('2026'!E:E=Goalies!C39)*('2026'!AM:AM&lt;&gt;""))))</f>
        <v>3.09</v>
      </c>
      <c r="N39" s="5">
        <f t="shared" si="41"/>
        <v>3.09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3.09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1305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1</v>
      </c>
      <c r="K40" s="93">
        <v>0.98499999999999999</v>
      </c>
      <c r="L40" s="5" cm="1">
        <f t="array" ref="L40">INDEX('2026'!AK:AK, MAX(_xlfn._xlws.FILTER(ROW('2026'!E:E), ('2026'!E:E=Goalies!C40)*('2026'!AK:AK&lt;&gt;""))))</f>
        <v>3.15</v>
      </c>
      <c r="M40" s="5" cm="1">
        <f t="array" ref="M40">INDEX('2026'!AM:AM, MAX(_xlfn._xlws.FILTER(ROW('2026'!E:E), ('2026'!E:E=Goalies!C40)*('2026'!AM:AM&lt;&gt;""))))</f>
        <v>3.09</v>
      </c>
      <c r="N40" s="5">
        <f t="shared" si="41"/>
        <v>3.09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3.09</v>
      </c>
      <c r="Q40" s="6">
        <v>20</v>
      </c>
      <c r="R40" s="5" t="s">
        <v>19</v>
      </c>
      <c r="S40" t="s">
        <v>1305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1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2.8913453487959719</v>
      </c>
      <c r="M41" s="5" cm="1">
        <f t="array" ref="M41">INDEX('2026'!AM:AM, MAX(_xlfn._xlws.FILTER(ROW('2026'!E:E), ('2026'!E:E=Goalies!C41)*('2026'!AM:AM&lt;&gt;""))))</f>
        <v>3.1364358466663873</v>
      </c>
      <c r="N41" s="5">
        <f t="shared" si="41"/>
        <v>3.1080236521794338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3.1080236521794338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2.8913453487959719</v>
      </c>
      <c r="M42" s="5" cm="1">
        <f t="array" ref="M42">INDEX('2026'!AM:AM, MAX(_xlfn._xlws.FILTER(ROW('2026'!E:E), ('2026'!E:E=Goalies!C42)*('2026'!AM:AM&lt;&gt;""))))</f>
        <v>3.1364358466663873</v>
      </c>
      <c r="N42" s="5">
        <f t="shared" si="41"/>
        <v>3.199164563599715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3.199164563599715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2.8826431684900125</v>
      </c>
      <c r="M43" s="5" cm="1">
        <f t="array" ref="M43">INDEX('2026'!AM:AM, MAX(_xlfn._xlws.FILTER(ROW('2026'!E:E), ('2026'!E:E=Goalies!C43)*('2026'!AM:AM&lt;&gt;""))))</f>
        <v>2.9466580424251121</v>
      </c>
      <c r="N43" s="5">
        <f t="shared" si="41"/>
        <v>2.9761246228493632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2.9761246228493632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2.8826431684900125</v>
      </c>
      <c r="M44" s="5" cm="1">
        <f t="array" ref="M44">INDEX('2026'!AM:AM, MAX(_xlfn._xlws.FILTER(ROW('2026'!E:E), ('2026'!E:E=Goalies!C44)*('2026'!AM:AM&lt;&gt;""))))</f>
        <v>2.9466580424251121</v>
      </c>
      <c r="N44" s="5">
        <f t="shared" si="41"/>
        <v>2.917191462000861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2.917191462000861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2.8826431684900125</v>
      </c>
      <c r="M45" s="5" cm="1">
        <f t="array" ref="M45">INDEX('2026'!AM:AM, MAX(_xlfn._xlws.FILTER(ROW('2026'!E:E), ('2026'!E:E=Goalies!C45)*('2026'!AM:AM&lt;&gt;""))))</f>
        <v>2.9466580424251121</v>
      </c>
      <c r="N45" s="5">
        <f t="shared" si="41"/>
        <v>3.0645243641221165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3.0645243641221165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2.8932170451448922</v>
      </c>
      <c r="M46" s="5" cm="1">
        <f t="array" ref="M46">INDEX('2026'!AM:AM, MAX(_xlfn._xlws.FILTER(ROW('2026'!E:E), ('2026'!E:E=Goalies!C46)*('2026'!AM:AM&lt;&gt;""))))</f>
        <v>2.9929522040005665</v>
      </c>
      <c r="N46" s="5">
        <f t="shared" si="41"/>
        <v>2.9031636378805494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2.9031636378805494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2.8932170451448922</v>
      </c>
      <c r="M47" s="5" cm="1">
        <f t="array" ref="M47">INDEX('2026'!AM:AM, MAX(_xlfn._xlws.FILTER(ROW('2026'!E:E), ('2026'!E:E=Goalies!C47)*('2026'!AM:AM&lt;&gt;""))))</f>
        <v>2.9929522040005665</v>
      </c>
      <c r="N47" s="5">
        <f t="shared" si="41"/>
        <v>3.1725293362406006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3.1725293362406006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2.8179692012968207</v>
      </c>
      <c r="M48" s="5" cm="1">
        <f t="array" ref="M48">INDEX('2026'!AM:AM, MAX(_xlfn._xlws.FILTER(ROW('2026'!E:E), ('2026'!E:E=Goalies!C48)*('2026'!AM:AM&lt;&gt;""))))</f>
        <v>3.0539532656974444</v>
      </c>
      <c r="N48" s="5">
        <f t="shared" si="41"/>
        <v>2.962334667726521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2.962334667726521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2.8179692012968207</v>
      </c>
      <c r="M49" s="5" cm="1">
        <f t="array" ref="M49">INDEX('2026'!AM:AM, MAX(_xlfn._xlws.FILTER(ROW('2026'!E:E), ('2026'!E:E=Goalies!C49)*('2026'!AM:AM&lt;&gt;""))))</f>
        <v>3.0539532656974444</v>
      </c>
      <c r="N49" s="5">
        <f t="shared" si="41"/>
        <v>3.2066509289823166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3.2066509289823166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1168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2.8179692012968207</v>
      </c>
      <c r="M50" s="5" cm="1">
        <f t="array" ref="M50">INDEX('2026'!AM:AM, MAX(_xlfn._xlws.FILTER(ROW('2026'!E:E), ('2026'!E:E=Goalies!C50)*('2026'!AM:AM&lt;&gt;""))))</f>
        <v>3.0539532656974444</v>
      </c>
      <c r="N50" s="5">
        <f t="shared" si="41"/>
        <v>3.2371904616392913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3.2371904616392913</v>
      </c>
      <c r="Q50" s="6">
        <v>0</v>
      </c>
      <c r="R50" t="s">
        <v>20</v>
      </c>
      <c r="S50" t="s">
        <v>1168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1301</v>
      </c>
      <c r="AT50" s="75" t="s">
        <v>20</v>
      </c>
      <c r="AU50" s="75" t="s">
        <v>1168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1297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3.0927666637569224</v>
      </c>
      <c r="M51" s="5" cm="1">
        <f t="array" ref="M51">INDEX('2026'!AM:AM, MAX(_xlfn._xlws.FILTER(ROW('2026'!E:E), ('2026'!E:E=Goalies!C51)*('2026'!AM:AM&lt;&gt;""))))</f>
        <v>3.0698795718303242</v>
      </c>
      <c r="N51" s="5">
        <f t="shared" si="41"/>
        <v>3.0391807761120209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3.0391807761120209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3.0927666637569224</v>
      </c>
      <c r="M52" s="5" cm="1">
        <f t="array" ref="M52">INDEX('2026'!AM:AM, MAX(_xlfn._xlws.FILTER(ROW('2026'!E:E), ('2026'!E:E=Goalies!C52)*('2026'!AM:AM&lt;&gt;""))))</f>
        <v>3.0698795718303242</v>
      </c>
      <c r="N52" s="5">
        <f t="shared" si="41"/>
        <v>3.1619759589852339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3.1619759589852339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1364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3.0927666637569224</v>
      </c>
      <c r="M53" s="5" cm="1">
        <f t="array" ref="M53">INDEX('2026'!AM:AM, MAX(_xlfn._xlws.FILTER(ROW('2026'!E:E), ('2026'!E:E=Goalies!C53)*('2026'!AM:AM&lt;&gt;""))))</f>
        <v>3.0698795718303242</v>
      </c>
      <c r="N53" s="5">
        <f t="shared" si="41"/>
        <v>3.1619759589852339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3.1619759589852339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1302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1297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1929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3.0927666637569224</v>
      </c>
      <c r="M54" s="5" cm="1">
        <f t="array" ref="M54">INDEX('2026'!AM:AM, MAX(_xlfn._xlws.FILTER(ROW('2026'!E:E), ('2026'!E:E=Goalies!C54)*('2026'!AM:AM&lt;&gt;""))))</f>
        <v>3.0698795718303242</v>
      </c>
      <c r="N54" s="5">
        <f t="shared" ref="N54" si="45">J54*M54</f>
        <v>3.131277163266931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3.131277163266931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2.8468960584341856</v>
      </c>
      <c r="M55" s="5" cm="1">
        <f t="array" ref="M55">INDEX('2026'!AM:AM, MAX(_xlfn._xlws.FILTER(ROW('2026'!E:E), ('2026'!E:E=Goalies!C55)*('2026'!AM:AM&lt;&gt;""))))</f>
        <v>3.0950000000000002</v>
      </c>
      <c r="N55" s="5">
        <f t="shared" si="41"/>
        <v>3.2188000000000003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3.2188000000000003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2.8468960584341856</v>
      </c>
      <c r="M56" s="5" cm="1">
        <f t="array" ref="M56">INDEX('2026'!AM:AM, MAX(_xlfn._xlws.FILTER(ROW('2026'!E:E), ('2026'!E:E=Goalies!C56)*('2026'!AM:AM&lt;&gt;""))))</f>
        <v>3.0950000000000002</v>
      </c>
      <c r="N56" s="5">
        <f t="shared" si="41"/>
        <v>3.0176250000000002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3.0176250000000002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2.8468960584341856</v>
      </c>
      <c r="M57" s="5" cm="1">
        <f t="array" ref="M57">INDEX('2026'!AM:AM, MAX(_xlfn._xlws.FILTER(ROW('2026'!E:E), ('2026'!E:E=Goalies!C57)*('2026'!AM:AM&lt;&gt;""))))</f>
        <v>3.0950000000000002</v>
      </c>
      <c r="N57" s="5">
        <f t="shared" si="41"/>
        <v>3.2807000000000004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3.2807000000000004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3.05</v>
      </c>
      <c r="M58" s="5" cm="1">
        <f t="array" ref="M58">INDEX('2026'!AM:AM, MAX(_xlfn._xlws.FILTER(ROW('2026'!E:E), ('2026'!E:E=Goalies!C58)*('2026'!AM:AM&lt;&gt;""))))</f>
        <v>3.0918004524203608</v>
      </c>
      <c r="N58" s="5">
        <f t="shared" si="41"/>
        <v>3.0145054411098515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3.0145054411098515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3.05</v>
      </c>
      <c r="M59" s="5" cm="1">
        <f t="array" ref="M59">INDEX('2026'!AM:AM, MAX(_xlfn._xlws.FILTER(ROW('2026'!E:E), ('2026'!E:E=Goalies!C59)*('2026'!AM:AM&lt;&gt;""))))</f>
        <v>3.0918004524203608</v>
      </c>
      <c r="N59" s="5">
        <f t="shared" si="41"/>
        <v>3.1845544659929717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3.1845544659929717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1294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3.05</v>
      </c>
      <c r="M60" s="5" cm="1">
        <f t="array" ref="M60">INDEX('2026'!AM:AM, MAX(_xlfn._xlws.FILTER(ROW('2026'!E:E), ('2026'!E:E=Goalies!C60)*('2026'!AM:AM&lt;&gt;""))))</f>
        <v>3.0918004524203608</v>
      </c>
      <c r="N60" s="5">
        <f t="shared" si="41"/>
        <v>3.2154724705171756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3.2154724705171756</v>
      </c>
      <c r="Q60" s="6">
        <v>5</v>
      </c>
      <c r="R60" t="s">
        <v>21</v>
      </c>
      <c r="S60" s="33" t="s">
        <v>1294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3.0182389304887356</v>
      </c>
      <c r="M61" s="5" cm="1">
        <f t="array" ref="M61">INDEX('2026'!AM:AM, MAX(_xlfn._xlws.FILTER(ROW('2026'!E:E), ('2026'!E:E=Goalies!C61)*('2026'!AM:AM&lt;&gt;""))))</f>
        <v>3.33</v>
      </c>
      <c r="N61" s="5">
        <f t="shared" si="41"/>
        <v>3.4298999999999999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3.4298999999999999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3.0182389304887356</v>
      </c>
      <c r="M62" s="5" cm="1">
        <f t="array" ref="M62">INDEX('2026'!AM:AM, MAX(_xlfn._xlws.FILTER(ROW('2026'!E:E), ('2026'!E:E=Goalies!C62)*('2026'!AM:AM&lt;&gt;""))))</f>
        <v>3.33</v>
      </c>
      <c r="N62" s="5">
        <f t="shared" si="41"/>
        <v>3.2633999999999999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3.2633999999999999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2.6953497393817347</v>
      </c>
      <c r="M63" s="5" cm="1">
        <f t="array" ref="M63">INDEX('2026'!AM:AM, MAX(_xlfn._xlws.FILTER(ROW('2026'!E:E), ('2026'!E:E=Goalies!C63)*('2026'!AM:AM&lt;&gt;""))))</f>
        <v>3.1850000000000001</v>
      </c>
      <c r="N63" s="5">
        <f t="shared" si="41"/>
        <v>3.1850000000000001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3.1850000000000001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2.6953497393817347</v>
      </c>
      <c r="M64" s="5" cm="1">
        <f t="array" ref="M64">INDEX('2026'!AM:AM, MAX(_xlfn._xlws.FILTER(ROW('2026'!E:E), ('2026'!E:E=Goalies!C64)*('2026'!AM:AM&lt;&gt;""))))</f>
        <v>3.1850000000000001</v>
      </c>
      <c r="N64" s="5">
        <f t="shared" si="41"/>
        <v>3.1850000000000001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3.1850000000000001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2.6953497393817347</v>
      </c>
      <c r="M65" s="5" cm="1">
        <f t="array" ref="M65">INDEX('2026'!AM:AM, MAX(_xlfn._xlws.FILTER(ROW('2026'!E:E), ('2026'!E:E=Goalies!C65)*('2026'!AM:AM&lt;&gt;""))))</f>
        <v>3.1850000000000001</v>
      </c>
      <c r="N65" s="5">
        <f t="shared" si="41"/>
        <v>3.1850000000000001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3.1850000000000001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2.75</v>
      </c>
      <c r="M66" s="5" cm="1">
        <f t="array" ref="M66">INDEX('2026'!AM:AM, MAX(_xlfn._xlws.FILTER(ROW('2026'!E:E), ('2026'!E:E=Goalies!C66)*('2026'!AM:AM&lt;&gt;""))))</f>
        <v>3.12</v>
      </c>
      <c r="N66" s="5">
        <f t="shared" si="41"/>
        <v>3.1824000000000003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3.1824000000000003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2.75</v>
      </c>
      <c r="M67" s="5" cm="1">
        <f t="array" ref="M67">INDEX('2026'!AM:AM, MAX(_xlfn._xlws.FILTER(ROW('2026'!E:E), ('2026'!E:E=Goalies!C67)*('2026'!AM:AM&lt;&gt;""))))</f>
        <v>3.12</v>
      </c>
      <c r="N67" s="5">
        <f t="shared" si="41"/>
        <v>3.0575999999999999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3.0575999999999999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3.36</v>
      </c>
      <c r="M68" s="5" cm="1">
        <f t="array" ref="M68">INDEX('2026'!AM:AM, MAX(_xlfn._xlws.FILTER(ROW('2026'!E:E), ('2026'!E:E=Goalies!C68)*('2026'!AM:AM&lt;&gt;""))))</f>
        <v>2.6</v>
      </c>
      <c r="N68" s="5">
        <f t="shared" si="41"/>
        <v>2.5089999999999999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2.5089999999999999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3.36</v>
      </c>
      <c r="M69" s="5" cm="1">
        <f t="array" ref="M69">INDEX('2026'!AM:AM, MAX(_xlfn._xlws.FILTER(ROW('2026'!E:E), ('2026'!E:E=Goalies!C69)*('2026'!AM:AM&lt;&gt;""))))</f>
        <v>2.6</v>
      </c>
      <c r="N69" s="5">
        <f t="shared" si="41"/>
        <v>2.7300000000000004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2.7300000000000004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2.99</v>
      </c>
      <c r="M70" s="5" cm="1">
        <f t="array" ref="M70">INDEX('2026'!AM:AM, MAX(_xlfn._xlws.FILTER(ROW('2026'!E:E), ('2026'!E:E=Goalies!C70)*('2026'!AM:AM&lt;&gt;""))))</f>
        <v>3.17</v>
      </c>
      <c r="N70" s="5">
        <f t="shared" si="41"/>
        <v>3.2016999999999998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3.2016999999999998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930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2.99</v>
      </c>
      <c r="M71" s="5" cm="1">
        <f t="array" ref="M71">INDEX('2026'!AM:AM, MAX(_xlfn._xlws.FILTER(ROW('2026'!E:E), ('2026'!E:E=Goalies!C71)*('2026'!AM:AM&lt;&gt;""))))</f>
        <v>3.17</v>
      </c>
      <c r="N71" s="5">
        <f t="shared" si="41"/>
        <v>3.0749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3.0749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2.99</v>
      </c>
      <c r="M72" s="5" cm="1">
        <f t="array" ref="M72">INDEX('2026'!AM:AM, MAX(_xlfn._xlws.FILTER(ROW('2026'!E:E), ('2026'!E:E=Goalies!C72)*('2026'!AM:AM&lt;&gt;""))))</f>
        <v>3.17</v>
      </c>
      <c r="N72" s="5">
        <f t="shared" si="41"/>
        <v>3.2809499999999998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3.2809499999999998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3.134746879295025</v>
      </c>
      <c r="M73" s="5" cm="1">
        <f t="array" ref="M73">INDEX('2026'!AM:AM, MAX(_xlfn._xlws.FILTER(ROW('2026'!E:E), ('2026'!E:E=Goalies!C73)*('2026'!AM:AM&lt;&gt;""))))</f>
        <v>2.9447032552345367</v>
      </c>
      <c r="N73" s="5">
        <f t="shared" si="41"/>
        <v>2.8563621575775007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2.8563621575775007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3.134746879295025</v>
      </c>
      <c r="M74" s="5" cm="1">
        <f t="array" ref="M74">INDEX('2026'!AM:AM, MAX(_xlfn._xlws.FILTER(ROW('2026'!E:E), ('2026'!E:E=Goalies!C74)*('2026'!AM:AM&lt;&gt;""))))</f>
        <v>2.9447032552345367</v>
      </c>
      <c r="N74" s="5">
        <f t="shared" si="41"/>
        <v>3.0919384179962637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3.0919384179962637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2.7574745811471901</v>
      </c>
      <c r="M75" s="5" cm="1">
        <f t="array" ref="M75">INDEX('2026'!AM:AM, MAX(_xlfn._xlws.FILTER(ROW('2026'!E:E), ('2026'!E:E=Goalies!C75)*('2026'!AM:AM&lt;&gt;""))))</f>
        <v>3.2827195646343545</v>
      </c>
      <c r="N75" s="5">
        <f t="shared" si="41"/>
        <v>3.2006515755184957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3.2006515755184957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2.7574745811471901</v>
      </c>
      <c r="M76" s="5" cm="1">
        <f t="array" ref="M76">INDEX('2026'!AM:AM, MAX(_xlfn._xlws.FILTER(ROW('2026'!E:E), ('2026'!E:E=Goalies!C76)*('2026'!AM:AM&lt;&gt;""))))</f>
        <v>3.2827195646343545</v>
      </c>
      <c r="N76" s="5">
        <f t="shared" si="41"/>
        <v>3.3812011515733853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3.3812011515733853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958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1293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2.7574745811471901</v>
      </c>
      <c r="M77" s="5" cm="1">
        <f t="array" ref="M77">INDEX('2026'!AM:AM, MAX(_xlfn._xlws.FILTER(ROW('2026'!E:E), ('2026'!E:E=Goalies!C77)*('2026'!AM:AM&lt;&gt;""))))</f>
        <v>3.2827195646343545</v>
      </c>
      <c r="N77" s="5">
        <f t="shared" si="41"/>
        <v>3.5453371298051031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3.5453371298051031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3.23</v>
      </c>
      <c r="M78" s="5" cm="1">
        <f t="array" ref="M78">INDEX('2026'!AM:AM, MAX(_xlfn._xlws.FILTER(ROW('2026'!E:E), ('2026'!E:E=Goalies!C78)*('2026'!AM:AM&lt;&gt;""))))</f>
        <v>2.81</v>
      </c>
      <c r="N78" s="5">
        <f t="shared" si="41"/>
        <v>2.81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2.81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3.23</v>
      </c>
      <c r="M79" s="5" cm="1">
        <f t="array" ref="M79">INDEX('2026'!AM:AM, MAX(_xlfn._xlws.FILTER(ROW('2026'!E:E), ('2026'!E:E=Goalies!C79)*('2026'!AM:AM&lt;&gt;""))))</f>
        <v>2.81</v>
      </c>
      <c r="N79" s="5">
        <f t="shared" si="41"/>
        <v>2.7818999999999998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2.7818999999999998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3.23</v>
      </c>
      <c r="M80" s="5" cm="1">
        <f t="array" ref="M80">INDEX('2026'!AM:AM, MAX(_xlfn._xlws.FILTER(ROW('2026'!E:E), ('2026'!E:E=Goalies!C80)*('2026'!AM:AM&lt;&gt;""))))</f>
        <v>2.81</v>
      </c>
      <c r="N80" s="5">
        <f t="shared" si="41"/>
        <v>2.9505000000000003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2.9505000000000003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1198</v>
      </c>
      <c r="AT80" s="75" t="s">
        <v>25</v>
      </c>
      <c r="AU80" s="75" t="s">
        <v>1163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1163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1163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3.23</v>
      </c>
      <c r="M81" s="5" cm="1">
        <f t="array" ref="M81">INDEX('2026'!AM:AM, MAX(_xlfn._xlws.FILTER(ROW('2026'!E:E), ('2026'!E:E=Goalies!C81)*('2026'!AM:AM&lt;&gt;""))))</f>
        <v>2.81</v>
      </c>
      <c r="N81" s="5">
        <f t="shared" si="41"/>
        <v>2.8381000000000003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2.8381000000000003</v>
      </c>
      <c r="Q81" s="6">
        <v>13.940000000000001</v>
      </c>
      <c r="R81" t="s">
        <v>25</v>
      </c>
      <c r="S81" t="s">
        <v>1163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2.83</v>
      </c>
      <c r="M82" s="5" cm="1">
        <f t="array" ref="M82">INDEX('2026'!AM:AM, MAX(_xlfn._xlws.FILTER(ROW('2026'!E:E), ('2026'!E:E=Goalies!C82)*('2026'!AM:AM&lt;&gt;""))))</f>
        <v>3.02</v>
      </c>
      <c r="N82" s="5">
        <f t="shared" si="41"/>
        <v>2.9142999999999999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2.9142999999999999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2.83</v>
      </c>
      <c r="M83" s="5" cm="1">
        <f t="array" ref="M83">INDEX('2026'!AM:AM, MAX(_xlfn._xlws.FILTER(ROW('2026'!E:E), ('2026'!E:E=Goalies!C83)*('2026'!AM:AM&lt;&gt;""))))</f>
        <v>3.02</v>
      </c>
      <c r="N83" s="5">
        <f t="shared" si="41"/>
        <v>3.2012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3.2012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1303</v>
      </c>
      <c r="AT83" s="75" t="s">
        <v>16</v>
      </c>
      <c r="AU83" s="75" t="s">
        <v>1166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1297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1166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2.83</v>
      </c>
      <c r="M84" s="5" cm="1">
        <f t="array" ref="M84">INDEX('2026'!AM:AM, MAX(_xlfn._xlws.FILTER(ROW('2026'!E:E), ('2026'!E:E=Goalies!C84)*('2026'!AM:AM&lt;&gt;""))))</f>
        <v>3.02</v>
      </c>
      <c r="N84" s="5">
        <f t="shared" si="41"/>
        <v>3.3220000000000005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3.3220000000000005</v>
      </c>
      <c r="Q84" s="6">
        <v>4.1000000000000005</v>
      </c>
      <c r="R84" t="s">
        <v>16</v>
      </c>
      <c r="S84" t="s">
        <v>1166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3.0677688207069971</v>
      </c>
      <c r="M85" s="5" cm="1">
        <f t="array" ref="M85">INDEX('2026'!AM:AM, MAX(_xlfn._xlws.FILTER(ROW('2026'!E:E), ('2026'!E:E=Goalies!C85)*('2026'!AM:AM&lt;&gt;""))))</f>
        <v>3.015244647069844</v>
      </c>
      <c r="N85" s="5">
        <f t="shared" si="41"/>
        <v>2.9398635308930978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2.9398635308930978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3.0677688207069971</v>
      </c>
      <c r="M86" s="5" cm="1">
        <f t="array" ref="M86">INDEX('2026'!AM:AM, MAX(_xlfn._xlws.FILTER(ROW('2026'!E:E), ('2026'!E:E=Goalies!C86)*('2026'!AM:AM&lt;&gt;""))))</f>
        <v>3.015244647069844</v>
      </c>
      <c r="N86" s="5">
        <f t="shared" si="41"/>
        <v>3.1358544329526379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3.1358544329526379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3.0154771259587632</v>
      </c>
      <c r="M88" s="7">
        <f>AVERAGE(M2:M86)</f>
        <v>3.0354857425710939</v>
      </c>
      <c r="N88" s="7">
        <f>AVERAGE(N2:N86)</f>
        <v>3.0848482011058729</v>
      </c>
      <c r="O88" s="7" t="e">
        <f>AVERAGE(O2:O86)</f>
        <v>#DIV/0!</v>
      </c>
      <c r="P88" s="7">
        <f>AVERAGE(P2:P86)</f>
        <v>3.0770528099720749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1168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Players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2026-01-31T15:21:00Z</dcterms:modified>
</cp:coreProperties>
</file>